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Accounts\ADMIN\ikesCAFR Folders\OPEB STUFF\2022 Reporting\Employer\Higher Education\"/>
    </mc:Choice>
  </mc:AlternateContent>
  <xr:revisionPtr revIDLastSave="0" documentId="13_ncr:1_{B74CEECE-2CBB-4AA9-A4CF-760A6C93D23D}" xr6:coauthVersionLast="47" xr6:coauthVersionMax="47" xr10:uidLastSave="{00000000-0000-0000-0000-000000000000}"/>
  <bookViews>
    <workbookView xWindow="-28920" yWindow="-2670" windowWidth="29040" windowHeight="15840" tabRatio="965" xr2:uid="{00000000-000D-0000-FFFF-FFFF00000000}"/>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state="hidden" r:id="rId7"/>
    <sheet name="On-Behalf Information" sheetId="6" r:id="rId8"/>
    <sheet name="Payment Subsequent Information" sheetId="7" r:id="rId9"/>
    <sheet name="EGOP Prop Share History" sheetId="11" r:id="rId10"/>
    <sheet name="TNP Prop Share History" sheetId="13" r:id="rId11"/>
    <sheet name="EGOP Deferral Balanc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0" i="8" l="1"/>
  <c r="I94" i="8" s="1"/>
  <c r="H212" i="1"/>
  <c r="H217" i="1" s="1"/>
  <c r="G212" i="1"/>
  <c r="F212" i="1"/>
  <c r="E212" i="1"/>
  <c r="H211" i="1"/>
  <c r="G211" i="1"/>
  <c r="F211" i="1"/>
  <c r="E211" i="1"/>
  <c r="I190" i="1"/>
  <c r="I186" i="1"/>
  <c r="I185" i="1"/>
  <c r="I98" i="1"/>
  <c r="N71" i="1"/>
  <c r="D75" i="1"/>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2" i="7"/>
  <c r="I127" i="2"/>
  <c r="I126" i="2"/>
  <c r="I125" i="2"/>
  <c r="I124" i="2"/>
  <c r="I123" i="2"/>
  <c r="I122" i="2"/>
  <c r="I121" i="2"/>
  <c r="I120" i="2"/>
  <c r="I119" i="2"/>
  <c r="I118" i="2"/>
  <c r="I117" i="2"/>
  <c r="I115" i="2"/>
  <c r="F81" i="2"/>
  <c r="I72" i="2"/>
  <c r="I71" i="2"/>
  <c r="I70" i="2"/>
  <c r="I59" i="2"/>
  <c r="H213" i="1" l="1"/>
  <c r="F54" i="2" l="1"/>
  <c r="I39" i="2"/>
  <c r="F23" i="2" l="1"/>
  <c r="C50" i="6" l="1"/>
  <c r="C7" i="6"/>
  <c r="C32" i="6"/>
  <c r="DJ55" i="3" l="1"/>
  <c r="CZ55" i="3"/>
  <c r="CQ5" i="3"/>
  <c r="CQ6" i="3"/>
  <c r="CQ7" i="3"/>
  <c r="CQ8" i="3"/>
  <c r="CQ9" i="3"/>
  <c r="CQ10" i="3"/>
  <c r="CQ11" i="3"/>
  <c r="CQ12" i="3"/>
  <c r="CQ13" i="3"/>
  <c r="CQ14" i="3"/>
  <c r="CQ15" i="3"/>
  <c r="CQ16" i="3"/>
  <c r="CQ17" i="3"/>
  <c r="CQ18" i="3"/>
  <c r="CQ19" i="3"/>
  <c r="CQ20" i="3"/>
  <c r="CQ21" i="3"/>
  <c r="CQ22" i="3"/>
  <c r="CQ23" i="3"/>
  <c r="CQ24" i="3"/>
  <c r="CQ25" i="3"/>
  <c r="CQ26" i="3"/>
  <c r="CQ27" i="3"/>
  <c r="CQ28" i="3"/>
  <c r="CQ29" i="3"/>
  <c r="CQ30" i="3"/>
  <c r="CQ31" i="3"/>
  <c r="CQ32" i="3"/>
  <c r="CQ33" i="3"/>
  <c r="CQ34" i="3"/>
  <c r="CQ35" i="3"/>
  <c r="CQ36" i="3"/>
  <c r="CQ37" i="3"/>
  <c r="CQ38" i="3"/>
  <c r="CQ39" i="3"/>
  <c r="CQ40" i="3"/>
  <c r="CQ41" i="3"/>
  <c r="CQ42" i="3"/>
  <c r="CQ43" i="3"/>
  <c r="CQ44" i="3"/>
  <c r="CQ45" i="3"/>
  <c r="CQ46" i="3"/>
  <c r="CQ47" i="3"/>
  <c r="CQ48" i="3"/>
  <c r="CQ49" i="3"/>
  <c r="CQ50" i="3"/>
  <c r="CQ51" i="3"/>
  <c r="CQ52" i="3"/>
  <c r="CQ53" i="3"/>
  <c r="CQ54" i="3"/>
  <c r="CQ4" i="3"/>
  <c r="CE5" i="3"/>
  <c r="AD19" i="3"/>
  <c r="AE19" i="3"/>
  <c r="AF19" i="3" s="1"/>
  <c r="AG19" i="3" l="1"/>
  <c r="AH19" i="3" s="1"/>
  <c r="BX4" i="3" l="1"/>
  <c r="H90" i="8" l="1"/>
  <c r="H94" i="8" s="1"/>
  <c r="G217" i="1"/>
  <c r="H186" i="1"/>
  <c r="H190" i="1" s="1"/>
  <c r="H185" i="1"/>
  <c r="G186" i="1"/>
  <c r="G185" i="1"/>
  <c r="B111" i="1"/>
  <c r="B112" i="1" s="1"/>
  <c r="B113" i="1" s="1"/>
  <c r="B114" i="1" s="1"/>
  <c r="H91" i="8" l="1"/>
  <c r="G213" i="1"/>
  <c r="G99" i="1"/>
  <c r="I99" i="1" l="1"/>
  <c r="I97" i="1"/>
  <c r="I96" i="1"/>
  <c r="I114" i="2"/>
  <c r="F80" i="2"/>
  <c r="I69" i="2" l="1"/>
  <c r="I68" i="2"/>
  <c r="I67" i="2"/>
  <c r="I53" i="2"/>
  <c r="F38" i="2"/>
  <c r="F22" i="2"/>
  <c r="DH55" i="3" l="1"/>
  <c r="DI55" i="3"/>
  <c r="DG55" i="3"/>
  <c r="CY51" i="3" l="1"/>
  <c r="CY55" i="3" s="1"/>
  <c r="BX5" i="3"/>
  <c r="BX6"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CE4" i="3"/>
  <c r="CF4" i="3"/>
  <c r="CU4" i="3"/>
  <c r="D35" i="8" l="1"/>
  <c r="D47" i="8" l="1"/>
  <c r="D46" i="8"/>
  <c r="G90" i="8" l="1"/>
  <c r="F217" i="1"/>
  <c r="CW55" i="3"/>
  <c r="CX55" i="3"/>
  <c r="G91" i="8" l="1"/>
  <c r="G94" i="8"/>
  <c r="E217" i="1"/>
  <c r="E213" i="1"/>
  <c r="G190" i="1"/>
  <c r="F115" i="1"/>
  <c r="F114" i="1"/>
  <c r="F113" i="1"/>
  <c r="F112" i="1"/>
  <c r="F111" i="1"/>
  <c r="F110" i="1"/>
  <c r="G97" i="1"/>
  <c r="G96" i="1"/>
  <c r="D140" i="1"/>
  <c r="I167" i="1"/>
  <c r="E167" i="1"/>
  <c r="I172" i="1"/>
  <c r="E172" i="1"/>
  <c r="D76" i="1" l="1"/>
  <c r="D74" i="1"/>
  <c r="CV55" i="3"/>
  <c r="I113" i="2"/>
  <c r="I88" i="2"/>
  <c r="F79" i="2"/>
  <c r="F78" i="2"/>
  <c r="I82" i="2" s="1"/>
  <c r="I66" i="2"/>
  <c r="I65" i="2"/>
  <c r="I64" i="2"/>
  <c r="I52" i="2"/>
  <c r="F51" i="2" s="1"/>
  <c r="F45" i="2"/>
  <c r="I46" i="2" s="1"/>
  <c r="F37" i="2"/>
  <c r="I36" i="2"/>
  <c r="F35" i="2"/>
  <c r="F21" i="2"/>
  <c r="F20" i="2"/>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F63" i="2" l="1"/>
  <c r="I24" i="2"/>
  <c r="F40" i="2"/>
  <c r="C53" i="7"/>
  <c r="AN55" i="10" l="1"/>
  <c r="D4" i="3" l="1"/>
  <c r="D5" i="3"/>
  <c r="D6" i="3"/>
  <c r="D7" i="3"/>
  <c r="D8" i="3"/>
  <c r="D9" i="3"/>
  <c r="D10" i="3"/>
  <c r="D11" i="3"/>
  <c r="D12" i="3"/>
  <c r="D13" i="3"/>
  <c r="D14" i="3"/>
  <c r="D15" i="3"/>
  <c r="D16" i="3"/>
  <c r="D17" i="3"/>
  <c r="D18" i="3"/>
  <c r="D19" i="3"/>
  <c r="D20" i="3"/>
  <c r="D21" i="3"/>
  <c r="D22" i="3"/>
  <c r="D23" i="3"/>
  <c r="D24" i="3"/>
  <c r="D25" i="3"/>
  <c r="D26" i="3"/>
  <c r="D27" i="3"/>
  <c r="D28" i="3"/>
  <c r="CF5" i="3"/>
  <c r="CF6" i="3"/>
  <c r="CF7" i="3"/>
  <c r="CF8" i="3"/>
  <c r="CF9" i="3"/>
  <c r="CF10" i="3"/>
  <c r="CF11" i="3"/>
  <c r="CF12" i="3"/>
  <c r="CF13" i="3"/>
  <c r="CF14" i="3"/>
  <c r="CF15" i="3"/>
  <c r="CF16" i="3"/>
  <c r="CF17" i="3"/>
  <c r="CF18" i="3"/>
  <c r="CF19" i="3"/>
  <c r="CF20" i="3"/>
  <c r="CF21" i="3"/>
  <c r="CF22" i="3"/>
  <c r="CF23" i="3"/>
  <c r="CF24" i="3"/>
  <c r="CF25" i="3"/>
  <c r="CF26" i="3"/>
  <c r="CF27" i="3"/>
  <c r="CF28" i="3"/>
  <c r="CF29" i="3"/>
  <c r="CF30" i="3"/>
  <c r="CF31" i="3"/>
  <c r="CF32" i="3"/>
  <c r="CF33" i="3"/>
  <c r="CF34" i="3"/>
  <c r="CF35" i="3"/>
  <c r="CF36" i="3"/>
  <c r="CF37" i="3"/>
  <c r="CF38" i="3"/>
  <c r="CF39" i="3"/>
  <c r="CF40" i="3"/>
  <c r="CF41" i="3"/>
  <c r="CF42" i="3"/>
  <c r="CF43" i="3"/>
  <c r="CF44" i="3"/>
  <c r="CF45" i="3"/>
  <c r="CF46" i="3"/>
  <c r="CF47" i="3"/>
  <c r="CF48" i="3"/>
  <c r="CF49" i="3"/>
  <c r="CF50" i="3"/>
  <c r="CF51" i="3"/>
  <c r="CF52" i="3"/>
  <c r="CF53" i="3"/>
  <c r="CF5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4" i="3"/>
  <c r="Y5" i="3"/>
  <c r="Z5" i="3" s="1"/>
  <c r="Y6" i="3"/>
  <c r="Z6" i="3" s="1"/>
  <c r="Y7" i="3"/>
  <c r="Z7" i="3" s="1"/>
  <c r="Y8" i="3"/>
  <c r="Z8" i="3" s="1"/>
  <c r="Y9" i="3"/>
  <c r="Z9" i="3" s="1"/>
  <c r="Y10" i="3"/>
  <c r="Z10" i="3" s="1"/>
  <c r="Y11" i="3"/>
  <c r="Z11" i="3" s="1"/>
  <c r="Y12" i="3"/>
  <c r="Z12" i="3" s="1"/>
  <c r="Y13" i="3"/>
  <c r="Z13" i="3" s="1"/>
  <c r="Y14" i="3"/>
  <c r="Z14" i="3" s="1"/>
  <c r="Y15" i="3"/>
  <c r="Z15" i="3" s="1"/>
  <c r="Y16" i="3"/>
  <c r="Z16" i="3" s="1"/>
  <c r="Y17" i="3"/>
  <c r="Z17" i="3" s="1"/>
  <c r="Y18" i="3"/>
  <c r="Z18" i="3" s="1"/>
  <c r="Y19" i="3"/>
  <c r="Z19" i="3" s="1"/>
  <c r="Y20" i="3"/>
  <c r="Z20" i="3" s="1"/>
  <c r="Y21" i="3"/>
  <c r="Z21" i="3" s="1"/>
  <c r="Y22" i="3"/>
  <c r="Z22" i="3" s="1"/>
  <c r="Y23" i="3"/>
  <c r="Z23" i="3" s="1"/>
  <c r="Y24" i="3"/>
  <c r="Z24" i="3" s="1"/>
  <c r="Y25" i="3"/>
  <c r="Z25" i="3" s="1"/>
  <c r="Y26" i="3"/>
  <c r="Z26" i="3" s="1"/>
  <c r="Y27" i="3"/>
  <c r="Z27" i="3" s="1"/>
  <c r="Y28" i="3"/>
  <c r="Z28" i="3" s="1"/>
  <c r="Y29" i="3"/>
  <c r="Z29" i="3" s="1"/>
  <c r="Y30" i="3"/>
  <c r="Z30" i="3" s="1"/>
  <c r="Y31" i="3"/>
  <c r="Z31" i="3" s="1"/>
  <c r="Y32" i="3"/>
  <c r="Z32" i="3" s="1"/>
  <c r="Y33" i="3"/>
  <c r="Z33" i="3" s="1"/>
  <c r="Y34" i="3"/>
  <c r="Z34" i="3" s="1"/>
  <c r="Y35" i="3"/>
  <c r="Z35" i="3" s="1"/>
  <c r="Y36" i="3"/>
  <c r="Z36" i="3" s="1"/>
  <c r="Y37" i="3"/>
  <c r="Z37" i="3" s="1"/>
  <c r="Y38" i="3"/>
  <c r="Z38" i="3" s="1"/>
  <c r="Y39" i="3"/>
  <c r="Z39" i="3" s="1"/>
  <c r="Y40" i="3"/>
  <c r="Z40" i="3" s="1"/>
  <c r="Y41" i="3"/>
  <c r="Z41" i="3" s="1"/>
  <c r="Y42" i="3"/>
  <c r="Z42" i="3" s="1"/>
  <c r="Y43" i="3"/>
  <c r="Z43" i="3" s="1"/>
  <c r="Y44" i="3"/>
  <c r="Z44" i="3" s="1"/>
  <c r="Y45" i="3"/>
  <c r="Z45" i="3" s="1"/>
  <c r="Y46" i="3"/>
  <c r="Z46" i="3" s="1"/>
  <c r="Y47" i="3"/>
  <c r="Z47" i="3" s="1"/>
  <c r="Y48" i="3"/>
  <c r="Z48" i="3" s="1"/>
  <c r="Y49" i="3"/>
  <c r="Z49" i="3" s="1"/>
  <c r="Y50" i="3"/>
  <c r="Z50" i="3" s="1"/>
  <c r="Y51" i="3"/>
  <c r="Z51" i="3" s="1"/>
  <c r="Y52" i="3"/>
  <c r="Z52" i="3" s="1"/>
  <c r="Y53" i="3"/>
  <c r="Z53" i="3" s="1"/>
  <c r="Y54" i="3"/>
  <c r="Z54" i="3" s="1"/>
  <c r="Y4" i="3"/>
  <c r="Z4" i="3" s="1"/>
  <c r="CQ55" i="3" l="1"/>
  <c r="F90" i="8"/>
  <c r="I74" i="8"/>
  <c r="E74" i="8"/>
  <c r="AE5" i="10"/>
  <c r="AF5" i="10"/>
  <c r="AE6" i="10"/>
  <c r="AF6" i="10"/>
  <c r="AE7" i="10"/>
  <c r="AF7" i="10"/>
  <c r="AE8" i="10"/>
  <c r="AF8" i="10"/>
  <c r="AE9" i="10"/>
  <c r="AF9" i="10"/>
  <c r="AE10" i="10"/>
  <c r="AF10" i="10"/>
  <c r="AE11" i="10"/>
  <c r="AF11" i="10"/>
  <c r="AO11" i="10" s="1"/>
  <c r="AE12" i="10"/>
  <c r="AF12" i="10"/>
  <c r="AE13" i="10"/>
  <c r="AF13" i="10"/>
  <c r="AE14" i="10"/>
  <c r="AF14" i="10"/>
  <c r="AE15" i="10"/>
  <c r="AF15" i="10"/>
  <c r="AE16" i="10"/>
  <c r="AF16" i="10"/>
  <c r="AE17" i="10"/>
  <c r="AF17" i="10"/>
  <c r="AE18" i="10"/>
  <c r="AF18" i="10"/>
  <c r="AE19" i="10"/>
  <c r="AF19" i="10"/>
  <c r="AE20" i="10"/>
  <c r="AF20" i="10"/>
  <c r="AE21" i="10"/>
  <c r="AF21" i="10"/>
  <c r="AE22" i="10"/>
  <c r="AO22" i="10" s="1"/>
  <c r="AF22" i="10"/>
  <c r="AE23" i="10"/>
  <c r="AF23" i="10"/>
  <c r="AE24" i="10"/>
  <c r="AF24" i="10"/>
  <c r="AE25" i="10"/>
  <c r="AF25" i="10"/>
  <c r="AE26" i="10"/>
  <c r="AF26" i="10"/>
  <c r="AE27" i="10"/>
  <c r="AF27" i="10"/>
  <c r="AO27" i="10" s="1"/>
  <c r="AE28" i="10"/>
  <c r="AF28" i="10"/>
  <c r="AE29" i="10"/>
  <c r="AF29" i="10"/>
  <c r="AE30" i="10"/>
  <c r="AF30" i="10"/>
  <c r="AE31" i="10"/>
  <c r="AF31" i="10"/>
  <c r="AE32" i="10"/>
  <c r="AO32" i="10" s="1"/>
  <c r="AF32" i="10"/>
  <c r="AE33" i="10"/>
  <c r="AF33" i="10"/>
  <c r="AE34" i="10"/>
  <c r="AF34" i="10"/>
  <c r="AE35" i="10"/>
  <c r="AF35" i="10"/>
  <c r="AO35" i="10" s="1"/>
  <c r="AE36" i="10"/>
  <c r="AF36" i="10"/>
  <c r="AE37" i="10"/>
  <c r="AF37" i="10"/>
  <c r="AE38" i="10"/>
  <c r="AF38" i="10"/>
  <c r="AE39" i="10"/>
  <c r="AF39" i="10"/>
  <c r="AE40" i="10"/>
  <c r="AF40" i="10"/>
  <c r="AE41" i="10"/>
  <c r="AF41" i="10"/>
  <c r="AE42" i="10"/>
  <c r="AF42" i="10"/>
  <c r="AE43" i="10"/>
  <c r="AF43" i="10"/>
  <c r="AO43" i="10" s="1"/>
  <c r="AE44" i="10"/>
  <c r="AF44" i="10"/>
  <c r="AE45" i="10"/>
  <c r="AF45" i="10"/>
  <c r="AE46" i="10"/>
  <c r="AF46" i="10"/>
  <c r="AE47" i="10"/>
  <c r="AF47" i="10"/>
  <c r="AE48" i="10"/>
  <c r="AF48" i="10"/>
  <c r="AE49" i="10"/>
  <c r="AF49" i="10"/>
  <c r="AE50" i="10"/>
  <c r="AF50" i="10"/>
  <c r="AE51" i="10"/>
  <c r="AF51" i="10"/>
  <c r="AO51" i="10" s="1"/>
  <c r="AE52" i="10"/>
  <c r="AO52" i="10" s="1"/>
  <c r="AF52" i="10"/>
  <c r="AE53" i="10"/>
  <c r="AF53" i="10"/>
  <c r="AE54" i="10"/>
  <c r="AF54" i="10"/>
  <c r="AF4" i="10"/>
  <c r="AE4" i="10"/>
  <c r="AO4" i="10" s="1"/>
  <c r="K55" i="10"/>
  <c r="AO47" i="10" l="1"/>
  <c r="AO39" i="10"/>
  <c r="AO31" i="10"/>
  <c r="AO23" i="10"/>
  <c r="AO48" i="10"/>
  <c r="AO36" i="10"/>
  <c r="AO24" i="10"/>
  <c r="AO16" i="10"/>
  <c r="AO12" i="10"/>
  <c r="AO8" i="10"/>
  <c r="AO19" i="10"/>
  <c r="AO15" i="10"/>
  <c r="AO40" i="10"/>
  <c r="AO7" i="10"/>
  <c r="F91" i="8"/>
  <c r="F94" i="8"/>
  <c r="AO46" i="10"/>
  <c r="AO26" i="10"/>
  <c r="D78" i="8" s="1"/>
  <c r="AO53" i="10"/>
  <c r="AO49" i="10"/>
  <c r="AO45" i="10"/>
  <c r="AO41" i="10"/>
  <c r="AO37" i="10"/>
  <c r="AO33" i="10"/>
  <c r="AO29" i="10"/>
  <c r="AO25" i="10"/>
  <c r="AO21" i="10"/>
  <c r="AO42" i="10"/>
  <c r="AO30" i="10"/>
  <c r="AO38" i="10"/>
  <c r="AO50" i="10"/>
  <c r="AO34" i="10"/>
  <c r="AO44" i="10"/>
  <c r="AO28" i="10"/>
  <c r="AO20" i="10"/>
  <c r="AO54" i="10"/>
  <c r="AO14" i="10"/>
  <c r="AO6" i="10"/>
  <c r="AO17" i="10"/>
  <c r="AO13" i="10"/>
  <c r="AO9" i="10"/>
  <c r="AO5" i="10"/>
  <c r="AO18" i="10"/>
  <c r="AO10" i="10"/>
  <c r="E90" i="8"/>
  <c r="E94" i="8" s="1"/>
  <c r="I116" i="2" l="1"/>
  <c r="I112" i="2"/>
  <c r="I111" i="2"/>
  <c r="F58" i="2" l="1"/>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37" i="3"/>
  <c r="CE38" i="3"/>
  <c r="CE39" i="3"/>
  <c r="CE40" i="3"/>
  <c r="CE41" i="3"/>
  <c r="CE42" i="3"/>
  <c r="CE43" i="3"/>
  <c r="CE44" i="3"/>
  <c r="CE45" i="3"/>
  <c r="CE46" i="3"/>
  <c r="CE47" i="3"/>
  <c r="CE48" i="3"/>
  <c r="CE49" i="3"/>
  <c r="CE50" i="3"/>
  <c r="CE51" i="3"/>
  <c r="CE52" i="3"/>
  <c r="CE53" i="3"/>
  <c r="CE54" i="3"/>
  <c r="AW55" i="3" l="1"/>
  <c r="AX55" i="3"/>
  <c r="AY55" i="3"/>
  <c r="AZ55" i="3"/>
  <c r="BA55" i="3"/>
  <c r="BB55" i="3"/>
  <c r="AV55"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4" i="3"/>
  <c r="AI5" i="3"/>
  <c r="AJ5" i="3"/>
  <c r="AI6" i="3"/>
  <c r="AJ6" i="3"/>
  <c r="AI7" i="3"/>
  <c r="AJ7" i="3"/>
  <c r="AI8" i="3"/>
  <c r="AJ8" i="3"/>
  <c r="AI9" i="3"/>
  <c r="AJ9" i="3"/>
  <c r="AI10" i="3"/>
  <c r="AJ10" i="3"/>
  <c r="AI11" i="3"/>
  <c r="AJ11" i="3"/>
  <c r="AI12" i="3"/>
  <c r="BM12" i="3" s="1"/>
  <c r="AJ12" i="3"/>
  <c r="AI13" i="3"/>
  <c r="AJ13" i="3"/>
  <c r="AI14" i="3"/>
  <c r="BM14" i="3" s="1"/>
  <c r="AJ14" i="3"/>
  <c r="AI15" i="3"/>
  <c r="AJ15" i="3"/>
  <c r="AI16" i="3"/>
  <c r="BM16" i="3" s="1"/>
  <c r="AJ16" i="3"/>
  <c r="AI17" i="3"/>
  <c r="AJ17" i="3"/>
  <c r="AI18" i="3"/>
  <c r="BM18" i="3" s="1"/>
  <c r="AJ18" i="3"/>
  <c r="AI19" i="3"/>
  <c r="AJ19" i="3"/>
  <c r="AI20" i="3"/>
  <c r="BM20" i="3" s="1"/>
  <c r="AJ20" i="3"/>
  <c r="AI21" i="3"/>
  <c r="AJ21" i="3"/>
  <c r="AI22" i="3"/>
  <c r="BM22" i="3" s="1"/>
  <c r="AJ22" i="3"/>
  <c r="AI23" i="3"/>
  <c r="AJ23" i="3"/>
  <c r="AI24" i="3"/>
  <c r="BM24" i="3" s="1"/>
  <c r="AJ24" i="3"/>
  <c r="AI25" i="3"/>
  <c r="AJ25" i="3"/>
  <c r="AI26" i="3"/>
  <c r="BM26" i="3" s="1"/>
  <c r="AJ26" i="3"/>
  <c r="AI27" i="3"/>
  <c r="AJ27" i="3"/>
  <c r="AI28" i="3"/>
  <c r="BM28" i="3" s="1"/>
  <c r="AJ28" i="3"/>
  <c r="AI29" i="3"/>
  <c r="AJ29" i="3"/>
  <c r="AI30" i="3"/>
  <c r="BM30" i="3" s="1"/>
  <c r="AJ30" i="3"/>
  <c r="AI31" i="3"/>
  <c r="AJ31" i="3"/>
  <c r="AI32" i="3"/>
  <c r="BM32" i="3" s="1"/>
  <c r="AJ32" i="3"/>
  <c r="AI33" i="3"/>
  <c r="AJ33" i="3"/>
  <c r="AI34" i="3"/>
  <c r="BM34" i="3" s="1"/>
  <c r="AJ34" i="3"/>
  <c r="AI35" i="3"/>
  <c r="AJ35" i="3"/>
  <c r="AI36" i="3"/>
  <c r="BM36" i="3" s="1"/>
  <c r="AJ36" i="3"/>
  <c r="AI37" i="3"/>
  <c r="AJ37" i="3"/>
  <c r="AI38" i="3"/>
  <c r="BM38" i="3" s="1"/>
  <c r="AJ38" i="3"/>
  <c r="AI39" i="3"/>
  <c r="AJ39" i="3"/>
  <c r="AI40" i="3"/>
  <c r="BM40" i="3" s="1"/>
  <c r="AJ40" i="3"/>
  <c r="AI41" i="3"/>
  <c r="AJ41" i="3"/>
  <c r="AI42" i="3"/>
  <c r="BM42" i="3" s="1"/>
  <c r="AJ42" i="3"/>
  <c r="AI43" i="3"/>
  <c r="AJ43" i="3"/>
  <c r="AI44" i="3"/>
  <c r="BM44" i="3" s="1"/>
  <c r="AJ44" i="3"/>
  <c r="AI45" i="3"/>
  <c r="AJ45" i="3"/>
  <c r="AI46" i="3"/>
  <c r="BM46" i="3" s="1"/>
  <c r="AJ46" i="3"/>
  <c r="AI47" i="3"/>
  <c r="AJ47" i="3"/>
  <c r="AI48" i="3"/>
  <c r="BM48" i="3" s="1"/>
  <c r="AJ48" i="3"/>
  <c r="AI49" i="3"/>
  <c r="AJ49" i="3"/>
  <c r="AI50" i="3"/>
  <c r="BM50" i="3" s="1"/>
  <c r="AJ50" i="3"/>
  <c r="AI51" i="3"/>
  <c r="AJ51" i="3"/>
  <c r="AI52" i="3"/>
  <c r="BM52" i="3" s="1"/>
  <c r="AJ52" i="3"/>
  <c r="AI53" i="3"/>
  <c r="AJ53" i="3"/>
  <c r="AI54" i="3"/>
  <c r="BM54" i="3" s="1"/>
  <c r="AJ54" i="3"/>
  <c r="AJ4" i="3"/>
  <c r="AI4" i="3"/>
  <c r="BM4" i="3" s="1"/>
  <c r="O5" i="3"/>
  <c r="O6" i="3"/>
  <c r="O7" i="3"/>
  <c r="O8" i="3"/>
  <c r="O9" i="3"/>
  <c r="O10" i="3"/>
  <c r="O11" i="3"/>
  <c r="O12" i="3"/>
  <c r="O13" i="3"/>
  <c r="O14" i="3"/>
  <c r="O15" i="3"/>
  <c r="O16" i="3"/>
  <c r="O17" i="3"/>
  <c r="O18" i="3"/>
  <c r="O19" i="3"/>
  <c r="O20" i="3"/>
  <c r="O21" i="3"/>
  <c r="O22" i="3"/>
  <c r="O23" i="3"/>
  <c r="O24" i="3"/>
  <c r="O25" i="3"/>
  <c r="O26" i="3"/>
  <c r="O27" i="3"/>
  <c r="AB27" i="3" s="1"/>
  <c r="AC27" i="3" s="1"/>
  <c r="O28" i="3"/>
  <c r="O29" i="3"/>
  <c r="O30" i="3"/>
  <c r="O31" i="3"/>
  <c r="O32" i="3"/>
  <c r="O33" i="3"/>
  <c r="O34" i="3"/>
  <c r="AB34" i="3" s="1"/>
  <c r="AC34" i="3" s="1"/>
  <c r="O35" i="3"/>
  <c r="O36" i="3"/>
  <c r="O37" i="3"/>
  <c r="O38" i="3"/>
  <c r="AB38" i="3" s="1"/>
  <c r="AC38" i="3" s="1"/>
  <c r="P38" i="3"/>
  <c r="O39" i="3"/>
  <c r="O40" i="3"/>
  <c r="O41" i="3"/>
  <c r="O42" i="3"/>
  <c r="O43" i="3"/>
  <c r="AB43" i="3" s="1"/>
  <c r="AC43" i="3" s="1"/>
  <c r="O44" i="3"/>
  <c r="O45" i="3"/>
  <c r="O46" i="3"/>
  <c r="O47" i="3"/>
  <c r="O48" i="3"/>
  <c r="O49" i="3"/>
  <c r="O50" i="3"/>
  <c r="O51" i="3"/>
  <c r="O52" i="3"/>
  <c r="O53" i="3"/>
  <c r="O54" i="3"/>
  <c r="O4" i="3"/>
  <c r="C53" i="6"/>
  <c r="BM10" i="3" l="1"/>
  <c r="BM53" i="3"/>
  <c r="BM51" i="3"/>
  <c r="BM49" i="3"/>
  <c r="BM47" i="3"/>
  <c r="BM45" i="3"/>
  <c r="BM43" i="3"/>
  <c r="BM41" i="3"/>
  <c r="BM39" i="3"/>
  <c r="BM37" i="3"/>
  <c r="BM35" i="3"/>
  <c r="BM33" i="3"/>
  <c r="BM31" i="3"/>
  <c r="BM29" i="3"/>
  <c r="BM27" i="3"/>
  <c r="BM25" i="3"/>
  <c r="BM23" i="3"/>
  <c r="BM21" i="3"/>
  <c r="BM19" i="3"/>
  <c r="BM17" i="3"/>
  <c r="BM15" i="3"/>
  <c r="BM13" i="3"/>
  <c r="BM11" i="3"/>
  <c r="BM9" i="3"/>
  <c r="BM7" i="3"/>
  <c r="BM5" i="3"/>
  <c r="BM8" i="3"/>
  <c r="BM6" i="3"/>
  <c r="P34" i="3"/>
  <c r="P27" i="3"/>
  <c r="D90" i="1"/>
  <c r="D59" i="1" s="1"/>
  <c r="F8" i="2"/>
  <c r="P39" i="3"/>
  <c r="AB39" i="3"/>
  <c r="AC39" i="3" s="1"/>
  <c r="P33" i="3"/>
  <c r="AB33" i="3"/>
  <c r="AC33" i="3" s="1"/>
  <c r="P32" i="3"/>
  <c r="AB32" i="3"/>
  <c r="AC32" i="3" s="1"/>
  <c r="P31" i="3"/>
  <c r="AB31" i="3"/>
  <c r="AC31" i="3" s="1"/>
  <c r="P41" i="3"/>
  <c r="AB41" i="3"/>
  <c r="AC41" i="3" s="1"/>
  <c r="P40" i="3"/>
  <c r="AB40" i="3"/>
  <c r="AC40" i="3" s="1"/>
  <c r="P53" i="3"/>
  <c r="AB53" i="3"/>
  <c r="AC53" i="3" s="1"/>
  <c r="P44" i="3"/>
  <c r="AB44" i="3"/>
  <c r="AC44" i="3" s="1"/>
  <c r="P43" i="3"/>
  <c r="P37" i="3"/>
  <c r="AB37" i="3"/>
  <c r="AC37" i="3" s="1"/>
  <c r="P30" i="3"/>
  <c r="AB30" i="3"/>
  <c r="AC30" i="3" s="1"/>
  <c r="P46" i="3"/>
  <c r="AB46" i="3"/>
  <c r="AC46" i="3" s="1"/>
  <c r="P36" i="3"/>
  <c r="AB36" i="3"/>
  <c r="AC36" i="3" s="1"/>
  <c r="P29" i="3"/>
  <c r="AB29" i="3"/>
  <c r="AC29" i="3" s="1"/>
  <c r="P48" i="3"/>
  <c r="AB48" i="3"/>
  <c r="AC48" i="3" s="1"/>
  <c r="P47" i="3"/>
  <c r="AB47" i="3"/>
  <c r="AC47" i="3" s="1"/>
  <c r="P54" i="3"/>
  <c r="AB54" i="3"/>
  <c r="AC54" i="3" s="1"/>
  <c r="P45" i="3"/>
  <c r="AB45" i="3"/>
  <c r="AC45" i="3" s="1"/>
  <c r="P52" i="3"/>
  <c r="AB52" i="3"/>
  <c r="AC52" i="3" s="1"/>
  <c r="P51" i="3"/>
  <c r="AB51" i="3"/>
  <c r="P50" i="3"/>
  <c r="AB50" i="3"/>
  <c r="AC50" i="3" s="1"/>
  <c r="P49" i="3"/>
  <c r="AB49" i="3"/>
  <c r="AC49" i="3" s="1"/>
  <c r="P42" i="3"/>
  <c r="AB42" i="3"/>
  <c r="AC42" i="3" s="1"/>
  <c r="P35" i="3"/>
  <c r="AB35" i="3"/>
  <c r="AC35" i="3" s="1"/>
  <c r="P13" i="3"/>
  <c r="AB13" i="3"/>
  <c r="AC13" i="3" s="1"/>
  <c r="P12" i="3"/>
  <c r="AB12" i="3"/>
  <c r="AC12" i="3" s="1"/>
  <c r="P4" i="3"/>
  <c r="AB4" i="3"/>
  <c r="AC4" i="3" s="1"/>
  <c r="P11" i="3"/>
  <c r="AB11" i="3"/>
  <c r="AC11" i="3" s="1"/>
  <c r="P26" i="3"/>
  <c r="AB26" i="3"/>
  <c r="AC26" i="3" s="1"/>
  <c r="P18" i="3"/>
  <c r="AB18" i="3"/>
  <c r="AC18" i="3" s="1"/>
  <c r="P10" i="3"/>
  <c r="AB10" i="3"/>
  <c r="AC10" i="3" s="1"/>
  <c r="P5" i="3"/>
  <c r="AB5" i="3"/>
  <c r="AC5" i="3" s="1"/>
  <c r="P20" i="3"/>
  <c r="AB20" i="3"/>
  <c r="AC20" i="3" s="1"/>
  <c r="P19" i="3"/>
  <c r="AB19" i="3"/>
  <c r="AC19" i="3" s="1"/>
  <c r="P25" i="3"/>
  <c r="AB25" i="3"/>
  <c r="AC25" i="3" s="1"/>
  <c r="P17" i="3"/>
  <c r="AB17" i="3"/>
  <c r="AC17" i="3" s="1"/>
  <c r="P9" i="3"/>
  <c r="AB9" i="3"/>
  <c r="AC9" i="3" s="1"/>
  <c r="P28" i="3"/>
  <c r="AB28" i="3"/>
  <c r="AC28" i="3" s="1"/>
  <c r="P8" i="3"/>
  <c r="AB8" i="3"/>
  <c r="AC8" i="3" s="1"/>
  <c r="P21" i="3"/>
  <c r="AB21" i="3"/>
  <c r="AC21" i="3" s="1"/>
  <c r="P24" i="3"/>
  <c r="AB24" i="3"/>
  <c r="AC24" i="3" s="1"/>
  <c r="P16" i="3"/>
  <c r="AB16" i="3"/>
  <c r="AC16" i="3" s="1"/>
  <c r="P23" i="3"/>
  <c r="AB23" i="3"/>
  <c r="AC23" i="3" s="1"/>
  <c r="P15" i="3"/>
  <c r="AB15" i="3"/>
  <c r="AC15" i="3" s="1"/>
  <c r="P7" i="3"/>
  <c r="AB7" i="3"/>
  <c r="AC7" i="3" s="1"/>
  <c r="P22" i="3"/>
  <c r="AB22" i="3"/>
  <c r="AC22" i="3" s="1"/>
  <c r="P14" i="3"/>
  <c r="AB14" i="3"/>
  <c r="AC14" i="3" s="1"/>
  <c r="P6" i="3"/>
  <c r="AB6" i="3"/>
  <c r="AC6" i="3" s="1"/>
  <c r="B53" i="6"/>
  <c r="I109" i="2" l="1"/>
  <c r="AC51" i="3"/>
  <c r="G100" i="1"/>
  <c r="F186" i="1"/>
  <c r="F190" i="1" s="1"/>
  <c r="F185" i="1"/>
  <c r="E186" i="1"/>
  <c r="E185" i="1"/>
  <c r="F98" i="2"/>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2" i="6"/>
  <c r="I30" i="2"/>
  <c r="I15" i="2"/>
  <c r="G167" i="1" l="1"/>
  <c r="I106" i="2"/>
  <c r="G172" i="1"/>
  <c r="D86" i="1"/>
  <c r="D56" i="1"/>
  <c r="D53" i="6"/>
  <c r="F14" i="2"/>
  <c r="E53"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2" i="7"/>
  <c r="F92" i="2" l="1"/>
  <c r="D53" i="7"/>
  <c r="F53" i="7"/>
  <c r="BF55" i="10" l="1"/>
  <c r="BR55" i="10" l="1"/>
  <c r="BQ55" i="10"/>
  <c r="BP55" i="10"/>
  <c r="BO55" i="10"/>
  <c r="BN55" i="10"/>
  <c r="BM55" i="10"/>
  <c r="BL55" i="10"/>
  <c r="BK55" i="10"/>
  <c r="BJ55" i="10"/>
  <c r="BI55" i="10"/>
  <c r="BH55" i="10"/>
  <c r="BG55" i="10"/>
  <c r="BE55" i="10"/>
  <c r="BD55" i="10"/>
  <c r="BC55" i="10"/>
  <c r="BB55" i="10"/>
  <c r="BA55" i="10"/>
  <c r="AZ55" i="10"/>
  <c r="AY55" i="10"/>
  <c r="AX55" i="10"/>
  <c r="AW55" i="10"/>
  <c r="AV55" i="10"/>
  <c r="AU55" i="10"/>
  <c r="AT55" i="10"/>
  <c r="AS55" i="10"/>
  <c r="AR55" i="10"/>
  <c r="AQ55" i="10"/>
  <c r="AP55" i="10"/>
  <c r="AO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L55" i="10"/>
  <c r="J55" i="10"/>
  <c r="I55" i="10"/>
  <c r="H55" i="10"/>
  <c r="G55" i="10"/>
  <c r="F55" i="10"/>
  <c r="E55" i="10"/>
  <c r="BS54" i="10"/>
  <c r="M54" i="10"/>
  <c r="N54" i="10" s="1"/>
  <c r="D54" i="10"/>
  <c r="BS53" i="10"/>
  <c r="M53" i="10"/>
  <c r="N53" i="10" s="1"/>
  <c r="D53" i="10"/>
  <c r="BS52" i="10"/>
  <c r="M52" i="10"/>
  <c r="N52" i="10" s="1"/>
  <c r="D52" i="10"/>
  <c r="BS51" i="10"/>
  <c r="M51" i="10"/>
  <c r="N51" i="10" s="1"/>
  <c r="D51" i="10"/>
  <c r="BS50" i="10"/>
  <c r="M50" i="10"/>
  <c r="N50" i="10" s="1"/>
  <c r="D50" i="10"/>
  <c r="BS49" i="10"/>
  <c r="M49" i="10"/>
  <c r="N49" i="10" s="1"/>
  <c r="D49" i="10"/>
  <c r="BS48" i="10"/>
  <c r="M48" i="10"/>
  <c r="N48" i="10" s="1"/>
  <c r="D48" i="10"/>
  <c r="BS47" i="10"/>
  <c r="M47" i="10"/>
  <c r="N47" i="10" s="1"/>
  <c r="D47" i="10"/>
  <c r="BS46" i="10"/>
  <c r="M46" i="10"/>
  <c r="N46" i="10" s="1"/>
  <c r="D46" i="10"/>
  <c r="BS45" i="10"/>
  <c r="M45" i="10"/>
  <c r="N45" i="10" s="1"/>
  <c r="D45" i="10"/>
  <c r="BS44" i="10"/>
  <c r="M44" i="10"/>
  <c r="N44" i="10" s="1"/>
  <c r="D44" i="10"/>
  <c r="BS43" i="10"/>
  <c r="M43" i="10"/>
  <c r="N43" i="10" s="1"/>
  <c r="D43" i="10"/>
  <c r="BS42" i="10"/>
  <c r="M42" i="10"/>
  <c r="N42" i="10" s="1"/>
  <c r="D42" i="10"/>
  <c r="BS41" i="10"/>
  <c r="M41" i="10"/>
  <c r="N41" i="10" s="1"/>
  <c r="D41" i="10"/>
  <c r="BS40" i="10"/>
  <c r="M40" i="10"/>
  <c r="N40" i="10" s="1"/>
  <c r="D40" i="10"/>
  <c r="BS39" i="10"/>
  <c r="M39" i="10"/>
  <c r="N39" i="10" s="1"/>
  <c r="D39" i="10"/>
  <c r="BS38" i="10"/>
  <c r="M38" i="10"/>
  <c r="N38" i="10" s="1"/>
  <c r="D38" i="10"/>
  <c r="BS37" i="10"/>
  <c r="M37" i="10"/>
  <c r="N37" i="10" s="1"/>
  <c r="D37" i="10"/>
  <c r="BS36" i="10"/>
  <c r="M36" i="10"/>
  <c r="N36" i="10" s="1"/>
  <c r="D36" i="10"/>
  <c r="BS35" i="10"/>
  <c r="M35" i="10"/>
  <c r="N35" i="10" s="1"/>
  <c r="D35" i="10"/>
  <c r="BS34" i="10"/>
  <c r="M34" i="10"/>
  <c r="N34" i="10" s="1"/>
  <c r="D34" i="10"/>
  <c r="BS33" i="10"/>
  <c r="M33" i="10"/>
  <c r="N33" i="10" s="1"/>
  <c r="D33" i="10"/>
  <c r="BS32" i="10"/>
  <c r="M32" i="10"/>
  <c r="N32" i="10" s="1"/>
  <c r="D32" i="10"/>
  <c r="BS31" i="10"/>
  <c r="M31" i="10"/>
  <c r="N31" i="10" s="1"/>
  <c r="D31" i="10"/>
  <c r="BS30" i="10"/>
  <c r="M30" i="10"/>
  <c r="N30" i="10" s="1"/>
  <c r="D30" i="10"/>
  <c r="BS29" i="10"/>
  <c r="M29" i="10"/>
  <c r="N29" i="10" s="1"/>
  <c r="D29" i="10"/>
  <c r="BS28" i="10"/>
  <c r="M28" i="10"/>
  <c r="N28" i="10" s="1"/>
  <c r="D28" i="10"/>
  <c r="BS27" i="10"/>
  <c r="M27" i="10"/>
  <c r="N27" i="10" s="1"/>
  <c r="D27" i="10"/>
  <c r="BS26" i="10"/>
  <c r="M26" i="10"/>
  <c r="N26" i="10" s="1"/>
  <c r="N90" i="8" s="1"/>
  <c r="D26" i="10"/>
  <c r="BS25" i="10"/>
  <c r="M25" i="10"/>
  <c r="N25" i="10" s="1"/>
  <c r="D25" i="10"/>
  <c r="BS24" i="10"/>
  <c r="M24" i="10"/>
  <c r="N24" i="10" s="1"/>
  <c r="D24" i="10"/>
  <c r="BS23" i="10"/>
  <c r="M23" i="10"/>
  <c r="N23" i="10" s="1"/>
  <c r="D23" i="10"/>
  <c r="BS22" i="10"/>
  <c r="M22" i="10"/>
  <c r="N22" i="10" s="1"/>
  <c r="D22" i="10"/>
  <c r="BS19" i="10"/>
  <c r="M19" i="10"/>
  <c r="N19" i="10" s="1"/>
  <c r="D19" i="10"/>
  <c r="BS21" i="10"/>
  <c r="M21" i="10"/>
  <c r="N21" i="10" s="1"/>
  <c r="D21" i="10"/>
  <c r="BS20" i="10"/>
  <c r="M20" i="10"/>
  <c r="N20" i="10" s="1"/>
  <c r="D20" i="10"/>
  <c r="BS18" i="10"/>
  <c r="M18" i="10"/>
  <c r="N18" i="10" s="1"/>
  <c r="D18" i="10"/>
  <c r="BS17" i="10"/>
  <c r="M17" i="10"/>
  <c r="N17" i="10" s="1"/>
  <c r="D17" i="10"/>
  <c r="BS16" i="10"/>
  <c r="M16" i="10"/>
  <c r="N16" i="10" s="1"/>
  <c r="D16" i="10"/>
  <c r="BS15" i="10"/>
  <c r="M15" i="10"/>
  <c r="N15" i="10" s="1"/>
  <c r="D15" i="10"/>
  <c r="BS14" i="10"/>
  <c r="M14" i="10"/>
  <c r="N14" i="10" s="1"/>
  <c r="D14" i="10"/>
  <c r="BS13" i="10"/>
  <c r="M13" i="10"/>
  <c r="N13" i="10" s="1"/>
  <c r="D13" i="10"/>
  <c r="BS12" i="10"/>
  <c r="M12" i="10"/>
  <c r="N12" i="10" s="1"/>
  <c r="D12" i="10"/>
  <c r="BS11" i="10"/>
  <c r="M11" i="10"/>
  <c r="N11" i="10" s="1"/>
  <c r="D11" i="10"/>
  <c r="BS10" i="10"/>
  <c r="M10" i="10"/>
  <c r="N10" i="10" s="1"/>
  <c r="D10" i="10"/>
  <c r="BS9" i="10"/>
  <c r="M9" i="10"/>
  <c r="N9" i="10" s="1"/>
  <c r="D9" i="10"/>
  <c r="BS8" i="10"/>
  <c r="M8" i="10"/>
  <c r="N8" i="10" s="1"/>
  <c r="D8" i="10"/>
  <c r="BS7" i="10"/>
  <c r="M7" i="10"/>
  <c r="N7" i="10" s="1"/>
  <c r="D7" i="10"/>
  <c r="BS6" i="10"/>
  <c r="M6" i="10"/>
  <c r="N6" i="10" s="1"/>
  <c r="D6" i="10"/>
  <c r="BS5" i="10"/>
  <c r="M5" i="10"/>
  <c r="N5" i="10" s="1"/>
  <c r="D5" i="10"/>
  <c r="BS4" i="10"/>
  <c r="M4" i="10"/>
  <c r="N4" i="10" s="1"/>
  <c r="D4" i="10"/>
  <c r="B53" i="7"/>
  <c r="N55" i="10" l="1"/>
  <c r="G74" i="8"/>
  <c r="D48" i="8"/>
  <c r="N91" i="8"/>
  <c r="M55" i="10"/>
  <c r="BS55" i="10"/>
  <c r="CE55" i="3"/>
  <c r="CG55" i="3"/>
  <c r="CH55" i="3"/>
  <c r="CI55" i="3"/>
  <c r="CJ55" i="3"/>
  <c r="CK55" i="3"/>
  <c r="CL55" i="3"/>
  <c r="CP55" i="3"/>
  <c r="CR55" i="3"/>
  <c r="CS55" i="3"/>
  <c r="CT55" i="3"/>
  <c r="CU5" i="3"/>
  <c r="CU6" i="3"/>
  <c r="CU7" i="3"/>
  <c r="CU8" i="3"/>
  <c r="CU9" i="3"/>
  <c r="CU10" i="3"/>
  <c r="CU11" i="3"/>
  <c r="CU12" i="3"/>
  <c r="CU13" i="3"/>
  <c r="CU14" i="3"/>
  <c r="CU15" i="3"/>
  <c r="CU16" i="3"/>
  <c r="CU17" i="3"/>
  <c r="CU18" i="3"/>
  <c r="CU20" i="3"/>
  <c r="CU21" i="3"/>
  <c r="CU19" i="3"/>
  <c r="CU22" i="3"/>
  <c r="CU23" i="3"/>
  <c r="CU24" i="3"/>
  <c r="CU25" i="3"/>
  <c r="CU26" i="3"/>
  <c r="CU27" i="3"/>
  <c r="CU28" i="3"/>
  <c r="CU29" i="3"/>
  <c r="CU30" i="3"/>
  <c r="CU31" i="3"/>
  <c r="CU32" i="3"/>
  <c r="CU33" i="3"/>
  <c r="CU34" i="3"/>
  <c r="CU35" i="3"/>
  <c r="CU36" i="3"/>
  <c r="CU37" i="3"/>
  <c r="CU38" i="3"/>
  <c r="CU39" i="3"/>
  <c r="CU40" i="3"/>
  <c r="CU41" i="3"/>
  <c r="CU42" i="3"/>
  <c r="CU43" i="3"/>
  <c r="CU44" i="3"/>
  <c r="CU45" i="3"/>
  <c r="CU46" i="3"/>
  <c r="CU47" i="3"/>
  <c r="CU48" i="3"/>
  <c r="CU49" i="3"/>
  <c r="CU50" i="3"/>
  <c r="CU51" i="3"/>
  <c r="CU52" i="3"/>
  <c r="F213" i="1" s="1"/>
  <c r="CU53" i="3"/>
  <c r="CU54" i="3"/>
  <c r="H55" i="3"/>
  <c r="I55" i="3"/>
  <c r="J55" i="3"/>
  <c r="K55" i="3"/>
  <c r="L55" i="3"/>
  <c r="N55" i="3"/>
  <c r="Q55" i="3"/>
  <c r="R55" i="3"/>
  <c r="S55" i="3"/>
  <c r="C54" i="7" s="1"/>
  <c r="T55" i="3"/>
  <c r="V55" i="3"/>
  <c r="W55" i="3"/>
  <c r="Y55" i="3"/>
  <c r="Z55" i="3"/>
  <c r="AA55" i="3"/>
  <c r="AB55" i="3"/>
  <c r="AC55" i="3"/>
  <c r="AD55" i="3"/>
  <c r="AE55" i="3"/>
  <c r="AF55" i="3"/>
  <c r="AG55" i="3"/>
  <c r="AH55" i="3"/>
  <c r="AI55" i="3"/>
  <c r="AJ55" i="3"/>
  <c r="AK55" i="3"/>
  <c r="AL55" i="3"/>
  <c r="AM55" i="3"/>
  <c r="AN55" i="3"/>
  <c r="AO55" i="3"/>
  <c r="AU55" i="3"/>
  <c r="BH55" i="3"/>
  <c r="BM55" i="3"/>
  <c r="BN55" i="3"/>
  <c r="BO55" i="3"/>
  <c r="BP55" i="3"/>
  <c r="BQ55" i="3"/>
  <c r="BR55" i="3"/>
  <c r="BS55" i="3"/>
  <c r="BT55" i="3"/>
  <c r="BU55" i="3"/>
  <c r="BV55" i="3"/>
  <c r="BW55" i="3"/>
  <c r="BX55" i="3"/>
  <c r="BY55" i="3"/>
  <c r="BZ55" i="3"/>
  <c r="CA55" i="3"/>
  <c r="CB55" i="3"/>
  <c r="CC55" i="3"/>
  <c r="CD55" i="3"/>
  <c r="E55" i="3"/>
  <c r="D29" i="3"/>
  <c r="D30" i="3"/>
  <c r="D31" i="3"/>
  <c r="D32" i="3"/>
  <c r="D33" i="3"/>
  <c r="D34" i="3"/>
  <c r="D35" i="3"/>
  <c r="D36" i="3"/>
  <c r="D37" i="3"/>
  <c r="D38" i="3"/>
  <c r="D39" i="3"/>
  <c r="D40" i="3"/>
  <c r="D41" i="3"/>
  <c r="D42" i="3"/>
  <c r="D43" i="3"/>
  <c r="D44" i="3"/>
  <c r="D45" i="3"/>
  <c r="D46" i="3"/>
  <c r="D47" i="3"/>
  <c r="D48" i="3"/>
  <c r="D49" i="3"/>
  <c r="D50" i="3"/>
  <c r="D51" i="3"/>
  <c r="D52" i="3"/>
  <c r="D53" i="3"/>
  <c r="D54" i="3"/>
  <c r="CU55" i="3" l="1"/>
  <c r="P55" i="3"/>
  <c r="O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91" i="8"/>
  <c r="I99" i="2" l="1"/>
  <c r="I93" i="2"/>
  <c r="F87" i="2"/>
  <c r="D84" i="1" l="1"/>
  <c r="D83" i="1"/>
  <c r="F29" i="2"/>
  <c r="I9" i="2"/>
  <c r="I105" i="2" s="1"/>
  <c r="D85" i="1" l="1"/>
  <c r="I108" i="2"/>
  <c r="I110" i="2" s="1"/>
  <c r="I107" i="2"/>
  <c r="E190" i="1"/>
  <c r="I101" i="1"/>
  <c r="G101" i="1"/>
  <c r="D57" i="1" s="1"/>
  <c r="D58" i="1" l="1"/>
  <c r="N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Ike Boone</author>
  </authors>
  <commentList>
    <comment ref="K2" authorId="0" shapeId="0" xr:uid="{8BDA54C8-F148-4F63-8230-A8C60C6092BF}">
      <text>
        <r>
          <rPr>
            <b/>
            <sz val="9"/>
            <color indexed="81"/>
            <rFont val="Tahoma"/>
            <family val="2"/>
          </rPr>
          <t>Ike Boone:</t>
        </r>
        <r>
          <rPr>
            <sz val="9"/>
            <color indexed="81"/>
            <rFont val="Tahoma"/>
            <family val="2"/>
          </rPr>
          <t xml:space="preserve">
change in proportion and the proportion difference from contributions
</t>
        </r>
      </text>
    </comment>
  </commentList>
</comments>
</file>

<file path=xl/sharedStrings.xml><?xml version="1.0" encoding="utf-8"?>
<sst xmlns="http://schemas.openxmlformats.org/spreadsheetml/2006/main" count="2400" uniqueCount="682">
  <si>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</si>
  <si>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</si>
  <si>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</si>
  <si>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</si>
  <si>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Governmental funds</t>
  </si>
  <si>
    <t>Current OPEB expense/expenditures. Each annual valuation adds a layer. Single employer.</t>
  </si>
  <si>
    <t>Deferred outflow/inflow, single employer</t>
  </si>
  <si>
    <t>Unamortized portion of (1) under recognized in current expense. New layer with own amortization yearly.</t>
  </si>
  <si>
    <t>Unamortized portion of (2) under recognized in current expense. New layer with own amortization yearly.</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</si>
  <si>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</si>
  <si>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</si>
  <si>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</si>
  <si>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</si>
  <si>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</si>
  <si>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</si>
  <si>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</si>
  <si>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</si>
  <si>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</si>
  <si>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</si>
  <si>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</si>
  <si>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</si>
  <si>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</si>
  <si>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</si>
  <si>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</si>
  <si>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</si>
  <si>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</si>
  <si>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</si>
  <si>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</si>
  <si>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</si>
  <si>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</si>
  <si>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</si>
  <si>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</si>
  <si>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</si>
  <si>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</si>
  <si>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</si>
  <si>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</si>
  <si>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</si>
  <si>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</si>
  <si>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</si>
  <si>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</si>
  <si>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</si>
  <si>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</si>
  <si>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</si>
  <si>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</si>
  <si>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</si>
  <si>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</si>
  <si>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</si>
  <si>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</si>
  <si>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</si>
  <si>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</si>
  <si>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</si>
  <si>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</si>
  <si>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Deferred Outflows of resources</t>
  </si>
  <si>
    <t>Deferred Inflows of resources</t>
  </si>
  <si>
    <t xml:space="preserve">    Differences between actual and expected experience</t>
  </si>
  <si>
    <t xml:space="preserve">    Changes of assumptions</t>
  </si>
  <si>
    <t xml:space="preserve">   Changes in proportion and differences between      
         benefits paid and proportionate share of 
         benefits paid.</t>
  </si>
  <si>
    <t>net, from the valuation</t>
  </si>
  <si>
    <t xml:space="preserve">    Payments subsequent to the measurement date</t>
  </si>
  <si>
    <t>Total</t>
  </si>
  <si>
    <t>The amounts shown above for "payments subsequent to the measurement date" will be recognized as a reduction to the collective total OPEB liability in the following measurement period.</t>
  </si>
  <si>
    <t>ok</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</si>
  <si>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</si>
  <si>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</si>
  <si>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</si>
  <si>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</si>
  <si>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</si>
  <si>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</si>
  <si>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</si>
  <si>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</si>
  <si>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Employer  proportionate share of the collective total OPEB liability</t>
  </si>
  <si>
    <t>Covered-employee payroll</t>
  </si>
  <si>
    <t>Employer proportionate share of the collective total OPEB liability as a percentage of covered-employee payroll</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</si>
  <si>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</si>
  <si>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</si>
  <si>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</si>
  <si>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</si>
  <si>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</si>
  <si>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</si>
  <si>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</si>
  <si>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</si>
  <si>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OPEB Liability</t>
  </si>
  <si>
    <t>Debit</t>
  </si>
  <si>
    <t>Credit</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</si>
  <si>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</si>
  <si>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</si>
  <si>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</si>
  <si>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</si>
  <si>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</si>
  <si>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</si>
  <si>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</si>
  <si>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</si>
  <si>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</si>
  <si>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</si>
  <si>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</si>
  <si>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</si>
  <si>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</si>
  <si>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</si>
  <si>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</si>
  <si>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</si>
  <si>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</si>
  <si>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</si>
  <si>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</si>
  <si>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</si>
  <si>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</si>
  <si>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</si>
  <si>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</si>
  <si>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</si>
  <si>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</si>
  <si>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</si>
  <si>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</si>
  <si>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</si>
  <si>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</si>
  <si>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</si>
  <si>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</si>
  <si>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</si>
  <si>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</si>
  <si>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</si>
  <si>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</si>
  <si>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</si>
  <si>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</si>
  <si>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</si>
  <si>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</si>
  <si>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</si>
  <si>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</si>
  <si>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</si>
  <si>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</si>
  <si>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</si>
  <si>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</si>
  <si>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</si>
  <si>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</si>
  <si>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</si>
  <si>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</si>
  <si>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</si>
  <si>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</si>
  <si>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</si>
  <si>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</si>
  <si>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</si>
  <si>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</si>
  <si>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</si>
  <si>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</si>
  <si>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</si>
  <si>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</si>
  <si>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</si>
  <si>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</si>
  <si>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</si>
  <si>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</si>
  <si>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</si>
  <si>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</si>
  <si>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</si>
  <si>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</si>
  <si>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DO Benefit Payments Subsequent to Measurement Date</t>
  </si>
  <si>
    <t>Deferred Inflow of Resources 2018 Change in Assumptions</t>
  </si>
  <si>
    <t>Higher Education Prior Year OPEB Liability Balances</t>
  </si>
  <si>
    <t xml:space="preserve">        Employer Determines Proper Benefit Expense Account</t>
  </si>
  <si>
    <t>Employer Determines Benefit Expenditure Account</t>
  </si>
  <si>
    <t xml:space="preserve">        Employer Determines Grant Revenue Account</t>
  </si>
  <si>
    <t>DO Experiences Diffs</t>
  </si>
  <si>
    <t>DI Experience Diffs</t>
  </si>
  <si>
    <t>DO Assumptions</t>
  </si>
  <si>
    <t>DI Assumptions</t>
  </si>
  <si>
    <t>GASB 85</t>
  </si>
  <si>
    <t>Make sure that cell A1 is showing the proper employer.  Click in cell and select if not.</t>
  </si>
  <si>
    <t>Click in Cell Below and Select Your Organization</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</si>
  <si>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</si>
  <si>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</si>
  <si>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</si>
  <si>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</si>
  <si>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</si>
  <si>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</si>
  <si>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</si>
  <si>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</si>
  <si>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</si>
  <si>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</si>
  <si>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</si>
  <si>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</si>
  <si>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</si>
  <si>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</si>
  <si>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</si>
  <si>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</si>
  <si>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</si>
  <si>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</si>
  <si>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</si>
  <si>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</si>
  <si>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</si>
  <si>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</si>
  <si>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</si>
  <si>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</si>
  <si>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</si>
  <si>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</si>
  <si>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</si>
  <si>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</si>
  <si>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</si>
  <si>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</si>
  <si>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</si>
  <si>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</si>
  <si>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</si>
  <si>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</si>
  <si>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</si>
  <si>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</si>
  <si>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</si>
  <si>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</si>
  <si>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</si>
  <si>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</si>
  <si>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</si>
  <si>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</si>
  <si>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</si>
  <si>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</si>
  <si>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</si>
  <si>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</si>
  <si>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</si>
  <si>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</si>
  <si>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</si>
  <si>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</si>
  <si>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</si>
  <si>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</si>
  <si>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</si>
  <si>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</si>
  <si>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</si>
  <si>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</si>
  <si>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</si>
  <si>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</si>
  <si>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</si>
  <si>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</si>
  <si>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</si>
  <si>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</si>
  <si>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</si>
  <si>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</si>
  <si>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</si>
  <si>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</si>
  <si>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</si>
  <si>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</si>
  <si>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</si>
  <si>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</si>
  <si>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</si>
  <si>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</si>
  <si>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</si>
  <si>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</si>
  <si>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</si>
  <si>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</si>
  <si>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</si>
  <si>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</si>
  <si>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</si>
  <si>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</si>
  <si>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</si>
  <si>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</si>
  <si>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</si>
  <si>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</si>
  <si>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</si>
  <si>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</si>
  <si>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</si>
  <si>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</si>
  <si>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</si>
  <si>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</si>
  <si>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</si>
  <si>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</si>
  <si>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</si>
  <si>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</si>
  <si>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</si>
  <si>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</si>
  <si>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</si>
  <si>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</si>
  <si>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</si>
  <si>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</si>
  <si>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</si>
  <si>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</si>
  <si>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</si>
  <si>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</si>
  <si>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</si>
  <si>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</si>
  <si>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</si>
  <si>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</si>
  <si>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</si>
  <si>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</si>
  <si>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</si>
  <si>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</si>
  <si>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</si>
  <si>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</si>
  <si>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</si>
  <si>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</si>
  <si>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</si>
  <si>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</si>
  <si>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</si>
  <si>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</si>
  <si>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</si>
  <si>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</si>
  <si>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</si>
  <si>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</si>
  <si>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</si>
  <si>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</si>
  <si>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</si>
  <si>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</si>
  <si>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</si>
  <si>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</si>
  <si>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</si>
  <si>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</si>
  <si>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</si>
  <si>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</si>
  <si>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</si>
  <si>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</si>
  <si>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</si>
  <si>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</si>
  <si>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</si>
  <si>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</si>
  <si>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</si>
  <si>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</si>
  <si>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</si>
  <si>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</si>
  <si>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</si>
  <si>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</si>
  <si>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</si>
  <si>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</si>
  <si>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</si>
  <si>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</si>
  <si>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</si>
  <si>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</si>
  <si>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</si>
  <si>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</si>
  <si>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</si>
  <si>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</si>
  <si>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</si>
  <si>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</si>
  <si>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</si>
  <si>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</si>
  <si>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</si>
  <si>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</si>
  <si>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</si>
  <si>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</si>
  <si>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</si>
  <si>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</si>
  <si>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</si>
  <si>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</si>
  <si>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</si>
  <si>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</si>
  <si>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</si>
  <si>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</si>
  <si>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</si>
  <si>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</si>
  <si>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t>EGOP</t>
  </si>
  <si>
    <t>Closed State Employee Group OPEB Plan</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</si>
  <si>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</si>
  <si>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</si>
  <si>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</si>
  <si>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</si>
  <si>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</si>
  <si>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</si>
  <si>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</si>
  <si>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 xml:space="preserve">                  -  </t>
  </si>
  <si>
    <t xml:space="preserve">Inactive Receiving </t>
  </si>
  <si>
    <t>Inactive Deferred</t>
  </si>
  <si>
    <t>Active</t>
  </si>
  <si>
    <t>Employer Provides</t>
  </si>
  <si>
    <t>Proportionate Share (expressed in thousands)</t>
  </si>
  <si>
    <t>TOE (expressed in thousands)</t>
  </si>
  <si>
    <t>EGOP (expressed in thousands)</t>
  </si>
  <si>
    <t>Immaterial rounding differences may be noted based on the entries provided.  Adjust in order to match the liability per valuation results amount. Consider running through OPEB expense.</t>
  </si>
  <si>
    <t>Rounded to thousands</t>
  </si>
  <si>
    <t>TOE (rounded to thousands)</t>
  </si>
  <si>
    <t>Notes to Schedule of Change in Total OPEB Liability and Related Ratios</t>
  </si>
  <si>
    <t>Payment Subsequent Tab</t>
  </si>
  <si>
    <t>State provided</t>
  </si>
  <si>
    <t>Auditors may have changed language to what is shown at left</t>
  </si>
  <si>
    <t>Deferred Inflow of Resources 2019 Difference Between Actual and Expected Experience</t>
  </si>
  <si>
    <t>Deferred Inflow of Resources 2019 Change in Proportion and Difference Between Actual and Proportionate Contributions</t>
  </si>
  <si>
    <t>Amortization of FY 2018 Deferred Outflow/Inflows of Resources for Change of Assumptions</t>
  </si>
  <si>
    <t>Amortization of FY 2019 Deferred Outflow/Inflows of Resources for Difference Between Actual and Expected Experience</t>
  </si>
  <si>
    <t>Amortization of FY 2019 Deferred Outflow/Inflows of Resources for Change of Assumptions</t>
  </si>
  <si>
    <t>Amortization of FY 2019 Deferred Outflow/Inflows for Change in Proportion and Difference Between Actual and Proportionate Contributions</t>
  </si>
  <si>
    <t>Amortization of FY 2020 Deferred Outflow/Inflows of Resources for Difference Between Actual and Expected Experience</t>
  </si>
  <si>
    <t>Amortization of FY 2021 Deferred Outflow/Inflows of Resources for Difference Between Actual and Expected Experience</t>
  </si>
  <si>
    <t>Amortization of FY 2022 Deferred Outflow/Inflows of Resources for Difference Between Actual and Expected Experience</t>
  </si>
  <si>
    <t>Amortization of FY 2023 Deferred Outflow/Inflows of Resources for Difference Between Actual and Expected Experience</t>
  </si>
  <si>
    <t>Amortization of FY 2024 Deferred Outflow/Inflows of Resources for Difference Between Actual and Expected Experience</t>
  </si>
  <si>
    <t>Amortization of FY 2020 Deferred Outflow/Inflows of Resources for Change of Assumptions</t>
  </si>
  <si>
    <t>Amortization of FY 2021 Deferred Outflow/Inflows of Resources for Change of Assumptions</t>
  </si>
  <si>
    <t>Amortization of FY 2022 Deferred Outflow/Inflows of Resources for Change of Assumptions</t>
  </si>
  <si>
    <t>Amortization of FY 2023 Deferred Outflow/Inflows of Resources for Change of Assumptions</t>
  </si>
  <si>
    <t>Amortization of FY 2024 Deferred Outflow/Inflows of Resources for Change of Assumptions</t>
  </si>
  <si>
    <t>Amortization of FY 2020 Deferred Outflow/Inflows for Change in Proportion and Difference Between Actual and Proportionate Contributions</t>
  </si>
  <si>
    <t>Amortization of FY 2021 Deferred Outflow/Inflows for Change in Proportion and Difference Between Actual and Proportionate Contributions</t>
  </si>
  <si>
    <t>Amortization of FY 2022 Deferred Outflow/Inflows for Change in Proportion and Difference Between Actual and Proportionate Contributions</t>
  </si>
  <si>
    <t>Amortization of FY 2023 Deferred Outflow/Inflows for Change in Proportion and Difference Between Actual and Proportionate Contributions</t>
  </si>
  <si>
    <t>Amortization of FY 2024 Deferred Outflow/Inflows for Change in Proportion and Difference Between Actual and Proportionate Contributions</t>
  </si>
  <si>
    <t>Amortization of FY 2020 Deferred Outflow/Inflows of Resources for Net Difference Between Projected and Actual Investment Earnings</t>
  </si>
  <si>
    <t>Amortization of FY 2021 Deferred Outflow/Inflows of Resources for Net Difference Between Projected and Actual Investment Earnings</t>
  </si>
  <si>
    <t>Amortization of FY 2022 Deferred Outflow/Inflows of Resources for Net Difference Between Projected and Actual Investment Earnings</t>
  </si>
  <si>
    <t>Amortization of FY 2023 Deferred Outflow/Inflows of Resources for Net Difference Between Projected and Actual Investment Earnings</t>
  </si>
  <si>
    <t>Amortization of FY 2024 Deferred Outflow/Inflows of Resources for Net Difference Between Projected and Actual Investment Earnings</t>
  </si>
  <si>
    <t>Difference Between Projected and Actual Earnings</t>
  </si>
  <si>
    <t>Proportionate Share</t>
  </si>
  <si>
    <t>DO Net Change in Proportion and Net Difference in Proportionate Share of Employer Contributions</t>
  </si>
  <si>
    <t>DI Net Change in Proportion and Net Difference in Proportionate Share of Employer Contributions</t>
  </si>
  <si>
    <t>Total Deferral Balance</t>
  </si>
  <si>
    <t>Check Figure</t>
  </si>
  <si>
    <t>OPEB Expense 
 (NOTE: There are immaterial differences between the amounts calculated below and what is indicated in the actuary results file.  These differences are due to individual immaterial rounding differences in the amortized amounts)</t>
  </si>
  <si>
    <t>Note: Immaterial differences exist between the total of oustanding deferrals and the future amortization.  These differences are caused by immaterial rounding differences in the amortized amounts.</t>
  </si>
  <si>
    <t>Calculation of Total Current Change in Proportion Amount to be Amortized Over Future Year Including the OPEB Liability and Deferral Balances</t>
  </si>
  <si>
    <t>Total Current Change in Proportion DO/(DI)</t>
  </si>
  <si>
    <t>2018 Assumptions DI (Increase)/Decrease Adjustment</t>
  </si>
  <si>
    <t>Deferred Outflow of Resources 2019 Change in Assumptions</t>
  </si>
  <si>
    <t xml:space="preserve">        Deferred Inflow of Resources 2018 Change in Assumptions</t>
  </si>
  <si>
    <t>Adjustment of prior year deferrals</t>
  </si>
  <si>
    <t>(if the amortization of the deferred inflow is negative, that means the initial balance was really a deferred outflow and the account should be credited)</t>
  </si>
  <si>
    <t>Ending Balance DO for Contributions Made Subsequent to the Measurement Date</t>
  </si>
  <si>
    <t xml:space="preserve"> 2019 Experience DO/(DI) Balance </t>
  </si>
  <si>
    <t xml:space="preserve"> 2018 Assumption DO/(DI) Balance </t>
  </si>
  <si>
    <t xml:space="preserve"> 2019 Assumption DO/(DI) Balance </t>
  </si>
  <si>
    <t xml:space="preserve"> 2019 Proportion DO/(DI) Balance </t>
  </si>
  <si>
    <t>Ending Balance DO/(DI) 2019 Experience</t>
  </si>
  <si>
    <t>Ending Balance DO/(DI) 2018 Assumption</t>
  </si>
  <si>
    <t>Ending Balance DO/(DI) 2019 Assumption</t>
  </si>
  <si>
    <t>Ending Balance DO/(DI) 2019 Proportion</t>
  </si>
  <si>
    <r>
      <rPr>
        <b/>
        <i/>
        <sz val="10"/>
        <rFont val="Times New Roman"/>
        <family val="1"/>
      </rPr>
      <t xml:space="preserve">Significant changes subsequent to measurement date - </t>
    </r>
    <r>
      <rPr>
        <sz val="10"/>
        <rFont val="Times New Roman"/>
        <family val="1"/>
      </rPr>
      <t>During fiscal year 2019, the EGOP was transitioned from a pay-as-you-go funding arrangement to a prefunded arrangement where assets would be deposited and accumulated in a qualifying trust and benefits would be paid directly from the trust assets.  In the first year of this arrangement, participating employers made estimated total contributions to the trust of $297.2 million dollars.    The trust had a estimated net position of $213.3 million at June 30, 2019. These plan assets will significantly reduce the net OPEB liability recorded by employers in the fiscal year 2020 financial statements.</t>
    </r>
  </si>
  <si>
    <t xml:space="preserve">State plan summary, OPEB Expense Details tab, column U
</t>
  </si>
  <si>
    <t>Total may not foot due to rounding</t>
  </si>
  <si>
    <t xml:space="preserve">    Contributions subsequent to the measurement date</t>
  </si>
  <si>
    <t xml:space="preserve">State plan summary, Net_Deferred_Outflows tab
</t>
  </si>
  <si>
    <t>Current Year</t>
  </si>
  <si>
    <t>Amortization of Change in Proportion</t>
  </si>
  <si>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or 1-percentage-point higher than the current discount rate. The [entity] does not report a proportionate share of the OPEB liability for employees in the TNP. </t>
    </r>
  </si>
  <si>
    <t>( This entry considers the prior year balance and entry #8 above.  The actual current year end balance is shown in the summary box below)</t>
  </si>
  <si>
    <t>Single Employer, Defined Benefit, Does Meet Paragraph 4  Requirements (Trusted Plan)</t>
  </si>
  <si>
    <t>State Employee Group Plan - Prefunded through qualifying trust - Component Unit Reporting</t>
  </si>
  <si>
    <t>Relevant paragraphs - 21-58, 99-108, 138, 140-142</t>
  </si>
  <si>
    <t>State as reporting entity will adhere to 43-46 for accounting and 47-58 for note disclosures</t>
  </si>
  <si>
    <t>Component units will adhere to 59-98 to account for and report EGOP participation, in stand alone reports</t>
  </si>
  <si>
    <t>If there is a change in the employers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</si>
  <si>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employers proportionate share of total OPEB contributions made by all employers and the (2) actual amount of OPEB contributions made by the employer during the measurement period.  Amortized over expected remaining service lives of all employees that are provided OPEB through the plan as of start of measurement period. Can be reported net with (3) above.</t>
  </si>
  <si>
    <t xml:space="preserve">Contributions to the OPEB plan from the employer subsequent to the measurement date of the collective net OPEB liability and before the end of the reporting period should be reported as deferred outflows.  </t>
  </si>
  <si>
    <t>86A(1)</t>
  </si>
  <si>
    <t>86A(2)</t>
  </si>
  <si>
    <t xml:space="preserve">One year portion of difference between actual and expected experience with regard to economic or demographic factors in the total OPEB liability.  Amortized over closed period equal to average remaining service life of all OPEB eligibles as of start of measurement period. </t>
  </si>
  <si>
    <t>One year portion of amounts related to changes of assumptions about future economic or demographic factors or of other inputs. Amortized over closed period equal to average remaining service life of all OPEB eligibles as of start of measurement period</t>
  </si>
  <si>
    <t>Expenses and deferrals should be recognized for the employers proportionate shares of collective OPEB expense and collective deferrals related to OPEB.  Changes in collective net OPEB liability should be recognized in collective OPEB expense as noted below. Amounts not included in collective OPEB expense will be part of collective OPEB related deferrals. Proportion should be determined based on proportion of collective net OPEB liability.</t>
  </si>
  <si>
    <t>Unamortized portion of (4) under recognized in current expense. New layer with own amortization yearly. Can be reported net with (5) below.</t>
  </si>
  <si>
    <t>Unamortized portion of (5) under recognized in current expense. New layer with own amortization yearly. Can be reported net with (4) above.</t>
  </si>
  <si>
    <t>One years portion of the difference between projected and actual earnings on OPEB plan investments. Total is to be amortized over a closed five-year period beginning in current period.</t>
  </si>
  <si>
    <t>86B</t>
  </si>
  <si>
    <t>Unamortized portion of (3) under recognized in current expense. New layer with own amortization yearly. Annully, the different layers shall be combined and reported as one aggregate deferred inflow/outflow.</t>
  </si>
  <si>
    <t>Contributions paid by the employer for OPEB during current reporting period should not be recognized in OPEB expense.</t>
  </si>
  <si>
    <t>86C</t>
  </si>
  <si>
    <t>For current resources accounting proportionate share of the collective net OPEB liability should be recognized to extent that the liability will be paid with expendable available financial resources. Usually means to the extent that benefit payments have matured (are due and payable).</t>
  </si>
  <si>
    <t>Expenditures equal to total amount paid by the employer to OPEB plan including amounts paid as benefits come due, plus/minus the change in the amounts normally expected to be paid with expendable available financial resources. (refers to benefits that matured - due and payable)</t>
  </si>
  <si>
    <t>Summary of Significant Accounting Policies</t>
  </si>
  <si>
    <r>
      <rPr>
        <b/>
        <i/>
        <sz val="10"/>
        <rFont val="Times New Roman"/>
        <family val="1"/>
      </rPr>
      <t xml:space="preserve">Benefits provided - </t>
    </r>
    <r>
      <rPr>
        <sz val="10"/>
        <rFont val="Times New Roman"/>
        <family val="1"/>
      </rPr>
      <t xml:space="preserve">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premier preferred provider organization (PPO) plan, standard PPO plan or the wellness healthsavings consumer-driven health plan (CDHP) for healthcare benefits.  Retired plan members receive the same plan benefits, as active employees, at a blended premium rate that considers the cost of active and retired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t>
    </r>
  </si>
  <si>
    <t>91B</t>
  </si>
  <si>
    <t>Current year contributions</t>
  </si>
  <si>
    <t>91C</t>
  </si>
  <si>
    <t>91A, B, C</t>
  </si>
  <si>
    <t>Expected Earnings</t>
  </si>
  <si>
    <t>Difference Between Expected and Actual Investment Earnings</t>
  </si>
  <si>
    <t>Difference Between Actual Contribution and Proportionate Share of Collective Contributions</t>
  </si>
  <si>
    <t>2019 Experience DI (Increase)/Decrease Adjustment</t>
  </si>
  <si>
    <t>Change in Proportion from CINOL Calculation</t>
  </si>
  <si>
    <t>2019 Assumptions DO Increase/(Decrease) Adjustment</t>
  </si>
  <si>
    <t>Proportionate Share (TOL for 18 and 19) (NOL for 20 on)</t>
  </si>
  <si>
    <t xml:space="preserve"> 2020 Experience DO/(DI) Balance </t>
  </si>
  <si>
    <t xml:space="preserve"> 2020 Assumption DO/(DI) Balance </t>
  </si>
  <si>
    <t xml:space="preserve"> 2020 Proportion DO/(DI) Balance </t>
  </si>
  <si>
    <t>2020 Earnings DO/DI Balance</t>
  </si>
  <si>
    <r>
      <t xml:space="preserve">1)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62-68)</t>
    </r>
  </si>
  <si>
    <r>
      <t xml:space="preserve">2)    Entry to record the annual increase to the employers proportionate share of collective deferred inflows/outflows of resources related to differences between actual and expected experience with regard to economic or demographic factors.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 in experience line. (GASB75, par 86(a)(1))  </t>
    </r>
  </si>
  <si>
    <r>
      <t xml:space="preserve">3)    Entry to record the current year amortization of the employers’ proportionate share of collective deferred inflows of resources related to FY differences between actual and expected experience with regard to economic or demographic factors.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86(a)(1))</t>
    </r>
  </si>
  <si>
    <t>Deferred Inflow of Resources 2020 Difference Between Actual and Expected Experience</t>
  </si>
  <si>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86(a)(2))  </t>
    </r>
  </si>
  <si>
    <t>(if value for deferred inflow is negative, record as a deferred outflow)</t>
  </si>
  <si>
    <t>Deferred Inflow of Resources 2020 Change in Assumptions</t>
  </si>
  <si>
    <t xml:space="preserve">        OPEB Liability (negative debit entry indicates credit to OPEB liability)</t>
  </si>
  <si>
    <r>
      <t xml:space="preserve">5)    Entry to record the current year amortization of the employers’ proportionate share of collective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86(a)(2))</t>
    </r>
  </si>
  <si>
    <r>
      <t xml:space="preserve">9)    Entry to record the current year amortization of the employers’ proportionate share of collective deferred inflows of resources related to changes in proportion and differences between actual contributions and the employers proportionate share of all employer contributions.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178-179)</t>
    </r>
  </si>
  <si>
    <t>12)    An entry to record a revenue and expenditure for benefits paid, on-behalf of the entity, by the state.  This is for financial statements using the current financial resources measurement focus. (GASB24, par 8) (These payments were made to the EGOP and the Tennessee Plan)</t>
  </si>
  <si>
    <r>
      <t xml:space="preserve">6)    Entry to record the annual increase to the employers proportionate share of collective deferred inflows/outflows of resources related to differences between projected and actual earnings on OPEB plan investments. Each year’s increase will have its own separate amortization period of 5 years.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86(b))  </t>
    </r>
  </si>
  <si>
    <t xml:space="preserve">      Deferred Outflow of Resources 2020 Investment Earnings Differences (5 yrs)</t>
  </si>
  <si>
    <r>
      <t xml:space="preserve">7)    Entry to record the current year amortization of the employers’ proportionate share of collective deferred inflows of resources related to differences between projected and actual earnings on OPEB plan investments.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86(b))</t>
    </r>
  </si>
  <si>
    <t>8)    Entry to record the annual increase to the employers proportionate share of collective deferred inflows/outflows of resources related to changes in proportion and differences between actual contributions and the employers proportionate share of all employer contributions. Each year’s increase will have its own separate amortization period (based on expected service lives of covered employees). It is recommended that employers track these deferrals in separate accounts to ease with tracking and validation of amounts.  (GASB75, par 64-65)  Entry will also record the adjustment made to the beginning balance of OPEB related deferred inflows and outflows recognized in prior years.</t>
  </si>
  <si>
    <t xml:space="preserve">        Deferred Outflow of Resources 2019 Change in Assumptions</t>
  </si>
  <si>
    <t xml:space="preserve">        Deferred Inflow of Resources 2019 Difference Due to Experience</t>
  </si>
  <si>
    <t>OPEB Liability (a negative debit indicates a credit to OPEB liability)</t>
  </si>
  <si>
    <t>Deferred Inflow of Resources 2020 Change in Proportion and Difference Between Actual and Proportionate Contributions</t>
  </si>
  <si>
    <r>
      <t xml:space="preserve">10)    An entry to recognize the change in the employers proportionate share of the collective net OPEB liability related to trust contributions made during the measurement period.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86(c))</t>
    </r>
  </si>
  <si>
    <t xml:space="preserve">        DO Contributions Subsequent to Measurement Date</t>
  </si>
  <si>
    <t>Net OPEB Liability After Above Entries</t>
  </si>
  <si>
    <t>Net OPEB Liability Per Valuation Results</t>
  </si>
  <si>
    <t>Total Change in net OPEB Liability Per This Tab</t>
  </si>
  <si>
    <t>Total Change in net OPEB Liability Per Results Tab</t>
  </si>
  <si>
    <t>Ending Balance DO/(DI) 2020 Experience</t>
  </si>
  <si>
    <t>Ending Balance DO/(DI) 2020 Assumption</t>
  </si>
  <si>
    <t>Ending Balance DO/(DI) 2020 Proportion</t>
  </si>
  <si>
    <t>Reporting Year ADC</t>
  </si>
  <si>
    <t>Reporting year ADC</t>
  </si>
  <si>
    <t>On-behalf payments reporting year</t>
  </si>
  <si>
    <t>93a</t>
  </si>
  <si>
    <t>93b, c</t>
  </si>
  <si>
    <t>93e</t>
  </si>
  <si>
    <r>
      <rPr>
        <b/>
        <i/>
        <sz val="10"/>
        <rFont val="Times New Roman"/>
        <family val="1"/>
      </rPr>
      <t>Sensitivity of proportionate share of the collective net OPEB liability to changes in the healthcare cost trend rate</t>
    </r>
    <r>
      <rPr>
        <sz val="10"/>
        <rFont val="Times New Roman"/>
        <family val="1"/>
      </rPr>
      <t xml:space="preserve"> - The following presents [entity name] proportionate share of the collective net OPEB liability of the EGOP, as well as what the proportionate share of the collective net OPEB liability would be if it were calculated using a healthcare cost trend rate that is 1-percentage-point lower or 1-percentage-point higher than the current healthcare cost trend rate.</t>
    </r>
  </si>
  <si>
    <t>Proportionate share of the collective net OPEB liability</t>
  </si>
  <si>
    <t>Allocation Range</t>
  </si>
  <si>
    <t>Asset Class</t>
  </si>
  <si>
    <t>Minimum</t>
  </si>
  <si>
    <t>Maximum</t>
  </si>
  <si>
    <t>Target Allocation</t>
  </si>
  <si>
    <t>Equities</t>
  </si>
  <si>
    <t>Fixed income and short-term securities</t>
  </si>
  <si>
    <t>Real estate</t>
  </si>
  <si>
    <t>Private equity and strategic lending</t>
  </si>
  <si>
    <t>Cash and cash equivalents</t>
  </si>
  <si>
    <t>Long-term Expected Real Rate of Return</t>
  </si>
  <si>
    <t>U.S. equity</t>
  </si>
  <si>
    <t>94c</t>
  </si>
  <si>
    <t>94a, b, e</t>
  </si>
  <si>
    <t>94f</t>
  </si>
  <si>
    <t>94g</t>
  </si>
  <si>
    <t>Discount Rate
(6%)</t>
  </si>
  <si>
    <r>
      <rPr>
        <b/>
        <i/>
        <sz val="10"/>
        <rFont val="Times New Roman"/>
        <family val="1"/>
      </rPr>
      <t>Sensitivity of proportionate share of the collective net OPEB liability to changes in the discount rate</t>
    </r>
    <r>
      <rPr>
        <sz val="10"/>
        <rFont val="Times New Roman"/>
        <family val="1"/>
      </rPr>
      <t xml:space="preserve"> - The following presents [entity] proportionate share of the collective net OPEB liability of the EGOP, as well as what the proportionate share of the collective net OPEB liability would be if it were calculated using a discount rate that is 1-percentage-point lower or 1-percentage-point higher than the current discount rate. (expressed in thousands)</t>
    </r>
  </si>
  <si>
    <t>89, 95</t>
  </si>
  <si>
    <t>93a, b, c</t>
  </si>
  <si>
    <t>96d</t>
  </si>
  <si>
    <t>96f</t>
  </si>
  <si>
    <t>96g</t>
  </si>
  <si>
    <t>96h</t>
  </si>
  <si>
    <t xml:space="preserve">    Net difference between actual and projected investment earnings</t>
  </si>
  <si>
    <t>96i(2)</t>
  </si>
  <si>
    <t>The amounts shown above for "contributions subsequent to the measurement date" will be recognized as a reduction to the collective net OPEB liability in the following measurement period.</t>
  </si>
  <si>
    <t>96i(1)</t>
  </si>
  <si>
    <t>OPEB plans fiduciary net position as a percentage of the total OPEB liability</t>
  </si>
  <si>
    <t>SCHEDULE OF THE EMPLOYER PROPORTIONATE SHARE OF THE COLLECTIVE TOTAL/NET OPEB LIABILITY</t>
  </si>
  <si>
    <t>Employer proportion of the collective total/net OPEB liability</t>
  </si>
  <si>
    <t>Employer  proportionate share of the collective total/net OPEB liability</t>
  </si>
  <si>
    <t>(Additional notes should be made for any factors that significantly affected the trend in the amounts reported above.  If an employer did show significant change in the proportion percentage, it is likely due to change in composition of employees covered.  Please compare current and prior year numbers for employees covered to determine if that is the cause.  These amounts are provided at the end of the EGOP valuation results tab)</t>
  </si>
  <si>
    <t>97a(1)(a)</t>
  </si>
  <si>
    <t>97a(1)(b)</t>
  </si>
  <si>
    <t>97a(1)(d)</t>
  </si>
  <si>
    <t>97a(1)(e)</t>
  </si>
  <si>
    <t>Schedule of Contributions to State of Tennessee Postemployment Benefits Trust</t>
  </si>
  <si>
    <t>Actuarially determined contribution</t>
  </si>
  <si>
    <t>Contributions in relation to the actuarially determined contribution</t>
  </si>
  <si>
    <t>Contribution deficiency (excess)</t>
  </si>
  <si>
    <t>Contributions as a percentage of covered-employee payroll</t>
  </si>
  <si>
    <t>This schedule is intended to display ten years of information. Additional years will be displayed as they become available.</t>
  </si>
  <si>
    <t>Notes to Schedule of Contributions</t>
  </si>
  <si>
    <r>
      <rPr>
        <b/>
        <sz val="10"/>
        <rFont val="Times New Roman"/>
        <family val="1"/>
      </rPr>
      <t>Valuation Date:</t>
    </r>
    <r>
      <rPr>
        <sz val="10"/>
        <rFont val="Times New Roman"/>
        <family val="1"/>
      </rPr>
      <t xml:space="preserve"> Actuarially determined contribution rates are determined based on valuations as of June 30 two years prior to the fiscal year in which the contributions are reported.</t>
    </r>
  </si>
  <si>
    <t>97b(1)</t>
  </si>
  <si>
    <t>2019 ADC</t>
  </si>
  <si>
    <t>2020 ADC</t>
  </si>
  <si>
    <t>2021 ADC</t>
  </si>
  <si>
    <t>2022 ADC</t>
  </si>
  <si>
    <t>2023 ADC</t>
  </si>
  <si>
    <t>2024 ADC</t>
  </si>
  <si>
    <t>2025 ADC</t>
  </si>
  <si>
    <t>2026 ADC</t>
  </si>
  <si>
    <t>2027 ADC</t>
  </si>
  <si>
    <t>2028 ADC</t>
  </si>
  <si>
    <t>10-Year ADC</t>
  </si>
  <si>
    <t>2019 Contribution</t>
  </si>
  <si>
    <t>2020 Contribution</t>
  </si>
  <si>
    <t>2021 Contribution</t>
  </si>
  <si>
    <t>2022 Contribution</t>
  </si>
  <si>
    <t>2023 Contribution</t>
  </si>
  <si>
    <t>2024 Contribution</t>
  </si>
  <si>
    <t>2025 Contribution</t>
  </si>
  <si>
    <t>2026 Contribution</t>
  </si>
  <si>
    <t>2027 Contribution</t>
  </si>
  <si>
    <t>2028 Contribution</t>
  </si>
  <si>
    <t>97b(2)</t>
  </si>
  <si>
    <t>97b(3)</t>
  </si>
  <si>
    <t>97b(4)</t>
  </si>
  <si>
    <t>97b(5)</t>
  </si>
  <si>
    <t>OPEB Liabilities, OPEB Expense, and Deferred Outflows of Resources and Deferred Inflows of Resources Related to OPEB</t>
  </si>
  <si>
    <t>Starting January 1, 2019, the state began funding the OPEB benefits, for eligible state and component unit retirees participating in the Employee Group OPEB Plan (EGOP), with a prefunding arrangement where assets are accumulated in a qualifying trust and benefits are paid directly from that trust. The Tennessee OPEB Plan (TNP) will continue to be funded on a paygo basis.  The EGOP will be classified as a single employer plan while the TNP will be classified as a multiple employer plan for OPEB reporting.</t>
  </si>
  <si>
    <t>Amounts due within one year equals full expected benefits to be paid in the next year minus the plan fiduciary net position available to pay those benefits. This is N/A for June 30, 2020 reporting.</t>
  </si>
  <si>
    <t>Insignificant rounding differences may exist between the future amortization of the OPEB related deferrals and the total of these deferrals as shown by netting cell I96 with G96.  If desired, that difference can be ran through the "thereafter" portion of the amortization schedule. Contribution subsequent amount is not included in this exhibit.</t>
  </si>
  <si>
    <t>Assumption file</t>
  </si>
  <si>
    <r>
      <rPr>
        <b/>
        <i/>
        <sz val="10"/>
        <rFont val="Times New Roman"/>
        <family val="1"/>
      </rPr>
      <t xml:space="preserve">Changes in assumptions - </t>
    </r>
    <r>
      <rPr>
        <sz val="10"/>
        <rFont val="Times New Roman"/>
        <family val="1"/>
      </rPr>
      <t xml:space="preserve">The discount rate was changed from 3.62% as of the beginning of the measurement period to 3.51% as of June 30, 2019.  This change in assumption increased the total OPEB liability. </t>
    </r>
  </si>
  <si>
    <t>Entity related proportion prior year</t>
  </si>
  <si>
    <t>Entity related proportion current year</t>
  </si>
  <si>
    <t>net OPEB liability</t>
  </si>
  <si>
    <t>DO balance</t>
  </si>
  <si>
    <t>DI balance</t>
  </si>
  <si>
    <t>expense</t>
  </si>
  <si>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a cost-sharing multiple-employer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The State of Tennessee Postemployment Benefits Trust (OPEB Trust) was established to accumulate resources to pay for the retiree benefits of EGOP participants. The OPEB Trust prepares a stand-alone financial report that can be found at  https://www.tn.gov/finance/rd-doa/opeb22121.html. </t>
    </r>
  </si>
  <si>
    <t>Primary government share of the collective total OPEB liability related to employer</t>
  </si>
  <si>
    <t>Primary government share of the collective total OPEB liability related to employer as a percentage of covered-employee payroll</t>
  </si>
  <si>
    <t>2020 Experience DI (Increase)/Decrease Adjustment</t>
  </si>
  <si>
    <t>2020 Assumptions DI Increase/(Decrease) Adjustment</t>
  </si>
  <si>
    <t>2020 Asset DO (Increase)/Decrease Adjustment</t>
  </si>
  <si>
    <t xml:space="preserve">21 Payment Subsequent to Measurement </t>
  </si>
  <si>
    <t xml:space="preserve"> 2021 Experience DO/(DI) Balance </t>
  </si>
  <si>
    <t xml:space="preserve"> 2021 Assumption DO/(DI) Balance </t>
  </si>
  <si>
    <t xml:space="preserve"> 2021 Proportion DO/(DI) Balance </t>
  </si>
  <si>
    <t>2021 Earnings DO/DI Balance</t>
  </si>
  <si>
    <t>Deferred Inflow of Resources 2021 Difference Between Actual and Expected Experience</t>
  </si>
  <si>
    <t>Deferred Inflow of Resources 2021 Change in Assumptions</t>
  </si>
  <si>
    <t xml:space="preserve">      Deferred Outflow of Resources 2021 Investment Earnings Differences (5 yrs)</t>
  </si>
  <si>
    <t xml:space="preserve">        Deferred Inflow of Resources 2020 Change in Assumptions</t>
  </si>
  <si>
    <t xml:space="preserve">        Deferred Inflow of Resources 2020 Difference Due to Experience</t>
  </si>
  <si>
    <t xml:space="preserve">        Deferred Outflow of Resources 2020 Investment Gain/Loss</t>
  </si>
  <si>
    <t>Deferred Inflow of Resources 2021 Change in Proportion and Difference Between Actual and Proportionate Contributions</t>
  </si>
  <si>
    <t>Ending Balance DO/(DI) 2021 Experience</t>
  </si>
  <si>
    <t>Ending Balance DO/(DI) 2021 Assumption</t>
  </si>
  <si>
    <t>Ending Balance DO/(DI) 2021 Proportion</t>
  </si>
  <si>
    <t>Ending Balance DO/(DI) 2020 Earnings Differences</t>
  </si>
  <si>
    <t>Ending Balance DO/(DI) 2021 Earnings Differences</t>
  </si>
  <si>
    <t xml:space="preserve">State plan summary, OPEB Amounts Tab
</t>
  </si>
  <si>
    <t>OPEB Trust funding report</t>
  </si>
  <si>
    <t>OPEB report introduction</t>
  </si>
  <si>
    <t>State plan summary OPEB amounts tab</t>
  </si>
  <si>
    <t>State plan summary, TOL tab</t>
  </si>
  <si>
    <t>Actuarial Report</t>
  </si>
  <si>
    <t xml:space="preserve">The best-estimates of geometric real rates of return for each major asset class included in the OPEB Trust target asset allocation are summarized in the following table: </t>
  </si>
  <si>
    <t>Developed market international equity</t>
  </si>
  <si>
    <t>Emerging market international equity</t>
  </si>
  <si>
    <t>U.S fixed income</t>
  </si>
  <si>
    <t>Investment policy for OPEB trust</t>
  </si>
  <si>
    <t>Actuarial report, TCA</t>
  </si>
  <si>
    <t>Actuarial report</t>
  </si>
  <si>
    <t>1% Decrease
(5%)</t>
  </si>
  <si>
    <t>1% Increase
(7%)</t>
  </si>
  <si>
    <t xml:space="preserve">State plan summary, TOL tab, column AC and AD.
</t>
  </si>
  <si>
    <t xml:space="preserve">State plan summary, TOL tab, column AE and AF.
</t>
  </si>
  <si>
    <r>
      <rPr>
        <b/>
        <i/>
        <sz val="10"/>
        <rFont val="Times New Roman"/>
        <family val="1"/>
      </rPr>
      <t>OPEB plan fiduciary net position</t>
    </r>
    <r>
      <rPr>
        <sz val="10"/>
        <rFont val="Times New Roman"/>
        <family val="1"/>
      </rPr>
      <t xml:space="preserve"> - Detailed information about the OPEB plan's fiduciary net position is available in the State of Tennessee Annual Comprehensive Financial Report found at https://www.tn.gov/finance/rd-doa/fa-accfin-ar.html. </t>
    </r>
  </si>
  <si>
    <t>Last Four Fiscal Years
(dollar amount in thousands)</t>
  </si>
  <si>
    <t xml:space="preserve">During fiscal year 2019, the EGOP transitioned from a pay-as-you-go OPEB plan to a prefunding arrangement where assets are accumulated in a qualifying trust and benefits are paid from that trust. The transition resulted in a significant increase to the discount rate from 3.6 percent to 6 percent. This change would be reflected in the June 30, 2020 reporting period due to the one year lookback on OPEB measurement. </t>
  </si>
  <si>
    <r>
      <rPr>
        <b/>
        <i/>
        <sz val="10"/>
        <rFont val="Times New Roman"/>
        <family val="1"/>
      </rPr>
      <t>Proportionate share</t>
    </r>
    <r>
      <rPr>
        <sz val="10"/>
        <rFont val="Times New Roman"/>
        <family val="1"/>
      </rPr>
      <t xml:space="preserve"> - The primary government is entirely responsible for the TNP OPEB liability associated with the [entity]'s employees.  The primary government’s proportionate share of the total OPEB liability associated with the university was $_____.  At the June 30, 2020, measurement date, the proportion of the collective total OPEB liability associated with the university was ___%. This represents a change of ___% from the prior proportion of ___%. The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2020 and measurement date of June 30, 2020.</t>
    </r>
  </si>
  <si>
    <t>Deferred Inflow of Resources 2022 Difference Between Actual and Expected Experience</t>
  </si>
  <si>
    <t xml:space="preserve">        Deferred Inflow of Resources 2022 Difference Between Actual and Expected Experience</t>
  </si>
  <si>
    <t xml:space="preserve">        Deferred Inflow of Resources 2022 Change in Assumptions</t>
  </si>
  <si>
    <t>Deferred Outflow of Resources 2022 Investment Earnings Differences</t>
  </si>
  <si>
    <t xml:space="preserve">        Deferred Inflow of Resources 2022 Change in Proportion and Difference Between Actual and Proportionate Contributions</t>
  </si>
  <si>
    <t xml:space="preserve">        Deferred Inflow of Resources 2021 Change in Assumptions</t>
  </si>
  <si>
    <t xml:space="preserve">        Deferred Inflow of Resources 2021 Difference Due to Experience</t>
  </si>
  <si>
    <t xml:space="preserve">        Deferred Outflow of Resources 2021 Investment Gain/Loss</t>
  </si>
  <si>
    <t>Deferred Inflow of Resources 2022 Change in Proportion and Difference Between Actual and Proportionate Contributions</t>
  </si>
  <si>
    <t xml:space="preserve">11)    An entry to adjust the deferred outflow of resources for benefits paid subsequent to the measurement date but before the end of the employers reporting period to proper 6/30/22 balance.  The employer will need to determine the expense account for the offset. This amount is provided by the state.(GASB75, par 68) </t>
  </si>
  <si>
    <t>Ending Balance DO/(DI) 2022 Experience</t>
  </si>
  <si>
    <t>Ending Balance DO/(DI) 2022 Assumption</t>
  </si>
  <si>
    <t>Ending Balance DO/(DI) 2022 Proportion</t>
  </si>
  <si>
    <t>Ending Balance DO/(DI) 2022 Earnings Differences</t>
  </si>
  <si>
    <t>2021 Assumptions DI Increase/(Decrease) Adjustment</t>
  </si>
  <si>
    <t>2021 Experience DI (Increase)/Decrease Adjustment</t>
  </si>
  <si>
    <t>2021 Asset DO (Increase)/Decrease Adjustment</t>
  </si>
  <si>
    <t>EGOP On-Behalf Payments for FY22</t>
  </si>
  <si>
    <t>TN Plan On-Behalf Payments for FY22</t>
  </si>
  <si>
    <t>Actuarially Determined Contributions During 21 MP</t>
  </si>
  <si>
    <t>Remaining 21 Contribution Subsequent to MD Amount</t>
  </si>
  <si>
    <t xml:space="preserve">22 Payment Subsequent to Measurement </t>
  </si>
  <si>
    <t>22 Entry Amount</t>
  </si>
  <si>
    <t xml:space="preserve"> 2022 Experience DO/(DI) Balance </t>
  </si>
  <si>
    <t xml:space="preserve"> 2022 Assumption DO/(DI) Balance </t>
  </si>
  <si>
    <t xml:space="preserve"> 2022 Proportion DO/(DI) Balance </t>
  </si>
  <si>
    <t>2022 Earnings DO/DI Balance</t>
  </si>
  <si>
    <t>Required OPEB Accounting Entries for Fiscal Year Ended June 30, 2022</t>
  </si>
  <si>
    <t>Deferred Outflow of Resources 2022 Change in Assumptions</t>
  </si>
  <si>
    <t xml:space="preserve">      Deferred Inflow of Resources 2022 Investment Earnings Differences (5 yrs)</t>
  </si>
  <si>
    <t>(if value for deferred outflow is negative, record as a deferred inflow)</t>
  </si>
  <si>
    <r>
      <rPr>
        <b/>
        <i/>
        <sz val="10"/>
        <rFont val="Times New Roman"/>
        <family val="1"/>
      </rPr>
      <t>Postemployment Benefits Other Than Pensions (OPEB)</t>
    </r>
    <r>
      <rPr>
        <sz val="10"/>
        <rFont val="Times New Roman"/>
        <family val="1"/>
      </rPr>
      <t>. For purposes of measuring the net OPEB liability, deferred outflows of resources and deferred
inflows of resources related to OPEB, and OPEB expense, information about the fiduciary net position of the State of Tennessee Postemployment Benefit Trust (OPEB Trust), that services the Employee Group OPEB Plan (EGOP), and additions to/deductions from the OPEB Trust fiduciary net position have been determined on the same basis as they are reported by the OPEB Trust. For this purpose, the OPEB Trust recognizes benefit payments when due and payable in accordance with the benefit terms. Investments are reported at fair value. This trust meets the criteria in paragraph 4 of Statement No. 75. For the year ended June 30, 2022, the [entity] reported $x.xx million of net OPEB liability, $x.xx million of deferred outflows of resources, $x.xx million of deferred inflows of resources, and $x.xx million of OPEB expense (Aggregated for all plans employer participates in amount below represent the EGOP related balances only).</t>
    </r>
  </si>
  <si>
    <r>
      <rPr>
        <b/>
        <i/>
        <sz val="10"/>
        <rFont val="Times New Roman"/>
        <family val="1"/>
      </rPr>
      <t>Contributions</t>
    </r>
    <r>
      <rPr>
        <sz val="10"/>
        <rFont val="Times New Roman"/>
        <family val="1"/>
      </rPr>
      <t xml:space="preserve"> - Annually, an insurance committee, created in accordance with Tennessee Code Annotated (TCA) 8-27-201, establishes the required contributions to the plan by member employees through the premiums established to approximate claims cost for the year. Pre-age 65 retired members of the EGOP pay a premium based on a blended rate that considers the cost of active and retired employees as well as their individual years of service. Therefore, retirees pay either 20 percent, 30 percent, 40 percent or 100 percent of the appropriate premium rate. These payments are deposited into the OPEB Trust. Employers contribute to the OPEB Trust based on an actuarially determined contribution (ADC) rate calculated in a manner to meet the funding goals of the state. The total ADC rate for plan employers for the fiscal year ended June 30, 2022 was $126.301 million. The [entity] share of the ADC was $x.xx million. During the fiscal year the [entity] contributed $xx.x million to the OPEB Trust. The state general assembly has the authority to change the contribution requirements of the employers participating in the EGOP. </t>
    </r>
    <r>
      <rPr>
        <b/>
        <sz val="10"/>
        <rFont val="Times New Roman"/>
        <family val="1"/>
      </rPr>
      <t>(TSAC and THDA will also report an amount paid on-behalf of its employees by the primary government)</t>
    </r>
  </si>
  <si>
    <r>
      <rPr>
        <b/>
        <i/>
        <sz val="10"/>
        <rFont val="Times New Roman"/>
        <family val="1"/>
      </rPr>
      <t>Proportionate share</t>
    </r>
    <r>
      <rPr>
        <sz val="10"/>
        <rFont val="Times New Roman"/>
        <family val="1"/>
      </rPr>
      <t xml:space="preserve"> - The [entity]'s proportion and proportionate share of the collective net OPEB liability, related to the EGOP, is xx.xx% and $xxx.xx million, respectively.  The proportion existing at the prior measurement date was x.xx%. This represents a change in proportion of x.xx% between the current and prior measurement dates. [entity]'s proportion of the collective net OPEB liability was based on a projection of the its long-term share of contributions to the OPEB plan relative to the projected share of contributions of all participating employers, actuarially determined. The collective net OPEB liability was determined by an actuarial valuation with a valuation date of June 30, 2021 and measurement date of June 30, 2021.</t>
    </r>
  </si>
  <si>
    <r>
      <rPr>
        <b/>
        <i/>
        <sz val="10"/>
        <rFont val="Times New Roman"/>
        <family val="1"/>
      </rPr>
      <t>OPEB expense</t>
    </r>
    <r>
      <rPr>
        <sz val="10"/>
        <rFont val="Times New Roman"/>
        <family val="1"/>
      </rPr>
      <t xml:space="preserve"> - For the fiscal year ended June, 30, 2022, the [entity] recognized OPEB expense of $xxx.xx million.</t>
    </r>
  </si>
  <si>
    <r>
      <rPr>
        <b/>
        <i/>
        <sz val="10"/>
        <rFont val="Times New Roman"/>
        <family val="1"/>
      </rPr>
      <t>Deferred outflows of resources and deferred inflows of resources</t>
    </r>
    <r>
      <rPr>
        <sz val="10"/>
        <rFont val="Times New Roman"/>
        <family val="1"/>
      </rPr>
      <t xml:space="preserve"> - For the fiscal year ended June, 30, 2022, [entity] reported deferred outflows of resources and deferred inflows of resources related to OPEB paid by the EGOP  from the following sources:</t>
    </r>
  </si>
  <si>
    <t>If this net amount is negative, it should be reported as a deferred inflow</t>
  </si>
  <si>
    <r>
      <rPr>
        <b/>
        <i/>
        <sz val="10"/>
        <rFont val="Times New Roman"/>
        <family val="1"/>
      </rPr>
      <t>Actuarial assumptions</t>
    </r>
    <r>
      <rPr>
        <sz val="10"/>
        <rFont val="Times New Roman"/>
        <family val="1"/>
      </rPr>
      <t xml:space="preserve"> - The collective total OPEB liability in the June 30, 2021 actuarial valuation was determined using the following actuarial assumptions, applied to all periods included in the measurement, unless otherwise specified:</t>
    </r>
  </si>
  <si>
    <t>7.36% for 2022, decreasing annually to an ultimate rate of 4.5% for 2029 and later years.</t>
  </si>
  <si>
    <t>Unless noted otherwise, the actuarial demographic assumptions used in the June 30, 2021, valuations were the same as those employed in the July 1, 2021, Pension Actuarial Valuation of the Tennessee Consolidated Retirement System (TCRS) for Group 1 employees.  These assumptions were developed by TCRS based on the results of an actuarial experience study for the period July 1, 2012-June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PUB-2010 Headcount-Weighted Employee mortality table for General Employees for non-disabled pre-retirement mortality, with mortality improvement projected generationally with MP-2020 from 2010 . Post-retirement tables are Headcount-Weighted Below Median Healthy Annuitant and adjusted with a 6% load for males and a 14% load for females, projected generationally from 2010 with MP-2020. Mortality rates for impaired lives are the same as those used by TCRS and are taken from a gender distinct table published in the IRS Ruling 96-7 for disabled lives with a 10% load, projected generationally from 2018 with MP-2020.</t>
  </si>
  <si>
    <r>
      <rPr>
        <b/>
        <i/>
        <sz val="10"/>
        <rFont val="Times New Roman"/>
        <family val="1"/>
      </rPr>
      <t>Long-term expected rate of return</t>
    </r>
    <r>
      <rPr>
        <sz val="10"/>
        <rFont val="Times New Roman"/>
        <family val="1"/>
      </rPr>
      <t xml:space="preserve"> - The long-term expected rate of return of 6 percent on OPEB plan investments was determined using a building-block method in which best-estimate ranges of expected future real rates of return (expected returns, net of OPEB plan investment expense and inflation) are developed for each major class. These ranges are combined to produce the long-term expected rate of return by weighting the expected future real rates of return by the target asset allocation percentage and by adding expected inflation. TCA 8-27-802 establishes the responsibility of the trustees to adopt written investment policies authorizing how assets in the OPEB Trust may be invested and reinvested by the State Treasurer. The treasurer may invest trust assets in any security or investment in which the Tennessee Consolidated Retirement System (TCRS) is permitted to invest, provided that investments by the OPEB Trust shall be governed by the investment policies and guidelines adopted by the trustees. Any changes to the investment policy will be the responsibility of the established trustees. The OPEB Trust investment policy target asset allocation and allocation range for each major asset class is summarized in the following table:</t>
    </r>
  </si>
  <si>
    <t>Cash (Gov't)</t>
  </si>
  <si>
    <r>
      <rPr>
        <b/>
        <i/>
        <sz val="10"/>
        <rFont val="Times New Roman"/>
        <family val="1"/>
      </rPr>
      <t>Discount rate</t>
    </r>
    <r>
      <rPr>
        <sz val="10"/>
        <rFont val="Times New Roman"/>
        <family val="1"/>
      </rPr>
      <t xml:space="preserve"> - The discount rate used to measure the total OPEB liability was 6 percent.  This was the same rate used at the prior measurement date. The projection of cash flows used to determine the discount rate assumed plan member contributions will be made at the current contribution rate and that employer contributions will be made at rates equal to the actuarially determined contribution rates. For this purpose, only member contributions that are intended to fund benefits of current plan members and their beneficiaries are included. Projected employer contributions that are intended to fund the service costs of future plan members and their beneficiaries, as well as projected contributions from future plan members, are not included. Based on these assumptions, the OPEB Trust fiduciary net position was projected to be available to make all projected future benefit payments for current plan members. Therefore, the long-term expected rate of return on OPEB Trust investments was applied to all periods of projected benefit payments to determine the total OPEB liability.</t>
    </r>
  </si>
  <si>
    <r>
      <t xml:space="preserve">Changes in assumptions - </t>
    </r>
    <r>
      <rPr>
        <sz val="10"/>
        <rFont val="Times New Roman"/>
        <family val="1"/>
      </rPr>
      <t>The long-term inflation rate was increased from 2.1% to 2.25%. Other changes in assumptions include changes made to the medical and drug trend rates, and coverage and acceptance rates to reflect more recent experience and subsidy amounts. Also, changes in retirement, withdrawal and mortality rates were made to match those provided by TCRS. The net change in liability as a result of these changes is not considered significant.</t>
    </r>
  </si>
  <si>
    <t>1% Decrease
(6.36% decreasing to 3.50%)</t>
  </si>
  <si>
    <t>Healthcare Cost Trend Rates
(7.36% decreasing to 4.50%)</t>
  </si>
  <si>
    <t>1% Increase
(8.36% decreasing to 5.50%)</t>
  </si>
  <si>
    <t>Last Five Fiscal Years
(dollar amount in thousands)</t>
  </si>
  <si>
    <t>Provided by entity. Pull the total payroll for the actual fiscal year that corresponds with the contribution. This is different from the period of covered payroll used in the previous schedule above and is a correction to prior year instructions. This will require pulling covered payroll for the period July 1, 2021 through June 30, 2022.</t>
  </si>
  <si>
    <t>Provided by entity. Pull the total payroll amount for FY2021 for all full time employees hired before 7/1/2015.  This includes employees terminated during FY2021.  Eliminate from this number all employees that turned 65 before 6/30/21.</t>
  </si>
  <si>
    <r>
      <t xml:space="preserve">Actuarial assumptions - </t>
    </r>
    <r>
      <rPr>
        <sz val="10"/>
        <rFont val="Times New Roman"/>
        <family val="1"/>
      </rPr>
      <t>The total OPEB liability in the June 30, 2021 actuarial valuation was determined using the following actuarial assumptions and other inputs, applied to all periods included in the measurement, unless otherwise specified:</t>
    </r>
  </si>
  <si>
    <r>
      <rPr>
        <b/>
        <i/>
        <sz val="10"/>
        <color theme="1"/>
        <rFont val="Times New Roman"/>
        <family val="1"/>
      </rPr>
      <t>Discount rate</t>
    </r>
    <r>
      <rPr>
        <sz val="10"/>
        <color theme="1"/>
        <rFont val="Times New Roman"/>
        <family val="1"/>
      </rPr>
      <t xml:space="preserve"> - The discount rate used to measure the total OPEB liability was 2.16 percent.  This rate reflects the interest rate derived from yields on 20-year, tax-exempt general obligation municipal bonds, prevailing on the measurement date, with an average rating of AA/Aa as shown on the Bond Buyer 20-Year Municipal GO AA index.</t>
    </r>
  </si>
  <si>
    <t>Discount Rate
(2.16%)</t>
  </si>
  <si>
    <t>1% Increase
(3.16%)</t>
  </si>
  <si>
    <t>1% Decrease
(1.16%)</t>
  </si>
  <si>
    <r>
      <rPr>
        <b/>
        <i/>
        <sz val="10"/>
        <rFont val="Times New Roman"/>
        <family val="1"/>
      </rPr>
      <t>OPEB expense</t>
    </r>
    <r>
      <rPr>
        <sz val="10"/>
        <rFont val="Times New Roman"/>
        <family val="1"/>
      </rPr>
      <t xml:space="preserve"> - For the fiscal year ended June, 30, 2022, the primary government recognized OPEB expense of $xxx.xx million for employees of the [entity] participating in the TNP.</t>
    </r>
  </si>
  <si>
    <t>Provided by entity. Pull the total payroll amount for FY2021 for all full time employees hired before 7/1/2015.  This includes employees terminated during FY2021.  Do not eliminate from this number all employees that turned 65 before 6/30/21.</t>
  </si>
  <si>
    <t xml:space="preserve"> Tennessee State University  </t>
  </si>
  <si>
    <t>(if value for deferred inflow/outflow is negative, debit the balance of that years deferral)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</si>
</sst>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 numFmtId="182" formatCode="0.00000000%"/>
    <numFmt numFmtId="183" formatCode="_(* #,##0.0000_);_(* \(#,##0.0000\);_(* &quot;-&quot;??_);_(@_)"/>
    <numFmt numFmtId="184" formatCode="0.0000%"/>
    <numFmt numFmtId="185" formatCode="0.000%"/>
    <numFmt numFmtId="186" formatCode="0.0%"/>
  </numFmts>
  <fonts count="9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
      <sz val="10"/>
      <name val="Arial Unicode MS"/>
      <family val="2"/>
    </font>
    <font>
      <sz val="8"/>
      <name val="Calibri"/>
      <family val="2"/>
      <scheme val="minor"/>
    </font>
    <font>
      <sz val="10"/>
      <color theme="1"/>
      <name val="Calibri"/>
      <family val="2"/>
      <scheme val="minor"/>
    </font>
    <font>
      <sz val="9"/>
      <color indexed="81"/>
      <name val="Tahoma"/>
      <family val="2"/>
    </font>
    <font>
      <b/>
      <sz val="9"/>
      <color indexed="81"/>
      <name val="Tahoma"/>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4719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39"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5" borderId="0" applyNumberFormat="0" applyBorder="0" applyAlignment="0" applyProtection="0"/>
    <xf numFmtId="0" fontId="11" fillId="6" borderId="4" applyNumberFormat="0" applyAlignment="0" applyProtection="0"/>
    <xf numFmtId="0" fontId="42" fillId="40" borderId="0" applyNumberFormat="0" applyBorder="0" applyAlignment="0" applyProtection="0"/>
    <xf numFmtId="43" fontId="30" fillId="0" borderId="0" applyFont="0" applyFill="0" applyBorder="0" applyAlignment="0" applyProtection="0"/>
    <xf numFmtId="0" fontId="41" fillId="0" borderId="0"/>
    <xf numFmtId="0" fontId="43" fillId="46" borderId="0" applyNumberFormat="0" applyBorder="0" applyAlignment="0" applyProtection="0"/>
    <xf numFmtId="43" fontId="1" fillId="0" borderId="0" applyFont="0" applyFill="0" applyBorder="0" applyAlignment="0" applyProtection="0"/>
    <xf numFmtId="0" fontId="42" fillId="42" borderId="0" applyNumberFormat="0" applyBorder="0" applyAlignment="0" applyProtection="0"/>
    <xf numFmtId="0" fontId="46" fillId="52" borderId="26"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39"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0" borderId="0" applyNumberFormat="0" applyBorder="0" applyAlignment="0" applyProtection="0"/>
    <xf numFmtId="0" fontId="5" fillId="0" borderId="3" applyNumberFormat="0" applyFill="0" applyAlignment="0" applyProtection="0"/>
    <xf numFmtId="0" fontId="43" fillId="50" borderId="0" applyNumberFormat="0" applyBorder="0" applyAlignment="0" applyProtection="0"/>
    <xf numFmtId="0" fontId="60" fillId="0" borderId="0"/>
    <xf numFmtId="49" fontId="61" fillId="55" borderId="34">
      <alignment horizontal="center" vertical="center"/>
    </xf>
    <xf numFmtId="0" fontId="30" fillId="54" borderId="31" applyNumberFormat="0" applyFont="0" applyAlignment="0" applyProtection="0"/>
    <xf numFmtId="0" fontId="17" fillId="32" borderId="0" applyNumberFormat="0" applyBorder="0" applyAlignment="0" applyProtection="0"/>
    <xf numFmtId="0" fontId="43" fillId="46" borderId="0" applyNumberFormat="0" applyBorder="0" applyAlignment="0" applyProtection="0"/>
    <xf numFmtId="0" fontId="36" fillId="0" borderId="0"/>
    <xf numFmtId="0" fontId="43" fillId="51"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6" borderId="0" applyNumberFormat="0" applyBorder="0" applyAlignment="0" applyProtection="0"/>
    <xf numFmtId="0" fontId="52" fillId="38"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4"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7" borderId="0" applyNumberFormat="0" applyBorder="0" applyAlignment="0" applyProtection="0"/>
    <xf numFmtId="0" fontId="43" fillId="41" borderId="0" applyNumberFormat="0" applyBorder="0" applyAlignment="0" applyProtection="0"/>
    <xf numFmtId="0" fontId="17" fillId="9" borderId="0" applyNumberFormat="0" applyBorder="0" applyAlignment="0" applyProtection="0"/>
    <xf numFmtId="0" fontId="43" fillId="48" borderId="0" applyNumberFormat="0" applyBorder="0" applyAlignment="0" applyProtection="0"/>
    <xf numFmtId="0" fontId="17" fillId="24" borderId="0" applyNumberFormat="0" applyBorder="0" applyAlignment="0" applyProtection="0"/>
    <xf numFmtId="0" fontId="45" fillId="39"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5"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5"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3"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7" fillId="21" borderId="0" applyNumberFormat="0" applyBorder="0" applyAlignment="0" applyProtection="0"/>
    <xf numFmtId="0" fontId="52" fillId="39" borderId="25" applyNumberFormat="0" applyAlignment="0" applyProtection="0"/>
    <xf numFmtId="0" fontId="42" fillId="43"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4" borderId="31" applyNumberFormat="0" applyFont="0" applyAlignment="0" applyProtection="0"/>
    <xf numFmtId="43" fontId="60" fillId="0" borderId="0" applyFont="0" applyFill="0" applyBorder="0" applyAlignment="0" applyProtection="0"/>
    <xf numFmtId="0" fontId="1" fillId="0" borderId="0"/>
    <xf numFmtId="0" fontId="30" fillId="54" borderId="31" applyNumberFormat="0" applyFont="0" applyAlignment="0" applyProtection="0"/>
    <xf numFmtId="0" fontId="43" fillId="42"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4" fillId="34" borderId="0" applyNumberFormat="0" applyBorder="0" applyAlignment="0" applyProtection="0"/>
    <xf numFmtId="0" fontId="51" fillId="0" borderId="29" applyNumberFormat="0" applyFill="0" applyAlignment="0" applyProtection="0"/>
    <xf numFmtId="0" fontId="42" fillId="36"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3" fillId="62" borderId="0" applyNumberFormat="0" applyBorder="0" applyAlignment="0" applyProtection="0"/>
    <xf numFmtId="0" fontId="42" fillId="60" borderId="0" applyNumberFormat="0" applyBorder="0" applyAlignment="0" applyProtection="0"/>
    <xf numFmtId="0" fontId="42" fillId="63" borderId="0" applyNumberFormat="0" applyBorder="0" applyAlignment="0" applyProtection="0"/>
    <xf numFmtId="0" fontId="43" fillId="61" borderId="0" applyNumberFormat="0" applyBorder="0" applyAlignment="0" applyProtection="0"/>
    <xf numFmtId="0" fontId="42" fillId="58"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xf numFmtId="0" fontId="90" fillId="0" borderId="0"/>
    <xf numFmtId="0" fontId="31" fillId="0" borderId="0"/>
    <xf numFmtId="43" fontId="30" fillId="0" borderId="0" applyFont="0" applyFill="0" applyBorder="0" applyAlignment="0" applyProtection="0"/>
    <xf numFmtId="9" fontId="3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90"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0" fontId="1" fillId="0" borderId="0"/>
    <xf numFmtId="0" fontId="90" fillId="0" borderId="0"/>
    <xf numFmtId="43" fontId="34" fillId="0" borderId="0" applyFont="0" applyFill="0" applyBorder="0" applyAlignment="0" applyProtection="0"/>
    <xf numFmtId="44"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3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74"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cellStyleXfs>
  <cellXfs count="415">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6"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10" fontId="20" fillId="0" borderId="0" xfId="3" applyNumberFormat="1" applyFont="1" applyFill="1" applyBorder="1" applyAlignment="1">
      <alignment vertical="top" wrapText="1"/>
    </xf>
    <xf numFmtId="0" fontId="20" fillId="0" borderId="0" xfId="0" applyFont="1" applyFill="1" applyAlignment="1">
      <alignment wrapText="1"/>
    </xf>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29" fillId="0" borderId="0" xfId="644" applyNumberFormat="1" applyFont="1"/>
    <xf numFmtId="9" fontId="20" fillId="0" borderId="0" xfId="3" applyFont="1"/>
    <xf numFmtId="167" fontId="29" fillId="0" borderId="0" xfId="1430" applyFont="1"/>
    <xf numFmtId="0" fontId="65" fillId="56"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165" fontId="29" fillId="0" borderId="0" xfId="1" applyNumberFormat="1" applyFont="1" applyFill="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7" borderId="10" xfId="0" applyFont="1" applyFill="1" applyBorder="1" applyAlignment="1">
      <alignment vertical="top" wrapText="1"/>
    </xf>
    <xf numFmtId="0" fontId="29" fillId="57" borderId="11" xfId="0" applyFont="1" applyFill="1" applyBorder="1" applyAlignment="1">
      <alignment vertical="top" wrapText="1"/>
    </xf>
    <xf numFmtId="0" fontId="29" fillId="57" borderId="12" xfId="0" applyFont="1" applyFill="1" applyBorder="1" applyAlignment="1">
      <alignment vertical="top" wrapText="1"/>
    </xf>
    <xf numFmtId="0" fontId="29" fillId="57" borderId="13" xfId="0" applyFont="1" applyFill="1" applyBorder="1" applyAlignment="1">
      <alignment vertical="top" wrapText="1"/>
    </xf>
    <xf numFmtId="0" fontId="29" fillId="57" borderId="0" xfId="0" applyFont="1" applyFill="1" applyBorder="1" applyAlignment="1">
      <alignment vertical="top" wrapText="1"/>
    </xf>
    <xf numFmtId="10" fontId="29" fillId="57" borderId="0" xfId="3" applyNumberFormat="1" applyFont="1" applyFill="1" applyBorder="1" applyAlignment="1">
      <alignment vertical="top" wrapText="1"/>
    </xf>
    <xf numFmtId="0" fontId="29" fillId="57" borderId="14" xfId="0" applyFont="1" applyFill="1" applyBorder="1" applyAlignment="1">
      <alignment vertical="top" wrapText="1"/>
    </xf>
    <xf numFmtId="0" fontId="29" fillId="57" borderId="15" xfId="0" applyFont="1" applyFill="1" applyBorder="1" applyAlignment="1">
      <alignment vertical="top" wrapText="1"/>
    </xf>
    <xf numFmtId="0" fontId="29" fillId="57" borderId="16" xfId="0" applyFont="1" applyFill="1" applyBorder="1" applyAlignment="1">
      <alignment vertical="top" wrapText="1"/>
    </xf>
    <xf numFmtId="165" fontId="29" fillId="57" borderId="16" xfId="2" applyNumberFormat="1" applyFont="1" applyFill="1" applyBorder="1" applyAlignment="1">
      <alignment vertical="top" wrapText="1"/>
    </xf>
    <xf numFmtId="0" fontId="29" fillId="57" borderId="17" xfId="0" applyFont="1" applyFill="1" applyBorder="1" applyAlignment="1">
      <alignment vertical="top" wrapText="1"/>
    </xf>
    <xf numFmtId="0" fontId="29" fillId="57" borderId="19" xfId="0" applyFont="1" applyFill="1" applyBorder="1" applyAlignment="1">
      <alignment vertical="top" wrapText="1"/>
    </xf>
    <xf numFmtId="0" fontId="29" fillId="57" borderId="20" xfId="0" applyFont="1" applyFill="1" applyBorder="1" applyAlignment="1">
      <alignment vertical="top" wrapText="1"/>
    </xf>
    <xf numFmtId="165" fontId="29" fillId="57" borderId="16" xfId="2" applyNumberFormat="1" applyFont="1" applyFill="1" applyBorder="1" applyAlignment="1">
      <alignment wrapText="1"/>
    </xf>
    <xf numFmtId="0" fontId="29" fillId="57" borderId="21" xfId="0" applyFont="1" applyFill="1" applyBorder="1" applyAlignment="1">
      <alignment vertical="top" wrapText="1"/>
    </xf>
    <xf numFmtId="164" fontId="16" fillId="0" borderId="0" xfId="1" applyNumberFormat="1" applyFont="1" applyAlignment="1">
      <alignment horizontal="center"/>
    </xf>
    <xf numFmtId="164" fontId="0" fillId="0" borderId="0" xfId="1" applyNumberFormat="1" applyFont="1"/>
    <xf numFmtId="10" fontId="29" fillId="0" borderId="0" xfId="1430" applyNumberFormat="1" applyFont="1"/>
    <xf numFmtId="10" fontId="20" fillId="0" borderId="0" xfId="3" applyNumberFormat="1" applyFont="1"/>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 fontId="20" fillId="0" borderId="0" xfId="3" applyNumberFormat="1" applyFont="1" applyFill="1"/>
    <xf numFmtId="167" fontId="29" fillId="0" borderId="0" xfId="1430" applyFont="1" applyFill="1"/>
    <xf numFmtId="43" fontId="29" fillId="0" borderId="0" xfId="1" applyFont="1" applyFill="1"/>
    <xf numFmtId="44" fontId="29" fillId="57" borderId="0" xfId="2" applyFont="1" applyFill="1" applyBorder="1" applyAlignment="1">
      <alignment vertical="top" wrapText="1"/>
    </xf>
    <xf numFmtId="0" fontId="8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43" fontId="0" fillId="0" borderId="0" xfId="1" applyFont="1"/>
    <xf numFmtId="10" fontId="0" fillId="0" borderId="0" xfId="0" applyNumberFormat="1"/>
    <xf numFmtId="3" fontId="0" fillId="0" borderId="0" xfId="0" applyNumberFormat="1"/>
    <xf numFmtId="182" fontId="20" fillId="0" borderId="0" xfId="3" applyNumberFormat="1" applyFont="1" applyFill="1"/>
    <xf numFmtId="10" fontId="29" fillId="0" borderId="0" xfId="644" applyNumberFormat="1" applyFont="1" applyFill="1"/>
    <xf numFmtId="10" fontId="29" fillId="0" borderId="0" xfId="1430" applyNumberFormat="1" applyFont="1" applyFill="1"/>
    <xf numFmtId="43" fontId="20" fillId="0" borderId="0" xfId="1" applyFont="1" applyFill="1"/>
    <xf numFmtId="4" fontId="20" fillId="0" borderId="0" xfId="0" applyNumberFormat="1" applyFont="1" applyFill="1"/>
    <xf numFmtId="3" fontId="20" fillId="0" borderId="0" xfId="0" applyNumberFormat="1" applyFont="1" applyFill="1"/>
    <xf numFmtId="43" fontId="66" fillId="0" borderId="12" xfId="644" applyFont="1" applyFill="1" applyBorder="1" applyAlignment="1">
      <alignment wrapText="1"/>
    </xf>
    <xf numFmtId="43" fontId="66" fillId="0" borderId="18" xfId="644" applyFont="1" applyFill="1" applyBorder="1" applyAlignment="1">
      <alignment horizontal="center" wrapText="1"/>
    </xf>
    <xf numFmtId="164" fontId="0" fillId="0" borderId="0" xfId="1" applyNumberFormat="1" applyFont="1" applyFill="1"/>
    <xf numFmtId="165" fontId="29" fillId="0" borderId="0" xfId="1" applyNumberFormat="1" applyFont="1" applyFill="1" applyBorder="1" applyAlignment="1">
      <alignment wrapText="1"/>
    </xf>
    <xf numFmtId="43" fontId="66" fillId="0" borderId="17" xfId="644" applyFont="1" applyFill="1" applyBorder="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43" fontId="18" fillId="0" borderId="0" xfId="1" applyFont="1" applyFill="1"/>
    <xf numFmtId="43" fontId="20" fillId="0" borderId="0" xfId="0" applyNumberFormat="1" applyFont="1" applyFill="1"/>
    <xf numFmtId="0" fontId="0" fillId="0" borderId="0" xfId="0" applyFill="1" applyBorder="1"/>
    <xf numFmtId="0" fontId="16" fillId="0" borderId="0" xfId="0" applyFont="1" applyFill="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16" xfId="1" applyNumberFormat="1" applyFont="1" applyFill="1" applyBorder="1"/>
    <xf numFmtId="0" fontId="0" fillId="0" borderId="13" xfId="0" applyFill="1" applyBorder="1"/>
    <xf numFmtId="0" fontId="0" fillId="0" borderId="15" xfId="0" applyFill="1" applyBorder="1"/>
    <xf numFmtId="164" fontId="0" fillId="0" borderId="17" xfId="1" applyNumberFormat="1" applyFont="1" applyFill="1" applyBorder="1"/>
    <xf numFmtId="0" fontId="0" fillId="0" borderId="16" xfId="0" applyFill="1" applyBorder="1"/>
    <xf numFmtId="0" fontId="0" fillId="0" borderId="11" xfId="0" applyFill="1" applyBorder="1"/>
    <xf numFmtId="164" fontId="0" fillId="0" borderId="12" xfId="1" applyNumberFormat="1" applyFont="1" applyFill="1" applyBorder="1"/>
    <xf numFmtId="0" fontId="0" fillId="0" borderId="10" xfId="0" applyFill="1" applyBorder="1"/>
    <xf numFmtId="0" fontId="29" fillId="0" borderId="0" xfId="0" applyFont="1" applyFill="1" applyAlignment="1">
      <alignment wrapText="1"/>
    </xf>
    <xf numFmtId="0" fontId="29" fillId="0" borderId="0" xfId="0" applyFont="1" applyFill="1" applyAlignment="1">
      <alignment vertical="top" wrapText="1"/>
    </xf>
    <xf numFmtId="0" fontId="29" fillId="0" borderId="0" xfId="0" applyFont="1" applyFill="1" applyAlignment="1">
      <alignment vertical="top" wrapText="1"/>
    </xf>
    <xf numFmtId="0" fontId="29" fillId="0" borderId="0" xfId="0" applyFont="1"/>
    <xf numFmtId="0" fontId="29" fillId="0" borderId="0" xfId="0" applyFont="1" applyFill="1" applyAlignment="1">
      <alignment wrapText="1"/>
    </xf>
    <xf numFmtId="0" fontId="29" fillId="0" borderId="0" xfId="0" applyFont="1" applyFill="1" applyAlignment="1">
      <alignment vertical="top" wrapText="1"/>
    </xf>
    <xf numFmtId="0" fontId="66" fillId="0" borderId="0" xfId="0" applyFont="1" applyFill="1" applyAlignment="1">
      <alignment wrapText="1"/>
    </xf>
    <xf numFmtId="0" fontId="66" fillId="0" borderId="18" xfId="0" applyFont="1" applyFill="1" applyBorder="1" applyAlignment="1">
      <alignment horizontal="center"/>
    </xf>
    <xf numFmtId="0" fontId="29" fillId="0" borderId="0" xfId="0" applyFont="1" applyAlignment="1">
      <alignment wrapText="1"/>
    </xf>
    <xf numFmtId="0" fontId="20" fillId="0" borderId="0" xfId="0" applyFont="1" applyFill="1" applyAlignment="1">
      <alignment wrapText="1"/>
    </xf>
    <xf numFmtId="0" fontId="29" fillId="0" borderId="0" xfId="0" applyFont="1" applyFill="1" applyBorder="1" applyAlignment="1">
      <alignment vertical="top" wrapText="1"/>
    </xf>
    <xf numFmtId="10" fontId="0" fillId="0" borderId="0" xfId="3" applyNumberFormat="1" applyFont="1"/>
    <xf numFmtId="1" fontId="0" fillId="0" borderId="0" xfId="0" applyNumberFormat="1"/>
    <xf numFmtId="1" fontId="0" fillId="0" borderId="0" xfId="1" applyNumberFormat="1" applyFont="1"/>
    <xf numFmtId="165" fontId="29" fillId="57" borderId="0" xfId="2" applyNumberFormat="1" applyFont="1" applyFill="1" applyBorder="1" applyAlignment="1">
      <alignment wrapText="1"/>
    </xf>
    <xf numFmtId="165" fontId="29" fillId="57" borderId="11" xfId="2" applyNumberFormat="1" applyFont="1" applyFill="1" applyBorder="1" applyAlignment="1">
      <alignment wrapText="1"/>
    </xf>
    <xf numFmtId="0" fontId="29" fillId="0" borderId="10" xfId="0" applyFont="1" applyBorder="1" applyAlignment="1">
      <alignment wrapText="1"/>
    </xf>
    <xf numFmtId="0" fontId="29" fillId="0" borderId="12" xfId="0" applyFont="1" applyBorder="1" applyAlignment="1">
      <alignment wrapText="1"/>
    </xf>
    <xf numFmtId="0" fontId="29" fillId="0" borderId="36" xfId="0" applyFont="1" applyBorder="1" applyAlignment="1">
      <alignment horizontal="center" wrapText="1"/>
    </xf>
    <xf numFmtId="0" fontId="29" fillId="0" borderId="18" xfId="0" applyFont="1" applyBorder="1" applyAlignment="1">
      <alignment horizontal="center" wrapText="1"/>
    </xf>
    <xf numFmtId="0" fontId="29" fillId="0" borderId="37" xfId="0" applyFont="1" applyBorder="1" applyAlignment="1">
      <alignment horizontal="center" wrapText="1"/>
    </xf>
    <xf numFmtId="0" fontId="29" fillId="0" borderId="13" xfId="0" applyFont="1" applyBorder="1" applyAlignment="1">
      <alignment wrapText="1"/>
    </xf>
    <xf numFmtId="9" fontId="29" fillId="0" borderId="0" xfId="1328" applyFont="1" applyFill="1" applyBorder="1" applyAlignment="1">
      <alignment wrapText="1"/>
    </xf>
    <xf numFmtId="9" fontId="29" fillId="0" borderId="14" xfId="1328" applyFont="1" applyFill="1" applyBorder="1" applyAlignment="1">
      <alignment wrapText="1"/>
    </xf>
    <xf numFmtId="9" fontId="29" fillId="0" borderId="38" xfId="1328" applyFont="1" applyFill="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7" xfId="0" applyFont="1" applyBorder="1" applyAlignment="1">
      <alignment wrapText="1"/>
    </xf>
    <xf numFmtId="10" fontId="29" fillId="0" borderId="14" xfId="1328" applyNumberFormat="1" applyFont="1" applyFill="1" applyBorder="1" applyAlignment="1">
      <alignment wrapText="1"/>
    </xf>
    <xf numFmtId="164" fontId="29" fillId="0" borderId="0" xfId="1" applyNumberFormat="1" applyFont="1" applyFill="1" applyBorder="1" applyAlignment="1">
      <alignment vertical="top" wrapText="1"/>
    </xf>
    <xf numFmtId="0" fontId="66" fillId="0" borderId="18" xfId="0" applyFont="1" applyBorder="1" applyAlignment="1">
      <alignment horizontal="center"/>
    </xf>
    <xf numFmtId="0" fontId="66" fillId="0" borderId="0" xfId="0" applyFont="1" applyAlignment="1">
      <alignment vertical="top"/>
    </xf>
    <xf numFmtId="0" fontId="29" fillId="0" borderId="0" xfId="0" applyFont="1" applyAlignment="1">
      <alignment vertical="top"/>
    </xf>
    <xf numFmtId="165" fontId="29" fillId="0" borderId="0" xfId="19517" applyNumberFormat="1" applyFont="1" applyFill="1"/>
    <xf numFmtId="164" fontId="29" fillId="0" borderId="0" xfId="644" applyNumberFormat="1" applyFont="1" applyFill="1"/>
    <xf numFmtId="165" fontId="29" fillId="0" borderId="22" xfId="0" applyNumberFormat="1" applyFont="1" applyBorder="1"/>
    <xf numFmtId="10" fontId="29" fillId="0" borderId="0" xfId="1328" applyNumberFormat="1" applyFont="1" applyFill="1"/>
    <xf numFmtId="184" fontId="29" fillId="57" borderId="0" xfId="3" applyNumberFormat="1" applyFont="1" applyFill="1" applyBorder="1" applyAlignment="1">
      <alignment vertical="top" wrapText="1"/>
    </xf>
    <xf numFmtId="43" fontId="29" fillId="57" borderId="0" xfId="1" applyNumberFormat="1" applyFont="1" applyFill="1" applyBorder="1" applyAlignment="1">
      <alignment vertical="top" wrapText="1"/>
    </xf>
    <xf numFmtId="43" fontId="29" fillId="57" borderId="16" xfId="1" applyNumberFormat="1" applyFont="1" applyFill="1" applyBorder="1" applyAlignment="1">
      <alignment vertical="top" wrapText="1"/>
    </xf>
    <xf numFmtId="43" fontId="66" fillId="0" borderId="11" xfId="644" applyFont="1" applyFill="1" applyBorder="1" applyAlignment="1">
      <alignment horizontal="center"/>
    </xf>
    <xf numFmtId="0" fontId="29" fillId="0" borderId="0" xfId="0" applyFont="1" applyFill="1" applyAlignment="1">
      <alignment wrapText="1"/>
    </xf>
    <xf numFmtId="0" fontId="29" fillId="0" borderId="0" xfId="0" applyFont="1" applyFill="1" applyAlignment="1">
      <alignment vertical="top" wrapText="1"/>
    </xf>
    <xf numFmtId="9" fontId="66" fillId="0" borderId="15" xfId="3" applyFont="1" applyFill="1" applyBorder="1" applyAlignment="1">
      <alignment horizontal="center"/>
    </xf>
    <xf numFmtId="9" fontId="66" fillId="0" borderId="16" xfId="3" applyFont="1" applyFill="1" applyBorder="1" applyAlignment="1">
      <alignment horizontal="center"/>
    </xf>
    <xf numFmtId="185" fontId="66" fillId="0" borderId="17" xfId="3" applyNumberFormat="1" applyFont="1" applyFill="1" applyBorder="1" applyAlignment="1">
      <alignment horizontal="center"/>
    </xf>
    <xf numFmtId="183" fontId="20" fillId="0" borderId="0" xfId="1" applyNumberFormat="1" applyFont="1" applyFill="1"/>
    <xf numFmtId="185" fontId="20" fillId="0" borderId="0" xfId="1" applyNumberFormat="1" applyFont="1" applyFill="1"/>
    <xf numFmtId="183" fontId="29" fillId="0" borderId="0" xfId="1" applyNumberFormat="1" applyFont="1" applyFill="1"/>
    <xf numFmtId="185" fontId="29" fillId="0" borderId="0" xfId="1430" applyNumberFormat="1" applyFont="1" applyFill="1"/>
    <xf numFmtId="185" fontId="20" fillId="0" borderId="0" xfId="3" applyNumberFormat="1" applyFont="1" applyFill="1"/>
    <xf numFmtId="1" fontId="20" fillId="0" borderId="0" xfId="0" applyNumberFormat="1" applyFont="1" applyFill="1"/>
    <xf numFmtId="0" fontId="66" fillId="0" borderId="24" xfId="897" applyFont="1" applyFill="1" applyBorder="1"/>
    <xf numFmtId="0" fontId="66" fillId="0" borderId="23" xfId="897" applyFont="1" applyFill="1" applyBorder="1" applyAlignment="1">
      <alignment horizontal="center"/>
    </xf>
    <xf numFmtId="0" fontId="29" fillId="0" borderId="0" xfId="0" applyFont="1" applyFill="1" applyAlignment="1">
      <alignment wrapText="1"/>
    </xf>
    <xf numFmtId="0" fontId="66" fillId="0" borderId="18" xfId="0" applyFont="1" applyFill="1" applyBorder="1" applyAlignment="1">
      <alignment horizontal="center"/>
    </xf>
    <xf numFmtId="0" fontId="29" fillId="0" borderId="0" xfId="0" applyFont="1" applyFill="1" applyAlignment="1">
      <alignment vertical="top" wrapText="1"/>
    </xf>
    <xf numFmtId="0" fontId="66" fillId="0" borderId="0" xfId="0" applyFont="1" applyFill="1" applyAlignment="1">
      <alignment horizontal="center"/>
    </xf>
    <xf numFmtId="0" fontId="66" fillId="0" borderId="0" xfId="0" applyFont="1" applyFill="1" applyBorder="1" applyAlignment="1">
      <alignment horizontal="center"/>
    </xf>
    <xf numFmtId="0" fontId="20" fillId="0" borderId="0" xfId="0" applyFont="1" applyFill="1" applyAlignment="1">
      <alignment wrapText="1"/>
    </xf>
    <xf numFmtId="43" fontId="92" fillId="0" borderId="0" xfId="1" applyFont="1" applyFill="1"/>
    <xf numFmtId="43" fontId="34" fillId="0" borderId="0" xfId="47077" applyNumberFormat="1" applyFont="1" applyFill="1"/>
    <xf numFmtId="43" fontId="34" fillId="0" borderId="0" xfId="47082" applyNumberFormat="1" applyFont="1" applyFill="1"/>
    <xf numFmtId="43" fontId="34" fillId="0" borderId="0" xfId="47085" applyNumberFormat="1" applyFont="1" applyFill="1"/>
    <xf numFmtId="43" fontId="34" fillId="0" borderId="0" xfId="47181" applyNumberFormat="1" applyFont="1" applyFill="1"/>
    <xf numFmtId="43" fontId="34" fillId="0" borderId="0" xfId="47182" applyNumberFormat="1" applyFont="1" applyFill="1"/>
    <xf numFmtId="43" fontId="34" fillId="0" borderId="0" xfId="47112" applyNumberFormat="1" applyFont="1" applyFill="1"/>
    <xf numFmtId="43" fontId="34" fillId="0" borderId="0" xfId="47069" applyNumberFormat="1" applyFont="1" applyFill="1"/>
    <xf numFmtId="43" fontId="34" fillId="0" borderId="0" xfId="47107" applyNumberFormat="1" applyFont="1" applyFill="1"/>
    <xf numFmtId="43" fontId="34" fillId="0" borderId="0" xfId="47128" applyNumberFormat="1" applyFont="1" applyFill="1"/>
    <xf numFmtId="43" fontId="34" fillId="0" borderId="0" xfId="47126" applyNumberFormat="1" applyFont="1" applyFill="1"/>
    <xf numFmtId="43" fontId="34" fillId="0" borderId="0" xfId="47105" applyNumberFormat="1" applyFont="1" applyFill="1"/>
    <xf numFmtId="43" fontId="34" fillId="0" borderId="0" xfId="47169" applyNumberFormat="1" applyFont="1" applyFill="1"/>
    <xf numFmtId="43" fontId="34" fillId="0" borderId="0" xfId="47190" applyNumberFormat="1" applyFont="1" applyFill="1"/>
    <xf numFmtId="43" fontId="34" fillId="0" borderId="0" xfId="47188" applyNumberFormat="1" applyFont="1" applyFill="1"/>
    <xf numFmtId="43" fontId="34" fillId="0" borderId="0" xfId="47171" applyNumberFormat="1" applyFont="1" applyFill="1"/>
    <xf numFmtId="43" fontId="34" fillId="0" borderId="0" xfId="47109" applyNumberFormat="1" applyFont="1" applyFill="1"/>
    <xf numFmtId="43" fontId="34" fillId="0" borderId="0" xfId="47183" applyNumberFormat="1" applyFont="1" applyFill="1"/>
    <xf numFmtId="43" fontId="34" fillId="0" borderId="0" xfId="47186" applyNumberFormat="1" applyFont="1" applyFill="1"/>
    <xf numFmtId="43" fontId="34" fillId="0" borderId="0" xfId="47130" applyNumberFormat="1" applyFont="1" applyFill="1"/>
    <xf numFmtId="43" fontId="34" fillId="0" borderId="0" xfId="47115" applyNumberFormat="1" applyFont="1" applyFill="1"/>
    <xf numFmtId="43" fontId="34" fillId="0" borderId="0" xfId="47173" applyNumberFormat="1" applyFont="1" applyFill="1"/>
    <xf numFmtId="43" fontId="34" fillId="0" borderId="0" xfId="47120" applyNumberFormat="1" applyFont="1" applyFill="1"/>
    <xf numFmtId="43" fontId="34" fillId="0" borderId="0" xfId="47191" applyNumberFormat="1" applyFont="1" applyFill="1"/>
    <xf numFmtId="43" fontId="34" fillId="0" borderId="0" xfId="47175" applyNumberFormat="1" applyFont="1" applyFill="1"/>
    <xf numFmtId="43" fontId="34" fillId="0" borderId="0" xfId="47184" applyNumberFormat="1" applyFont="1" applyFill="1"/>
    <xf numFmtId="43" fontId="34" fillId="0" borderId="0" xfId="47091" applyNumberFormat="1" applyFont="1" applyFill="1"/>
    <xf numFmtId="43" fontId="34" fillId="0" borderId="0" xfId="47177" applyNumberFormat="1" applyFont="1" applyFill="1"/>
    <xf numFmtId="43" fontId="34" fillId="0" borderId="0" xfId="47189" applyNumberFormat="1" applyFont="1" applyFill="1"/>
    <xf numFmtId="43" fontId="34" fillId="0" borderId="0" xfId="47185" applyNumberFormat="1" applyFont="1" applyFill="1"/>
    <xf numFmtId="43" fontId="34" fillId="0" borderId="0" xfId="47125" applyNumberFormat="1" applyFont="1" applyFill="1"/>
    <xf numFmtId="43" fontId="34" fillId="0" borderId="0" xfId="47168" applyNumberFormat="1" applyFont="1" applyFill="1"/>
    <xf numFmtId="43" fontId="34" fillId="0" borderId="0" xfId="47187" applyNumberFormat="1" applyFont="1" applyFill="1"/>
    <xf numFmtId="43" fontId="34" fillId="0" borderId="0" xfId="47080" applyNumberFormat="1" applyFont="1" applyFill="1"/>
    <xf numFmtId="43" fontId="34" fillId="0" borderId="0" xfId="47179" applyNumberFormat="1" applyFont="1" applyFill="1"/>
    <xf numFmtId="43" fontId="34" fillId="0" borderId="0" xfId="47083" applyNumberFormat="1" applyFont="1" applyFill="1"/>
    <xf numFmtId="43" fontId="34" fillId="0" borderId="0" xfId="47118" applyNumberFormat="1" applyFont="1" applyFill="1"/>
    <xf numFmtId="43" fontId="34" fillId="0" borderId="0" xfId="47098" applyNumberFormat="1" applyFont="1" applyFill="1"/>
    <xf numFmtId="43" fontId="34" fillId="0" borderId="0" xfId="47078" applyNumberFormat="1" applyFont="1" applyFill="1"/>
    <xf numFmtId="0" fontId="92" fillId="0" borderId="0" xfId="0" applyFont="1" applyFill="1"/>
    <xf numFmtId="10" fontId="92" fillId="0" borderId="0" xfId="0" applyNumberFormat="1" applyFont="1" applyFill="1"/>
    <xf numFmtId="164" fontId="92" fillId="0" borderId="0" xfId="1" applyNumberFormat="1" applyFont="1" applyFill="1"/>
    <xf numFmtId="3" fontId="92" fillId="0" borderId="0" xfId="0" applyNumberFormat="1" applyFont="1" applyFill="1"/>
    <xf numFmtId="10" fontId="29" fillId="0" borderId="17" xfId="3" applyNumberFormat="1" applyFont="1" applyBorder="1" applyAlignment="1">
      <alignment wrapText="1"/>
    </xf>
    <xf numFmtId="186" fontId="29" fillId="0" borderId="0" xfId="3" applyNumberFormat="1" applyFont="1" applyFill="1"/>
    <xf numFmtId="0" fontId="29" fillId="0" borderId="11" xfId="0" applyFont="1" applyFill="1" applyBorder="1" applyAlignment="1">
      <alignment vertical="top" wrapText="1"/>
    </xf>
    <xf numFmtId="0" fontId="29" fillId="0" borderId="20" xfId="0" applyFont="1" applyFill="1" applyBorder="1" applyAlignment="1">
      <alignment vertical="top" wrapText="1"/>
    </xf>
    <xf numFmtId="43" fontId="66" fillId="0" borderId="0" xfId="644" applyFont="1" applyFill="1" applyBorder="1" applyAlignment="1">
      <alignment wrapText="1"/>
    </xf>
    <xf numFmtId="43" fontId="66" fillId="0" borderId="0" xfId="644" applyFont="1" applyFill="1" applyBorder="1" applyAlignment="1">
      <alignment horizontal="center" wrapText="1"/>
    </xf>
    <xf numFmtId="184" fontId="29" fillId="57" borderId="0" xfId="0" applyNumberFormat="1" applyFont="1" applyFill="1" applyBorder="1" applyAlignment="1">
      <alignment vertical="top" wrapText="1"/>
    </xf>
    <xf numFmtId="43" fontId="66" fillId="0" borderId="11" xfId="644" applyFont="1" applyFill="1" applyBorder="1" applyAlignment="1">
      <alignment horizontal="center"/>
    </xf>
    <xf numFmtId="0" fontId="29" fillId="0" borderId="0" xfId="0" applyFont="1" applyAlignment="1">
      <alignment wrapText="1"/>
    </xf>
    <xf numFmtId="0" fontId="2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0" fontId="20" fillId="0" borderId="0" xfId="0" applyFont="1" applyFill="1" applyAlignment="1">
      <alignment wrapText="1"/>
    </xf>
    <xf numFmtId="0" fontId="89" fillId="0" borderId="0" xfId="0" applyFont="1" applyFill="1"/>
    <xf numFmtId="0" fontId="19" fillId="0" borderId="0" xfId="0" applyFont="1" applyFill="1"/>
    <xf numFmtId="0" fontId="14" fillId="0" borderId="13" xfId="0" applyFont="1" applyFill="1" applyBorder="1" applyAlignment="1">
      <alignment wrapText="1"/>
    </xf>
    <xf numFmtId="0" fontId="14"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horizontal="center"/>
    </xf>
    <xf numFmtId="0" fontId="29" fillId="0" borderId="0" xfId="0" applyFont="1" applyAlignment="1">
      <alignment wrapText="1"/>
    </xf>
    <xf numFmtId="0" fontId="29" fillId="0" borderId="0" xfId="0" applyFont="1" applyFill="1" applyAlignment="1">
      <alignment wrapText="1"/>
    </xf>
    <xf numFmtId="0" fontId="29" fillId="0" borderId="0" xfId="0" applyFont="1" applyFill="1" applyAlignment="1">
      <alignment horizontal="left" wrapText="1"/>
    </xf>
    <xf numFmtId="10" fontId="29" fillId="0" borderId="0" xfId="0" applyNumberFormat="1" applyFont="1" applyFill="1" applyAlignment="1">
      <alignment horizontal="left"/>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Border="1" applyAlignment="1">
      <alignment horizontal="center" wrapText="1"/>
    </xf>
    <xf numFmtId="0" fontId="66" fillId="0" borderId="18" xfId="0" applyFont="1" applyBorder="1" applyAlignment="1">
      <alignment horizontal="center"/>
    </xf>
    <xf numFmtId="0" fontId="29" fillId="0" borderId="18" xfId="0" applyFont="1" applyFill="1" applyBorder="1" applyAlignment="1">
      <alignment horizontal="left" wrapText="1"/>
    </xf>
    <xf numFmtId="0" fontId="29" fillId="0" borderId="0" xfId="0" quotePrefix="1" applyFont="1" applyFill="1" applyAlignment="1">
      <alignment wrapText="1"/>
    </xf>
    <xf numFmtId="0" fontId="29" fillId="0" borderId="0" xfId="0" applyFont="1" applyFill="1" applyAlignment="1">
      <alignment vertical="top" wrapText="1"/>
    </xf>
    <xf numFmtId="0" fontId="66" fillId="0" borderId="0" xfId="0" applyFont="1" applyFill="1" applyAlignment="1">
      <alignment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9" fillId="0" borderId="37" xfId="0" applyFont="1" applyBorder="1" applyAlignment="1">
      <alignment horizontal="center" wrapText="1"/>
    </xf>
    <xf numFmtId="0" fontId="29" fillId="0" borderId="0" xfId="0" applyFont="1" applyFill="1" applyBorder="1" applyAlignment="1">
      <alignment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67" fillId="0" borderId="0" xfId="0" applyFont="1" applyAlignment="1">
      <alignment wrapText="1"/>
    </xf>
    <xf numFmtId="0" fontId="66" fillId="0" borderId="0" xfId="0" applyFont="1" applyFill="1" applyAlignment="1">
      <alignment horizontal="center" wrapText="1"/>
    </xf>
    <xf numFmtId="0" fontId="66" fillId="0" borderId="0" xfId="0" applyFont="1" applyFill="1" applyBorder="1" applyAlignment="1">
      <alignment horizontal="center" wrapText="1"/>
    </xf>
    <xf numFmtId="0" fontId="29" fillId="0" borderId="0" xfId="0" applyFont="1" applyAlignment="1">
      <alignment horizontal="left" vertical="top" wrapText="1"/>
    </xf>
    <xf numFmtId="0" fontId="29" fillId="0" borderId="0" xfId="0" applyFont="1" applyFill="1" applyAlignment="1">
      <alignment horizontal="left" vertical="top" wrapText="1"/>
    </xf>
    <xf numFmtId="0" fontId="29" fillId="0" borderId="0" xfId="0" applyFont="1" applyAlignment="1">
      <alignment vertical="top" wrapText="1"/>
    </xf>
    <xf numFmtId="0" fontId="66" fillId="0" borderId="0" xfId="0" applyFont="1" applyAlignment="1">
      <alignment horizontal="center"/>
    </xf>
    <xf numFmtId="0" fontId="66" fillId="0" borderId="0" xfId="0" applyFont="1" applyAlignment="1">
      <alignment horizontal="center" wrapText="1"/>
    </xf>
    <xf numFmtId="0" fontId="67" fillId="0" borderId="0" xfId="0" applyFont="1" applyFill="1" applyAlignment="1">
      <alignment wrapText="1"/>
    </xf>
    <xf numFmtId="0" fontId="20" fillId="0" borderId="0" xfId="0" applyFont="1" applyAlignment="1">
      <alignment wrapText="1"/>
    </xf>
    <xf numFmtId="0" fontId="20" fillId="0" borderId="0" xfId="0" applyFont="1" applyFill="1" applyAlignment="1">
      <alignment vertical="top" wrapText="1"/>
    </xf>
    <xf numFmtId="0" fontId="20"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0" fillId="0" borderId="0" xfId="0" applyFont="1" applyFill="1" applyAlignment="1">
      <alignment horizontal="left" vertical="top" wrapText="1"/>
    </xf>
    <xf numFmtId="0" fontId="20" fillId="0" borderId="18" xfId="0" applyFont="1" applyFill="1" applyBorder="1" applyAlignment="1">
      <alignment horizontal="left" wrapText="1"/>
    </xf>
    <xf numFmtId="0" fontId="20" fillId="0" borderId="0" xfId="0" quotePrefix="1" applyFont="1" applyFill="1" applyAlignment="1">
      <alignment wrapText="1"/>
    </xf>
    <xf numFmtId="0" fontId="20" fillId="0" borderId="0" xfId="0" applyFont="1" applyFill="1" applyAlignment="1">
      <alignment horizontal="center"/>
    </xf>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43" fontId="66" fillId="0" borderId="13" xfId="644" applyFont="1" applyFill="1" applyBorder="1" applyAlignment="1">
      <alignment horizontal="center" wrapText="1"/>
    </xf>
    <xf numFmtId="43" fontId="66" fillId="0" borderId="0" xfId="644" applyFont="1" applyFill="1" applyBorder="1" applyAlignment="1">
      <alignment horizontal="center" wrapText="1"/>
    </xf>
    <xf numFmtId="43" fontId="66" fillId="0" borderId="14" xfId="644" applyFont="1" applyFill="1" applyBorder="1" applyAlignment="1">
      <alignment horizontal="center" wrapText="1"/>
    </xf>
    <xf numFmtId="43" fontId="66" fillId="0" borderId="10" xfId="644" applyFont="1" applyFill="1" applyBorder="1" applyAlignment="1">
      <alignment horizontal="center" vertical="center" wrapText="1"/>
    </xf>
    <xf numFmtId="43" fontId="66" fillId="0" borderId="11" xfId="644" applyFont="1" applyFill="1" applyBorder="1" applyAlignment="1">
      <alignment horizontal="center" vertical="center" wrapText="1"/>
    </xf>
    <xf numFmtId="43" fontId="66" fillId="0" borderId="12" xfId="644" applyFont="1" applyFill="1" applyBorder="1" applyAlignment="1">
      <alignment horizontal="center" vertical="center" wrapText="1"/>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0" fontId="0" fillId="0" borderId="0" xfId="0" applyAlignment="1">
      <alignment horizontal="center"/>
    </xf>
    <xf numFmtId="0" fontId="92" fillId="0" borderId="0" xfId="0" applyFont="1" applyFill="1" applyAlignment="1">
      <alignment horizontal="center"/>
    </xf>
  </cellXfs>
  <cellStyles count="47192">
    <cellStyle name="20% - Accent1" xfId="21" builtinId="30" customBuiltin="1"/>
    <cellStyle name="20% - Accent1 10" xfId="1574" xr:uid="{00000000-0005-0000-0000-000001000000}"/>
    <cellStyle name="20% - Accent1 10 2" xfId="1575" xr:uid="{00000000-0005-0000-0000-000002000000}"/>
    <cellStyle name="20% - Accent1 10 2 2" xfId="1576" xr:uid="{00000000-0005-0000-0000-000003000000}"/>
    <cellStyle name="20% - Accent1 10 3" xfId="1577" xr:uid="{00000000-0005-0000-0000-000004000000}"/>
    <cellStyle name="20% - Accent1 11" xfId="1578" xr:uid="{00000000-0005-0000-0000-000005000000}"/>
    <cellStyle name="20% - Accent1 11 2" xfId="1579" xr:uid="{00000000-0005-0000-0000-000006000000}"/>
    <cellStyle name="20% - Accent1 11 2 2" xfId="1580" xr:uid="{00000000-0005-0000-0000-000007000000}"/>
    <cellStyle name="20% - Accent1 11 3" xfId="1581" xr:uid="{00000000-0005-0000-0000-000008000000}"/>
    <cellStyle name="20% - Accent1 12" xfId="1582" xr:uid="{00000000-0005-0000-0000-000009000000}"/>
    <cellStyle name="20% - Accent1 12 2" xfId="1583" xr:uid="{00000000-0005-0000-0000-00000A000000}"/>
    <cellStyle name="20% - Accent1 12 2 2" xfId="1584" xr:uid="{00000000-0005-0000-0000-00000B000000}"/>
    <cellStyle name="20% - Accent1 12 3" xfId="1585" xr:uid="{00000000-0005-0000-0000-00000C000000}"/>
    <cellStyle name="20% - Accent1 13" xfId="1586" xr:uid="{00000000-0005-0000-0000-00000D000000}"/>
    <cellStyle name="20% - Accent1 13 2" xfId="1587" xr:uid="{00000000-0005-0000-0000-00000E000000}"/>
    <cellStyle name="20% - Accent1 13 2 2" xfId="1588" xr:uid="{00000000-0005-0000-0000-00000F000000}"/>
    <cellStyle name="20% - Accent1 13 3" xfId="1589" xr:uid="{00000000-0005-0000-0000-000010000000}"/>
    <cellStyle name="20% - Accent1 14" xfId="1590" xr:uid="{00000000-0005-0000-0000-000011000000}"/>
    <cellStyle name="20% - Accent1 14 2" xfId="1591" xr:uid="{00000000-0005-0000-0000-000012000000}"/>
    <cellStyle name="20% - Accent1 14 2 2" xfId="1592" xr:uid="{00000000-0005-0000-0000-000013000000}"/>
    <cellStyle name="20% - Accent1 14 3" xfId="1593" xr:uid="{00000000-0005-0000-0000-000014000000}"/>
    <cellStyle name="20% - Accent1 15" xfId="1594" xr:uid="{00000000-0005-0000-0000-000015000000}"/>
    <cellStyle name="20% - Accent1 15 2" xfId="1595" xr:uid="{00000000-0005-0000-0000-000016000000}"/>
    <cellStyle name="20% - Accent1 15 2 2" xfId="1596" xr:uid="{00000000-0005-0000-0000-000017000000}"/>
    <cellStyle name="20% - Accent1 15 3" xfId="1597" xr:uid="{00000000-0005-0000-0000-000018000000}"/>
    <cellStyle name="20% - Accent1 16" xfId="1598" xr:uid="{00000000-0005-0000-0000-000019000000}"/>
    <cellStyle name="20% - Accent1 16 2" xfId="1599" xr:uid="{00000000-0005-0000-0000-00001A000000}"/>
    <cellStyle name="20% - Accent1 16 2 2" xfId="1600" xr:uid="{00000000-0005-0000-0000-00001B000000}"/>
    <cellStyle name="20% - Accent1 16 3" xfId="1601" xr:uid="{00000000-0005-0000-0000-00001C000000}"/>
    <cellStyle name="20% - Accent1 17" xfId="1602" xr:uid="{00000000-0005-0000-0000-00001D000000}"/>
    <cellStyle name="20% - Accent1 17 2" xfId="1603" xr:uid="{00000000-0005-0000-0000-00001E000000}"/>
    <cellStyle name="20% - Accent1 17 2 2" xfId="1604" xr:uid="{00000000-0005-0000-0000-00001F000000}"/>
    <cellStyle name="20% - Accent1 17 3" xfId="1605" xr:uid="{00000000-0005-0000-0000-000020000000}"/>
    <cellStyle name="20% - Accent1 18" xfId="1606" xr:uid="{00000000-0005-0000-0000-000021000000}"/>
    <cellStyle name="20% - Accent1 18 2" xfId="1607" xr:uid="{00000000-0005-0000-0000-000022000000}"/>
    <cellStyle name="20% - Accent1 18 2 2" xfId="1608" xr:uid="{00000000-0005-0000-0000-000023000000}"/>
    <cellStyle name="20% - Accent1 18 3" xfId="1609" xr:uid="{00000000-0005-0000-0000-000024000000}"/>
    <cellStyle name="20% - Accent1 19" xfId="1610" xr:uid="{00000000-0005-0000-0000-000025000000}"/>
    <cellStyle name="20% - Accent1 19 2" xfId="1611" xr:uid="{00000000-0005-0000-0000-000026000000}"/>
    <cellStyle name="20% - Accent1 19 2 2" xfId="1612" xr:uid="{00000000-0005-0000-0000-000027000000}"/>
    <cellStyle name="20% - Accent1 19 3" xfId="1613" xr:uid="{00000000-0005-0000-0000-000028000000}"/>
    <cellStyle name="20% - Accent1 2" xfId="44" xr:uid="{00000000-0005-0000-0000-000029000000}"/>
    <cellStyle name="20% - Accent1 2 2" xfId="45" xr:uid="{00000000-0005-0000-0000-00002A000000}"/>
    <cellStyle name="20% - Accent1 2 2 2" xfId="46" xr:uid="{00000000-0005-0000-0000-00002B000000}"/>
    <cellStyle name="20% - Accent1 2 2 2 2" xfId="47" xr:uid="{00000000-0005-0000-0000-00002C000000}"/>
    <cellStyle name="20% - Accent1 2 2 2 2 2" xfId="48" xr:uid="{00000000-0005-0000-0000-00002D000000}"/>
    <cellStyle name="20% - Accent1 2 2 2 3" xfId="49" xr:uid="{00000000-0005-0000-0000-00002E000000}"/>
    <cellStyle name="20% - Accent1 2 2 3" xfId="50" xr:uid="{00000000-0005-0000-0000-00002F000000}"/>
    <cellStyle name="20% - Accent1 2 2 3 2" xfId="51" xr:uid="{00000000-0005-0000-0000-000030000000}"/>
    <cellStyle name="20% - Accent1 2 2 3 2 2" xfId="52" xr:uid="{00000000-0005-0000-0000-000031000000}"/>
    <cellStyle name="20% - Accent1 2 2 3 3" xfId="53" xr:uid="{00000000-0005-0000-0000-000032000000}"/>
    <cellStyle name="20% - Accent1 2 2 4" xfId="54" xr:uid="{00000000-0005-0000-0000-000033000000}"/>
    <cellStyle name="20% - Accent1 2 2 4 2" xfId="55" xr:uid="{00000000-0005-0000-0000-000034000000}"/>
    <cellStyle name="20% - Accent1 2 2 5" xfId="56" xr:uid="{00000000-0005-0000-0000-000035000000}"/>
    <cellStyle name="20% - Accent1 2 3" xfId="57" xr:uid="{00000000-0005-0000-0000-000036000000}"/>
    <cellStyle name="20% - Accent1 2 3 2" xfId="58" xr:uid="{00000000-0005-0000-0000-000037000000}"/>
    <cellStyle name="20% - Accent1 2 3 2 2" xfId="59" xr:uid="{00000000-0005-0000-0000-000038000000}"/>
    <cellStyle name="20% - Accent1 2 3 3" xfId="60" xr:uid="{00000000-0005-0000-0000-000039000000}"/>
    <cellStyle name="20% - Accent1 2 4" xfId="61" xr:uid="{00000000-0005-0000-0000-00003A000000}"/>
    <cellStyle name="20% - Accent1 2 4 2" xfId="62" xr:uid="{00000000-0005-0000-0000-00003B000000}"/>
    <cellStyle name="20% - Accent1 2 4 2 2" xfId="63" xr:uid="{00000000-0005-0000-0000-00003C000000}"/>
    <cellStyle name="20% - Accent1 2 4 3" xfId="64" xr:uid="{00000000-0005-0000-0000-00003D000000}"/>
    <cellStyle name="20% - Accent1 2 5" xfId="65" xr:uid="{00000000-0005-0000-0000-00003E000000}"/>
    <cellStyle name="20% - Accent1 2 5 2" xfId="66" xr:uid="{00000000-0005-0000-0000-00003F000000}"/>
    <cellStyle name="20% - Accent1 2 6" xfId="67" xr:uid="{00000000-0005-0000-0000-000040000000}"/>
    <cellStyle name="20% - Accent1 2 7" xfId="47135" xr:uid="{00000000-0005-0000-0000-000041000000}"/>
    <cellStyle name="20% - Accent1 20" xfId="1614" xr:uid="{00000000-0005-0000-0000-000042000000}"/>
    <cellStyle name="20% - Accent1 20 2" xfId="1615" xr:uid="{00000000-0005-0000-0000-000043000000}"/>
    <cellStyle name="20% - Accent1 20 2 2" xfId="1616" xr:uid="{00000000-0005-0000-0000-000044000000}"/>
    <cellStyle name="20% - Accent1 20 3" xfId="1617" xr:uid="{00000000-0005-0000-0000-000045000000}"/>
    <cellStyle name="20% - Accent1 21" xfId="1618" xr:uid="{00000000-0005-0000-0000-000046000000}"/>
    <cellStyle name="20% - Accent1 21 2" xfId="1619" xr:uid="{00000000-0005-0000-0000-000047000000}"/>
    <cellStyle name="20% - Accent1 21 2 2" xfId="1620" xr:uid="{00000000-0005-0000-0000-000048000000}"/>
    <cellStyle name="20% - Accent1 21 3" xfId="1621" xr:uid="{00000000-0005-0000-0000-000049000000}"/>
    <cellStyle name="20% - Accent1 22" xfId="1622" xr:uid="{00000000-0005-0000-0000-00004A000000}"/>
    <cellStyle name="20% - Accent1 22 2" xfId="1623" xr:uid="{00000000-0005-0000-0000-00004B000000}"/>
    <cellStyle name="20% - Accent1 22 2 2" xfId="1624" xr:uid="{00000000-0005-0000-0000-00004C000000}"/>
    <cellStyle name="20% - Accent1 22 3" xfId="1625" xr:uid="{00000000-0005-0000-0000-00004D000000}"/>
    <cellStyle name="20% - Accent1 23" xfId="1626" xr:uid="{00000000-0005-0000-0000-00004E000000}"/>
    <cellStyle name="20% - Accent1 23 2" xfId="1627" xr:uid="{00000000-0005-0000-0000-00004F000000}"/>
    <cellStyle name="20% - Accent1 23 2 2" xfId="1628" xr:uid="{00000000-0005-0000-0000-000050000000}"/>
    <cellStyle name="20% - Accent1 23 3" xfId="1629" xr:uid="{00000000-0005-0000-0000-000051000000}"/>
    <cellStyle name="20% - Accent1 24" xfId="1630" xr:uid="{00000000-0005-0000-0000-000052000000}"/>
    <cellStyle name="20% - Accent1 24 2" xfId="1631" xr:uid="{00000000-0005-0000-0000-000053000000}"/>
    <cellStyle name="20% - Accent1 24 2 2" xfId="1632" xr:uid="{00000000-0005-0000-0000-000054000000}"/>
    <cellStyle name="20% - Accent1 24 3" xfId="1633" xr:uid="{00000000-0005-0000-0000-000055000000}"/>
    <cellStyle name="20% - Accent1 25" xfId="1634" xr:uid="{00000000-0005-0000-0000-000056000000}"/>
    <cellStyle name="20% - Accent1 25 2" xfId="1635" xr:uid="{00000000-0005-0000-0000-000057000000}"/>
    <cellStyle name="20% - Accent1 25 2 2" xfId="1636" xr:uid="{00000000-0005-0000-0000-000058000000}"/>
    <cellStyle name="20% - Accent1 25 3" xfId="1637" xr:uid="{00000000-0005-0000-0000-000059000000}"/>
    <cellStyle name="20% - Accent1 26" xfId="1638" xr:uid="{00000000-0005-0000-0000-00005A000000}"/>
    <cellStyle name="20% - Accent1 26 2" xfId="1639" xr:uid="{00000000-0005-0000-0000-00005B000000}"/>
    <cellStyle name="20% - Accent1 27" xfId="1640" xr:uid="{00000000-0005-0000-0000-00005C000000}"/>
    <cellStyle name="20% - Accent1 28" xfId="1641" xr:uid="{00000000-0005-0000-0000-00005D000000}"/>
    <cellStyle name="20% - Accent1 3" xfId="68" xr:uid="{00000000-0005-0000-0000-00005E000000}"/>
    <cellStyle name="20% - Accent1 3 2" xfId="69" xr:uid="{00000000-0005-0000-0000-00005F000000}"/>
    <cellStyle name="20% - Accent1 3 2 2" xfId="70" xr:uid="{00000000-0005-0000-0000-000060000000}"/>
    <cellStyle name="20% - Accent1 3 2 2 2" xfId="71" xr:uid="{00000000-0005-0000-0000-000061000000}"/>
    <cellStyle name="20% - Accent1 3 2 2 2 2" xfId="1642" xr:uid="{00000000-0005-0000-0000-000062000000}"/>
    <cellStyle name="20% - Accent1 3 2 2 3" xfId="1643" xr:uid="{00000000-0005-0000-0000-000063000000}"/>
    <cellStyle name="20% - Accent1 3 2 3" xfId="72" xr:uid="{00000000-0005-0000-0000-000064000000}"/>
    <cellStyle name="20% - Accent1 3 2 3 2" xfId="1644" xr:uid="{00000000-0005-0000-0000-000065000000}"/>
    <cellStyle name="20% - Accent1 3 2 4" xfId="1645" xr:uid="{00000000-0005-0000-0000-000066000000}"/>
    <cellStyle name="20% - Accent1 3 3" xfId="73" xr:uid="{00000000-0005-0000-0000-000067000000}"/>
    <cellStyle name="20% - Accent1 3 3 2" xfId="74" xr:uid="{00000000-0005-0000-0000-000068000000}"/>
    <cellStyle name="20% - Accent1 3 3 2 2" xfId="75" xr:uid="{00000000-0005-0000-0000-000069000000}"/>
    <cellStyle name="20% - Accent1 3 3 3" xfId="76" xr:uid="{00000000-0005-0000-0000-00006A000000}"/>
    <cellStyle name="20% - Accent1 3 4" xfId="77" xr:uid="{00000000-0005-0000-0000-00006B000000}"/>
    <cellStyle name="20% - Accent1 3 4 2" xfId="78" xr:uid="{00000000-0005-0000-0000-00006C000000}"/>
    <cellStyle name="20% - Accent1 3 5" xfId="79" xr:uid="{00000000-0005-0000-0000-00006D000000}"/>
    <cellStyle name="20% - Accent1 3 6" xfId="47151" xr:uid="{00000000-0005-0000-0000-00006E000000}"/>
    <cellStyle name="20% - Accent1 4" xfId="80" xr:uid="{00000000-0005-0000-0000-00006F000000}"/>
    <cellStyle name="20% - Accent1 4 2" xfId="81" xr:uid="{00000000-0005-0000-0000-000070000000}"/>
    <cellStyle name="20% - Accent1 4 2 2" xfId="82" xr:uid="{00000000-0005-0000-0000-000071000000}"/>
    <cellStyle name="20% - Accent1 4 2 2 2" xfId="1646" xr:uid="{00000000-0005-0000-0000-000072000000}"/>
    <cellStyle name="20% - Accent1 4 2 2 2 2" xfId="1647" xr:uid="{00000000-0005-0000-0000-000073000000}"/>
    <cellStyle name="20% - Accent1 4 2 2 3" xfId="1648" xr:uid="{00000000-0005-0000-0000-000074000000}"/>
    <cellStyle name="20% - Accent1 4 2 3" xfId="1649" xr:uid="{00000000-0005-0000-0000-000075000000}"/>
    <cellStyle name="20% - Accent1 4 2 3 2" xfId="1650" xr:uid="{00000000-0005-0000-0000-000076000000}"/>
    <cellStyle name="20% - Accent1 4 2 4" xfId="1651" xr:uid="{00000000-0005-0000-0000-000077000000}"/>
    <cellStyle name="20% - Accent1 4 3" xfId="83" xr:uid="{00000000-0005-0000-0000-000078000000}"/>
    <cellStyle name="20% - Accent1 4 3 2" xfId="1652" xr:uid="{00000000-0005-0000-0000-000079000000}"/>
    <cellStyle name="20% - Accent1 4 3 2 2" xfId="1653" xr:uid="{00000000-0005-0000-0000-00007A000000}"/>
    <cellStyle name="20% - Accent1 4 3 3" xfId="1654" xr:uid="{00000000-0005-0000-0000-00007B000000}"/>
    <cellStyle name="20% - Accent1 4 4" xfId="1655" xr:uid="{00000000-0005-0000-0000-00007C000000}"/>
    <cellStyle name="20% - Accent1 4 4 2" xfId="1656" xr:uid="{00000000-0005-0000-0000-00007D000000}"/>
    <cellStyle name="20% - Accent1 4 5" xfId="1657" xr:uid="{00000000-0005-0000-0000-00007E000000}"/>
    <cellStyle name="20% - Accent1 5" xfId="84" xr:uid="{00000000-0005-0000-0000-00007F000000}"/>
    <cellStyle name="20% - Accent1 5 2" xfId="85" xr:uid="{00000000-0005-0000-0000-000080000000}"/>
    <cellStyle name="20% - Accent1 5 2 2" xfId="86" xr:uid="{00000000-0005-0000-0000-000081000000}"/>
    <cellStyle name="20% - Accent1 5 2 2 2" xfId="1658" xr:uid="{00000000-0005-0000-0000-000082000000}"/>
    <cellStyle name="20% - Accent1 5 2 3" xfId="1659" xr:uid="{00000000-0005-0000-0000-000083000000}"/>
    <cellStyle name="20% - Accent1 5 3" xfId="87" xr:uid="{00000000-0005-0000-0000-000084000000}"/>
    <cellStyle name="20% - Accent1 5 3 2" xfId="1660" xr:uid="{00000000-0005-0000-0000-000085000000}"/>
    <cellStyle name="20% - Accent1 5 4" xfId="1661" xr:uid="{00000000-0005-0000-0000-000086000000}"/>
    <cellStyle name="20% - Accent1 6" xfId="88" xr:uid="{00000000-0005-0000-0000-000087000000}"/>
    <cellStyle name="20% - Accent1 6 2" xfId="89" xr:uid="{00000000-0005-0000-0000-000088000000}"/>
    <cellStyle name="20% - Accent1 6 2 2" xfId="1662" xr:uid="{00000000-0005-0000-0000-000089000000}"/>
    <cellStyle name="20% - Accent1 6 2 2 2" xfId="1663" xr:uid="{00000000-0005-0000-0000-00008A000000}"/>
    <cellStyle name="20% - Accent1 6 2 3" xfId="1664" xr:uid="{00000000-0005-0000-0000-00008B000000}"/>
    <cellStyle name="20% - Accent1 6 3" xfId="1665" xr:uid="{00000000-0005-0000-0000-00008C000000}"/>
    <cellStyle name="20% - Accent1 6 3 2" xfId="1666" xr:uid="{00000000-0005-0000-0000-00008D000000}"/>
    <cellStyle name="20% - Accent1 6 4" xfId="1667" xr:uid="{00000000-0005-0000-0000-00008E000000}"/>
    <cellStyle name="20% - Accent1 7" xfId="90" xr:uid="{00000000-0005-0000-0000-00008F000000}"/>
    <cellStyle name="20% - Accent1 7 2" xfId="91" xr:uid="{00000000-0005-0000-0000-000090000000}"/>
    <cellStyle name="20% - Accent1 7 2 2" xfId="1668" xr:uid="{00000000-0005-0000-0000-000091000000}"/>
    <cellStyle name="20% - Accent1 7 2 2 2" xfId="1669" xr:uid="{00000000-0005-0000-0000-000092000000}"/>
    <cellStyle name="20% - Accent1 7 2 3" xfId="1670" xr:uid="{00000000-0005-0000-0000-000093000000}"/>
    <cellStyle name="20% - Accent1 7 3" xfId="1671" xr:uid="{00000000-0005-0000-0000-000094000000}"/>
    <cellStyle name="20% - Accent1 7 3 2" xfId="1672" xr:uid="{00000000-0005-0000-0000-000095000000}"/>
    <cellStyle name="20% - Accent1 7 4" xfId="1673" xr:uid="{00000000-0005-0000-0000-000096000000}"/>
    <cellStyle name="20% - Accent1 8" xfId="92" xr:uid="{00000000-0005-0000-0000-000097000000}"/>
    <cellStyle name="20% - Accent1 8 2" xfId="1674" xr:uid="{00000000-0005-0000-0000-000098000000}"/>
    <cellStyle name="20% - Accent1 8 2 2" xfId="1675" xr:uid="{00000000-0005-0000-0000-000099000000}"/>
    <cellStyle name="20% - Accent1 8 3" xfId="1676" xr:uid="{00000000-0005-0000-0000-00009A000000}"/>
    <cellStyle name="20% - Accent1 9" xfId="93" xr:uid="{00000000-0005-0000-0000-00009B000000}"/>
    <cellStyle name="20% - Accent1 9 2" xfId="1512" xr:uid="{00000000-0005-0000-0000-00009C000000}"/>
    <cellStyle name="20% - Accent1 9 2 2" xfId="1678" xr:uid="{00000000-0005-0000-0000-00009D000000}"/>
    <cellStyle name="20% - Accent1 9 2 3" xfId="1677" xr:uid="{00000000-0005-0000-0000-00009E000000}"/>
    <cellStyle name="20% - Accent1 9 3" xfId="1679" xr:uid="{00000000-0005-0000-0000-00009F000000}"/>
    <cellStyle name="20% - Accent2" xfId="25" builtinId="34" customBuiltin="1"/>
    <cellStyle name="20% - Accent2 10" xfId="1680" xr:uid="{00000000-0005-0000-0000-0000A1000000}"/>
    <cellStyle name="20% - Accent2 10 2" xfId="1681" xr:uid="{00000000-0005-0000-0000-0000A2000000}"/>
    <cellStyle name="20% - Accent2 10 2 2" xfId="1682" xr:uid="{00000000-0005-0000-0000-0000A3000000}"/>
    <cellStyle name="20% - Accent2 10 3" xfId="1683" xr:uid="{00000000-0005-0000-0000-0000A4000000}"/>
    <cellStyle name="20% - Accent2 11" xfId="1684" xr:uid="{00000000-0005-0000-0000-0000A5000000}"/>
    <cellStyle name="20% - Accent2 11 2" xfId="1685" xr:uid="{00000000-0005-0000-0000-0000A6000000}"/>
    <cellStyle name="20% - Accent2 11 2 2" xfId="1686" xr:uid="{00000000-0005-0000-0000-0000A7000000}"/>
    <cellStyle name="20% - Accent2 11 3" xfId="1687" xr:uid="{00000000-0005-0000-0000-0000A8000000}"/>
    <cellStyle name="20% - Accent2 12" xfId="1688" xr:uid="{00000000-0005-0000-0000-0000A9000000}"/>
    <cellStyle name="20% - Accent2 12 2" xfId="1689" xr:uid="{00000000-0005-0000-0000-0000AA000000}"/>
    <cellStyle name="20% - Accent2 12 2 2" xfId="1690" xr:uid="{00000000-0005-0000-0000-0000AB000000}"/>
    <cellStyle name="20% - Accent2 12 3" xfId="1691" xr:uid="{00000000-0005-0000-0000-0000AC000000}"/>
    <cellStyle name="20% - Accent2 13" xfId="1692" xr:uid="{00000000-0005-0000-0000-0000AD000000}"/>
    <cellStyle name="20% - Accent2 13 2" xfId="1693" xr:uid="{00000000-0005-0000-0000-0000AE000000}"/>
    <cellStyle name="20% - Accent2 13 2 2" xfId="1694" xr:uid="{00000000-0005-0000-0000-0000AF000000}"/>
    <cellStyle name="20% - Accent2 13 3" xfId="1695" xr:uid="{00000000-0005-0000-0000-0000B0000000}"/>
    <cellStyle name="20% - Accent2 14" xfId="1696" xr:uid="{00000000-0005-0000-0000-0000B1000000}"/>
    <cellStyle name="20% - Accent2 14 2" xfId="1697" xr:uid="{00000000-0005-0000-0000-0000B2000000}"/>
    <cellStyle name="20% - Accent2 14 2 2" xfId="1698" xr:uid="{00000000-0005-0000-0000-0000B3000000}"/>
    <cellStyle name="20% - Accent2 14 3" xfId="1699" xr:uid="{00000000-0005-0000-0000-0000B4000000}"/>
    <cellStyle name="20% - Accent2 15" xfId="1700" xr:uid="{00000000-0005-0000-0000-0000B5000000}"/>
    <cellStyle name="20% - Accent2 15 2" xfId="1701" xr:uid="{00000000-0005-0000-0000-0000B6000000}"/>
    <cellStyle name="20% - Accent2 15 2 2" xfId="1702" xr:uid="{00000000-0005-0000-0000-0000B7000000}"/>
    <cellStyle name="20% - Accent2 15 3" xfId="1703" xr:uid="{00000000-0005-0000-0000-0000B8000000}"/>
    <cellStyle name="20% - Accent2 16" xfId="1704" xr:uid="{00000000-0005-0000-0000-0000B9000000}"/>
    <cellStyle name="20% - Accent2 16 2" xfId="1705" xr:uid="{00000000-0005-0000-0000-0000BA000000}"/>
    <cellStyle name="20% - Accent2 16 2 2" xfId="1706" xr:uid="{00000000-0005-0000-0000-0000BB000000}"/>
    <cellStyle name="20% - Accent2 16 3" xfId="1707" xr:uid="{00000000-0005-0000-0000-0000BC000000}"/>
    <cellStyle name="20% - Accent2 17" xfId="1708" xr:uid="{00000000-0005-0000-0000-0000BD000000}"/>
    <cellStyle name="20% - Accent2 17 2" xfId="1709" xr:uid="{00000000-0005-0000-0000-0000BE000000}"/>
    <cellStyle name="20% - Accent2 17 2 2" xfId="1710" xr:uid="{00000000-0005-0000-0000-0000BF000000}"/>
    <cellStyle name="20% - Accent2 17 3" xfId="1711" xr:uid="{00000000-0005-0000-0000-0000C0000000}"/>
    <cellStyle name="20% - Accent2 18" xfId="1712" xr:uid="{00000000-0005-0000-0000-0000C1000000}"/>
    <cellStyle name="20% - Accent2 18 2" xfId="1713" xr:uid="{00000000-0005-0000-0000-0000C2000000}"/>
    <cellStyle name="20% - Accent2 18 2 2" xfId="1714" xr:uid="{00000000-0005-0000-0000-0000C3000000}"/>
    <cellStyle name="20% - Accent2 18 3" xfId="1715" xr:uid="{00000000-0005-0000-0000-0000C4000000}"/>
    <cellStyle name="20% - Accent2 19" xfId="1716" xr:uid="{00000000-0005-0000-0000-0000C5000000}"/>
    <cellStyle name="20% - Accent2 19 2" xfId="1717" xr:uid="{00000000-0005-0000-0000-0000C6000000}"/>
    <cellStyle name="20% - Accent2 19 2 2" xfId="1718" xr:uid="{00000000-0005-0000-0000-0000C7000000}"/>
    <cellStyle name="20% - Accent2 19 3" xfId="1719" xr:uid="{00000000-0005-0000-0000-0000C8000000}"/>
    <cellStyle name="20% - Accent2 2" xfId="94" xr:uid="{00000000-0005-0000-0000-0000C9000000}"/>
    <cellStyle name="20% - Accent2 2 2" xfId="95" xr:uid="{00000000-0005-0000-0000-0000CA000000}"/>
    <cellStyle name="20% - Accent2 2 2 2" xfId="96" xr:uid="{00000000-0005-0000-0000-0000CB000000}"/>
    <cellStyle name="20% - Accent2 2 2 2 2" xfId="97" xr:uid="{00000000-0005-0000-0000-0000CC000000}"/>
    <cellStyle name="20% - Accent2 2 2 2 2 2" xfId="98" xr:uid="{00000000-0005-0000-0000-0000CD000000}"/>
    <cellStyle name="20% - Accent2 2 2 2 3" xfId="99" xr:uid="{00000000-0005-0000-0000-0000CE000000}"/>
    <cellStyle name="20% - Accent2 2 2 3" xfId="100" xr:uid="{00000000-0005-0000-0000-0000CF000000}"/>
    <cellStyle name="20% - Accent2 2 2 3 2" xfId="101" xr:uid="{00000000-0005-0000-0000-0000D0000000}"/>
    <cellStyle name="20% - Accent2 2 2 3 2 2" xfId="102" xr:uid="{00000000-0005-0000-0000-0000D1000000}"/>
    <cellStyle name="20% - Accent2 2 2 3 3" xfId="103" xr:uid="{00000000-0005-0000-0000-0000D2000000}"/>
    <cellStyle name="20% - Accent2 2 2 4" xfId="104" xr:uid="{00000000-0005-0000-0000-0000D3000000}"/>
    <cellStyle name="20% - Accent2 2 2 4 2" xfId="105" xr:uid="{00000000-0005-0000-0000-0000D4000000}"/>
    <cellStyle name="20% - Accent2 2 2 5" xfId="106" xr:uid="{00000000-0005-0000-0000-0000D5000000}"/>
    <cellStyle name="20% - Accent2 2 3" xfId="107" xr:uid="{00000000-0005-0000-0000-0000D6000000}"/>
    <cellStyle name="20% - Accent2 2 3 2" xfId="108" xr:uid="{00000000-0005-0000-0000-0000D7000000}"/>
    <cellStyle name="20% - Accent2 2 3 2 2" xfId="109" xr:uid="{00000000-0005-0000-0000-0000D8000000}"/>
    <cellStyle name="20% - Accent2 2 3 3" xfId="110" xr:uid="{00000000-0005-0000-0000-0000D9000000}"/>
    <cellStyle name="20% - Accent2 2 4" xfId="111" xr:uid="{00000000-0005-0000-0000-0000DA000000}"/>
    <cellStyle name="20% - Accent2 2 4 2" xfId="112" xr:uid="{00000000-0005-0000-0000-0000DB000000}"/>
    <cellStyle name="20% - Accent2 2 4 2 2" xfId="113" xr:uid="{00000000-0005-0000-0000-0000DC000000}"/>
    <cellStyle name="20% - Accent2 2 4 3" xfId="114" xr:uid="{00000000-0005-0000-0000-0000DD000000}"/>
    <cellStyle name="20% - Accent2 2 5" xfId="115" xr:uid="{00000000-0005-0000-0000-0000DE000000}"/>
    <cellStyle name="20% - Accent2 2 5 2" xfId="116" xr:uid="{00000000-0005-0000-0000-0000DF000000}"/>
    <cellStyle name="20% - Accent2 2 6" xfId="117" xr:uid="{00000000-0005-0000-0000-0000E0000000}"/>
    <cellStyle name="20% - Accent2 2 7" xfId="47137" xr:uid="{00000000-0005-0000-0000-0000E1000000}"/>
    <cellStyle name="20% - Accent2 20" xfId="1720" xr:uid="{00000000-0005-0000-0000-0000E2000000}"/>
    <cellStyle name="20% - Accent2 20 2" xfId="1721" xr:uid="{00000000-0005-0000-0000-0000E3000000}"/>
    <cellStyle name="20% - Accent2 20 2 2" xfId="1722" xr:uid="{00000000-0005-0000-0000-0000E4000000}"/>
    <cellStyle name="20% - Accent2 20 3" xfId="1723" xr:uid="{00000000-0005-0000-0000-0000E5000000}"/>
    <cellStyle name="20% - Accent2 21" xfId="1724" xr:uid="{00000000-0005-0000-0000-0000E6000000}"/>
    <cellStyle name="20% - Accent2 21 2" xfId="1725" xr:uid="{00000000-0005-0000-0000-0000E7000000}"/>
    <cellStyle name="20% - Accent2 21 2 2" xfId="1726" xr:uid="{00000000-0005-0000-0000-0000E8000000}"/>
    <cellStyle name="20% - Accent2 21 3" xfId="1727" xr:uid="{00000000-0005-0000-0000-0000E9000000}"/>
    <cellStyle name="20% - Accent2 22" xfId="1728" xr:uid="{00000000-0005-0000-0000-0000EA000000}"/>
    <cellStyle name="20% - Accent2 22 2" xfId="1729" xr:uid="{00000000-0005-0000-0000-0000EB000000}"/>
    <cellStyle name="20% - Accent2 22 2 2" xfId="1730" xr:uid="{00000000-0005-0000-0000-0000EC000000}"/>
    <cellStyle name="20% - Accent2 22 3" xfId="1731" xr:uid="{00000000-0005-0000-0000-0000ED000000}"/>
    <cellStyle name="20% - Accent2 23" xfId="1732" xr:uid="{00000000-0005-0000-0000-0000EE000000}"/>
    <cellStyle name="20% - Accent2 23 2" xfId="1733" xr:uid="{00000000-0005-0000-0000-0000EF000000}"/>
    <cellStyle name="20% - Accent2 23 2 2" xfId="1734" xr:uid="{00000000-0005-0000-0000-0000F0000000}"/>
    <cellStyle name="20% - Accent2 23 3" xfId="1735" xr:uid="{00000000-0005-0000-0000-0000F1000000}"/>
    <cellStyle name="20% - Accent2 24" xfId="1736" xr:uid="{00000000-0005-0000-0000-0000F2000000}"/>
    <cellStyle name="20% - Accent2 24 2" xfId="1737" xr:uid="{00000000-0005-0000-0000-0000F3000000}"/>
    <cellStyle name="20% - Accent2 24 2 2" xfId="1738" xr:uid="{00000000-0005-0000-0000-0000F4000000}"/>
    <cellStyle name="20% - Accent2 24 3" xfId="1739" xr:uid="{00000000-0005-0000-0000-0000F5000000}"/>
    <cellStyle name="20% - Accent2 25" xfId="1740" xr:uid="{00000000-0005-0000-0000-0000F6000000}"/>
    <cellStyle name="20% - Accent2 25 2" xfId="1741" xr:uid="{00000000-0005-0000-0000-0000F7000000}"/>
    <cellStyle name="20% - Accent2 25 2 2" xfId="1742" xr:uid="{00000000-0005-0000-0000-0000F8000000}"/>
    <cellStyle name="20% - Accent2 25 3" xfId="1743" xr:uid="{00000000-0005-0000-0000-0000F9000000}"/>
    <cellStyle name="20% - Accent2 26" xfId="1744" xr:uid="{00000000-0005-0000-0000-0000FA000000}"/>
    <cellStyle name="20% - Accent2 26 2" xfId="1745" xr:uid="{00000000-0005-0000-0000-0000FB000000}"/>
    <cellStyle name="20% - Accent2 27" xfId="1746" xr:uid="{00000000-0005-0000-0000-0000FC000000}"/>
    <cellStyle name="20% - Accent2 28" xfId="1747" xr:uid="{00000000-0005-0000-0000-0000FD000000}"/>
    <cellStyle name="20% - Accent2 3" xfId="118" xr:uid="{00000000-0005-0000-0000-0000FE000000}"/>
    <cellStyle name="20% - Accent2 3 2" xfId="119" xr:uid="{00000000-0005-0000-0000-0000FF000000}"/>
    <cellStyle name="20% - Accent2 3 2 2" xfId="120" xr:uid="{00000000-0005-0000-0000-000000010000}"/>
    <cellStyle name="20% - Accent2 3 2 2 2" xfId="121" xr:uid="{00000000-0005-0000-0000-000001010000}"/>
    <cellStyle name="20% - Accent2 3 2 2 2 2" xfId="1748" xr:uid="{00000000-0005-0000-0000-000002010000}"/>
    <cellStyle name="20% - Accent2 3 2 2 3" xfId="1749" xr:uid="{00000000-0005-0000-0000-000003010000}"/>
    <cellStyle name="20% - Accent2 3 2 3" xfId="122" xr:uid="{00000000-0005-0000-0000-000004010000}"/>
    <cellStyle name="20% - Accent2 3 2 3 2" xfId="1750" xr:uid="{00000000-0005-0000-0000-000005010000}"/>
    <cellStyle name="20% - Accent2 3 2 4" xfId="1751" xr:uid="{00000000-0005-0000-0000-000006010000}"/>
    <cellStyle name="20% - Accent2 3 3" xfId="123" xr:uid="{00000000-0005-0000-0000-000007010000}"/>
    <cellStyle name="20% - Accent2 3 3 2" xfId="124" xr:uid="{00000000-0005-0000-0000-000008010000}"/>
    <cellStyle name="20% - Accent2 3 3 2 2" xfId="125" xr:uid="{00000000-0005-0000-0000-000009010000}"/>
    <cellStyle name="20% - Accent2 3 3 3" xfId="126" xr:uid="{00000000-0005-0000-0000-00000A010000}"/>
    <cellStyle name="20% - Accent2 3 4" xfId="127" xr:uid="{00000000-0005-0000-0000-00000B010000}"/>
    <cellStyle name="20% - Accent2 3 4 2" xfId="128" xr:uid="{00000000-0005-0000-0000-00000C010000}"/>
    <cellStyle name="20% - Accent2 3 5" xfId="129" xr:uid="{00000000-0005-0000-0000-00000D010000}"/>
    <cellStyle name="20% - Accent2 3 6" xfId="47152" xr:uid="{00000000-0005-0000-0000-00000E010000}"/>
    <cellStyle name="20% - Accent2 4" xfId="130" xr:uid="{00000000-0005-0000-0000-00000F010000}"/>
    <cellStyle name="20% - Accent2 4 2" xfId="131" xr:uid="{00000000-0005-0000-0000-000010010000}"/>
    <cellStyle name="20% - Accent2 4 2 2" xfId="132" xr:uid="{00000000-0005-0000-0000-000011010000}"/>
    <cellStyle name="20% - Accent2 4 2 2 2" xfId="1752" xr:uid="{00000000-0005-0000-0000-000012010000}"/>
    <cellStyle name="20% - Accent2 4 2 2 2 2" xfId="1753" xr:uid="{00000000-0005-0000-0000-000013010000}"/>
    <cellStyle name="20% - Accent2 4 2 2 3" xfId="1754" xr:uid="{00000000-0005-0000-0000-000014010000}"/>
    <cellStyle name="20% - Accent2 4 2 3" xfId="1755" xr:uid="{00000000-0005-0000-0000-000015010000}"/>
    <cellStyle name="20% - Accent2 4 2 3 2" xfId="1756" xr:uid="{00000000-0005-0000-0000-000016010000}"/>
    <cellStyle name="20% - Accent2 4 2 4" xfId="1757" xr:uid="{00000000-0005-0000-0000-000017010000}"/>
    <cellStyle name="20% - Accent2 4 3" xfId="133" xr:uid="{00000000-0005-0000-0000-000018010000}"/>
    <cellStyle name="20% - Accent2 4 3 2" xfId="1758" xr:uid="{00000000-0005-0000-0000-000019010000}"/>
    <cellStyle name="20% - Accent2 4 3 2 2" xfId="1759" xr:uid="{00000000-0005-0000-0000-00001A010000}"/>
    <cellStyle name="20% - Accent2 4 3 3" xfId="1760" xr:uid="{00000000-0005-0000-0000-00001B010000}"/>
    <cellStyle name="20% - Accent2 4 4" xfId="1761" xr:uid="{00000000-0005-0000-0000-00001C010000}"/>
    <cellStyle name="20% - Accent2 4 4 2" xfId="1762" xr:uid="{00000000-0005-0000-0000-00001D010000}"/>
    <cellStyle name="20% - Accent2 4 5" xfId="1763" xr:uid="{00000000-0005-0000-0000-00001E010000}"/>
    <cellStyle name="20% - Accent2 5" xfId="134" xr:uid="{00000000-0005-0000-0000-00001F010000}"/>
    <cellStyle name="20% - Accent2 5 2" xfId="135" xr:uid="{00000000-0005-0000-0000-000020010000}"/>
    <cellStyle name="20% - Accent2 5 2 2" xfId="136" xr:uid="{00000000-0005-0000-0000-000021010000}"/>
    <cellStyle name="20% - Accent2 5 2 2 2" xfId="1764" xr:uid="{00000000-0005-0000-0000-000022010000}"/>
    <cellStyle name="20% - Accent2 5 2 3" xfId="1765" xr:uid="{00000000-0005-0000-0000-000023010000}"/>
    <cellStyle name="20% - Accent2 5 3" xfId="137" xr:uid="{00000000-0005-0000-0000-000024010000}"/>
    <cellStyle name="20% - Accent2 5 3 2" xfId="1766" xr:uid="{00000000-0005-0000-0000-000025010000}"/>
    <cellStyle name="20% - Accent2 5 4" xfId="1767" xr:uid="{00000000-0005-0000-0000-000026010000}"/>
    <cellStyle name="20% - Accent2 6" xfId="138" xr:uid="{00000000-0005-0000-0000-000027010000}"/>
    <cellStyle name="20% - Accent2 6 2" xfId="139" xr:uid="{00000000-0005-0000-0000-000028010000}"/>
    <cellStyle name="20% - Accent2 6 2 2" xfId="1768" xr:uid="{00000000-0005-0000-0000-000029010000}"/>
    <cellStyle name="20% - Accent2 6 2 2 2" xfId="1769" xr:uid="{00000000-0005-0000-0000-00002A010000}"/>
    <cellStyle name="20% - Accent2 6 2 3" xfId="1770" xr:uid="{00000000-0005-0000-0000-00002B010000}"/>
    <cellStyle name="20% - Accent2 6 3" xfId="1771" xr:uid="{00000000-0005-0000-0000-00002C010000}"/>
    <cellStyle name="20% - Accent2 6 3 2" xfId="1772" xr:uid="{00000000-0005-0000-0000-00002D010000}"/>
    <cellStyle name="20% - Accent2 6 4" xfId="1773" xr:uid="{00000000-0005-0000-0000-00002E010000}"/>
    <cellStyle name="20% - Accent2 7" xfId="140" xr:uid="{00000000-0005-0000-0000-00002F010000}"/>
    <cellStyle name="20% - Accent2 7 2" xfId="141" xr:uid="{00000000-0005-0000-0000-000030010000}"/>
    <cellStyle name="20% - Accent2 7 2 2" xfId="1774" xr:uid="{00000000-0005-0000-0000-000031010000}"/>
    <cellStyle name="20% - Accent2 7 2 2 2" xfId="1775" xr:uid="{00000000-0005-0000-0000-000032010000}"/>
    <cellStyle name="20% - Accent2 7 2 3" xfId="1776" xr:uid="{00000000-0005-0000-0000-000033010000}"/>
    <cellStyle name="20% - Accent2 7 3" xfId="1777" xr:uid="{00000000-0005-0000-0000-000034010000}"/>
    <cellStyle name="20% - Accent2 7 3 2" xfId="1778" xr:uid="{00000000-0005-0000-0000-000035010000}"/>
    <cellStyle name="20% - Accent2 7 4" xfId="1779" xr:uid="{00000000-0005-0000-0000-000036010000}"/>
    <cellStyle name="20% - Accent2 8" xfId="142" xr:uid="{00000000-0005-0000-0000-000037010000}"/>
    <cellStyle name="20% - Accent2 8 2" xfId="1780" xr:uid="{00000000-0005-0000-0000-000038010000}"/>
    <cellStyle name="20% - Accent2 8 2 2" xfId="1781" xr:uid="{00000000-0005-0000-0000-000039010000}"/>
    <cellStyle name="20% - Accent2 8 3" xfId="1782" xr:uid="{00000000-0005-0000-0000-00003A010000}"/>
    <cellStyle name="20% - Accent2 9" xfId="143" xr:uid="{00000000-0005-0000-0000-00003B010000}"/>
    <cellStyle name="20% - Accent2 9 2" xfId="1513" xr:uid="{00000000-0005-0000-0000-00003C010000}"/>
    <cellStyle name="20% - Accent2 9 2 2" xfId="1784" xr:uid="{00000000-0005-0000-0000-00003D010000}"/>
    <cellStyle name="20% - Accent2 9 2 3" xfId="1783" xr:uid="{00000000-0005-0000-0000-00003E010000}"/>
    <cellStyle name="20% - Accent2 9 3" xfId="1785" xr:uid="{00000000-0005-0000-0000-00003F010000}"/>
    <cellStyle name="20% - Accent3" xfId="29" builtinId="38" customBuiltin="1"/>
    <cellStyle name="20% - Accent3 10" xfId="1786" xr:uid="{00000000-0005-0000-0000-000041010000}"/>
    <cellStyle name="20% - Accent3 10 2" xfId="1787" xr:uid="{00000000-0005-0000-0000-000042010000}"/>
    <cellStyle name="20% - Accent3 10 2 2" xfId="1788" xr:uid="{00000000-0005-0000-0000-000043010000}"/>
    <cellStyle name="20% - Accent3 10 3" xfId="1789" xr:uid="{00000000-0005-0000-0000-000044010000}"/>
    <cellStyle name="20% - Accent3 11" xfId="1790" xr:uid="{00000000-0005-0000-0000-000045010000}"/>
    <cellStyle name="20% - Accent3 11 2" xfId="1791" xr:uid="{00000000-0005-0000-0000-000046010000}"/>
    <cellStyle name="20% - Accent3 11 2 2" xfId="1792" xr:uid="{00000000-0005-0000-0000-000047010000}"/>
    <cellStyle name="20% - Accent3 11 3" xfId="1793" xr:uid="{00000000-0005-0000-0000-000048010000}"/>
    <cellStyle name="20% - Accent3 12" xfId="1794" xr:uid="{00000000-0005-0000-0000-000049010000}"/>
    <cellStyle name="20% - Accent3 12 2" xfId="1795" xr:uid="{00000000-0005-0000-0000-00004A010000}"/>
    <cellStyle name="20% - Accent3 12 2 2" xfId="1796" xr:uid="{00000000-0005-0000-0000-00004B010000}"/>
    <cellStyle name="20% - Accent3 12 3" xfId="1797" xr:uid="{00000000-0005-0000-0000-00004C010000}"/>
    <cellStyle name="20% - Accent3 13" xfId="1798" xr:uid="{00000000-0005-0000-0000-00004D010000}"/>
    <cellStyle name="20% - Accent3 13 2" xfId="1799" xr:uid="{00000000-0005-0000-0000-00004E010000}"/>
    <cellStyle name="20% - Accent3 13 2 2" xfId="1800" xr:uid="{00000000-0005-0000-0000-00004F010000}"/>
    <cellStyle name="20% - Accent3 13 3" xfId="1801" xr:uid="{00000000-0005-0000-0000-000050010000}"/>
    <cellStyle name="20% - Accent3 14" xfId="1802" xr:uid="{00000000-0005-0000-0000-000051010000}"/>
    <cellStyle name="20% - Accent3 14 2" xfId="1803" xr:uid="{00000000-0005-0000-0000-000052010000}"/>
    <cellStyle name="20% - Accent3 14 2 2" xfId="1804" xr:uid="{00000000-0005-0000-0000-000053010000}"/>
    <cellStyle name="20% - Accent3 14 3" xfId="1805" xr:uid="{00000000-0005-0000-0000-000054010000}"/>
    <cellStyle name="20% - Accent3 15" xfId="1806" xr:uid="{00000000-0005-0000-0000-000055010000}"/>
    <cellStyle name="20% - Accent3 15 2" xfId="1807" xr:uid="{00000000-0005-0000-0000-000056010000}"/>
    <cellStyle name="20% - Accent3 15 2 2" xfId="1808" xr:uid="{00000000-0005-0000-0000-000057010000}"/>
    <cellStyle name="20% - Accent3 15 3" xfId="1809" xr:uid="{00000000-0005-0000-0000-000058010000}"/>
    <cellStyle name="20% - Accent3 16" xfId="1810" xr:uid="{00000000-0005-0000-0000-000059010000}"/>
    <cellStyle name="20% - Accent3 16 2" xfId="1811" xr:uid="{00000000-0005-0000-0000-00005A010000}"/>
    <cellStyle name="20% - Accent3 16 2 2" xfId="1812" xr:uid="{00000000-0005-0000-0000-00005B010000}"/>
    <cellStyle name="20% - Accent3 16 3" xfId="1813" xr:uid="{00000000-0005-0000-0000-00005C010000}"/>
    <cellStyle name="20% - Accent3 17" xfId="1814" xr:uid="{00000000-0005-0000-0000-00005D010000}"/>
    <cellStyle name="20% - Accent3 17 2" xfId="1815" xr:uid="{00000000-0005-0000-0000-00005E010000}"/>
    <cellStyle name="20% - Accent3 17 2 2" xfId="1816" xr:uid="{00000000-0005-0000-0000-00005F010000}"/>
    <cellStyle name="20% - Accent3 17 3" xfId="1817" xr:uid="{00000000-0005-0000-0000-000060010000}"/>
    <cellStyle name="20% - Accent3 18" xfId="1818" xr:uid="{00000000-0005-0000-0000-000061010000}"/>
    <cellStyle name="20% - Accent3 18 2" xfId="1819" xr:uid="{00000000-0005-0000-0000-000062010000}"/>
    <cellStyle name="20% - Accent3 18 2 2" xfId="1820" xr:uid="{00000000-0005-0000-0000-000063010000}"/>
    <cellStyle name="20% - Accent3 18 3" xfId="1821" xr:uid="{00000000-0005-0000-0000-000064010000}"/>
    <cellStyle name="20% - Accent3 19" xfId="1822" xr:uid="{00000000-0005-0000-0000-000065010000}"/>
    <cellStyle name="20% - Accent3 19 2" xfId="1823" xr:uid="{00000000-0005-0000-0000-000066010000}"/>
    <cellStyle name="20% - Accent3 19 2 2" xfId="1824" xr:uid="{00000000-0005-0000-0000-000067010000}"/>
    <cellStyle name="20% - Accent3 19 3" xfId="1825" xr:uid="{00000000-0005-0000-0000-000068010000}"/>
    <cellStyle name="20% - Accent3 2" xfId="144" xr:uid="{00000000-0005-0000-0000-000069010000}"/>
    <cellStyle name="20% - Accent3 2 2" xfId="145" xr:uid="{00000000-0005-0000-0000-00006A010000}"/>
    <cellStyle name="20% - Accent3 2 2 2" xfId="146" xr:uid="{00000000-0005-0000-0000-00006B010000}"/>
    <cellStyle name="20% - Accent3 2 2 2 2" xfId="147" xr:uid="{00000000-0005-0000-0000-00006C010000}"/>
    <cellStyle name="20% - Accent3 2 2 2 2 2" xfId="148" xr:uid="{00000000-0005-0000-0000-00006D010000}"/>
    <cellStyle name="20% - Accent3 2 2 2 3" xfId="149" xr:uid="{00000000-0005-0000-0000-00006E010000}"/>
    <cellStyle name="20% - Accent3 2 2 3" xfId="150" xr:uid="{00000000-0005-0000-0000-00006F010000}"/>
    <cellStyle name="20% - Accent3 2 2 3 2" xfId="151" xr:uid="{00000000-0005-0000-0000-000070010000}"/>
    <cellStyle name="20% - Accent3 2 2 3 2 2" xfId="152" xr:uid="{00000000-0005-0000-0000-000071010000}"/>
    <cellStyle name="20% - Accent3 2 2 3 3" xfId="153" xr:uid="{00000000-0005-0000-0000-000072010000}"/>
    <cellStyle name="20% - Accent3 2 2 4" xfId="154" xr:uid="{00000000-0005-0000-0000-000073010000}"/>
    <cellStyle name="20% - Accent3 2 2 4 2" xfId="155" xr:uid="{00000000-0005-0000-0000-000074010000}"/>
    <cellStyle name="20% - Accent3 2 2 5" xfId="156" xr:uid="{00000000-0005-0000-0000-000075010000}"/>
    <cellStyle name="20% - Accent3 2 3" xfId="157" xr:uid="{00000000-0005-0000-0000-000076010000}"/>
    <cellStyle name="20% - Accent3 2 3 2" xfId="158" xr:uid="{00000000-0005-0000-0000-000077010000}"/>
    <cellStyle name="20% - Accent3 2 3 2 2" xfId="159" xr:uid="{00000000-0005-0000-0000-000078010000}"/>
    <cellStyle name="20% - Accent3 2 3 3" xfId="160" xr:uid="{00000000-0005-0000-0000-000079010000}"/>
    <cellStyle name="20% - Accent3 2 4" xfId="161" xr:uid="{00000000-0005-0000-0000-00007A010000}"/>
    <cellStyle name="20% - Accent3 2 4 2" xfId="162" xr:uid="{00000000-0005-0000-0000-00007B010000}"/>
    <cellStyle name="20% - Accent3 2 4 2 2" xfId="163" xr:uid="{00000000-0005-0000-0000-00007C010000}"/>
    <cellStyle name="20% - Accent3 2 4 3" xfId="164" xr:uid="{00000000-0005-0000-0000-00007D010000}"/>
    <cellStyle name="20% - Accent3 2 5" xfId="165" xr:uid="{00000000-0005-0000-0000-00007E010000}"/>
    <cellStyle name="20% - Accent3 2 5 2" xfId="166" xr:uid="{00000000-0005-0000-0000-00007F010000}"/>
    <cellStyle name="20% - Accent3 2 6" xfId="167" xr:uid="{00000000-0005-0000-0000-000080010000}"/>
    <cellStyle name="20% - Accent3 2 7" xfId="47139" xr:uid="{00000000-0005-0000-0000-000081010000}"/>
    <cellStyle name="20% - Accent3 20" xfId="1826" xr:uid="{00000000-0005-0000-0000-000082010000}"/>
    <cellStyle name="20% - Accent3 20 2" xfId="1827" xr:uid="{00000000-0005-0000-0000-000083010000}"/>
    <cellStyle name="20% - Accent3 20 2 2" xfId="1828" xr:uid="{00000000-0005-0000-0000-000084010000}"/>
    <cellStyle name="20% - Accent3 20 3" xfId="1829" xr:uid="{00000000-0005-0000-0000-000085010000}"/>
    <cellStyle name="20% - Accent3 21" xfId="1830" xr:uid="{00000000-0005-0000-0000-000086010000}"/>
    <cellStyle name="20% - Accent3 21 2" xfId="1831" xr:uid="{00000000-0005-0000-0000-000087010000}"/>
    <cellStyle name="20% - Accent3 21 2 2" xfId="1832" xr:uid="{00000000-0005-0000-0000-000088010000}"/>
    <cellStyle name="20% - Accent3 21 3" xfId="1833" xr:uid="{00000000-0005-0000-0000-000089010000}"/>
    <cellStyle name="20% - Accent3 22" xfId="1834" xr:uid="{00000000-0005-0000-0000-00008A010000}"/>
    <cellStyle name="20% - Accent3 22 2" xfId="1835" xr:uid="{00000000-0005-0000-0000-00008B010000}"/>
    <cellStyle name="20% - Accent3 22 2 2" xfId="1836" xr:uid="{00000000-0005-0000-0000-00008C010000}"/>
    <cellStyle name="20% - Accent3 22 3" xfId="1837" xr:uid="{00000000-0005-0000-0000-00008D010000}"/>
    <cellStyle name="20% - Accent3 23" xfId="1838" xr:uid="{00000000-0005-0000-0000-00008E010000}"/>
    <cellStyle name="20% - Accent3 23 2" xfId="1839" xr:uid="{00000000-0005-0000-0000-00008F010000}"/>
    <cellStyle name="20% - Accent3 23 2 2" xfId="1840" xr:uid="{00000000-0005-0000-0000-000090010000}"/>
    <cellStyle name="20% - Accent3 23 3" xfId="1841" xr:uid="{00000000-0005-0000-0000-000091010000}"/>
    <cellStyle name="20% - Accent3 24" xfId="1842" xr:uid="{00000000-0005-0000-0000-000092010000}"/>
    <cellStyle name="20% - Accent3 24 2" xfId="1843" xr:uid="{00000000-0005-0000-0000-000093010000}"/>
    <cellStyle name="20% - Accent3 24 2 2" xfId="1844" xr:uid="{00000000-0005-0000-0000-000094010000}"/>
    <cellStyle name="20% - Accent3 24 3" xfId="1845" xr:uid="{00000000-0005-0000-0000-000095010000}"/>
    <cellStyle name="20% - Accent3 25" xfId="1846" xr:uid="{00000000-0005-0000-0000-000096010000}"/>
    <cellStyle name="20% - Accent3 25 2" xfId="1847" xr:uid="{00000000-0005-0000-0000-000097010000}"/>
    <cellStyle name="20% - Accent3 25 2 2" xfId="1848" xr:uid="{00000000-0005-0000-0000-000098010000}"/>
    <cellStyle name="20% - Accent3 25 3" xfId="1849" xr:uid="{00000000-0005-0000-0000-000099010000}"/>
    <cellStyle name="20% - Accent3 26" xfId="1850" xr:uid="{00000000-0005-0000-0000-00009A010000}"/>
    <cellStyle name="20% - Accent3 26 2" xfId="1851" xr:uid="{00000000-0005-0000-0000-00009B010000}"/>
    <cellStyle name="20% - Accent3 27" xfId="1852" xr:uid="{00000000-0005-0000-0000-00009C010000}"/>
    <cellStyle name="20% - Accent3 28" xfId="1853" xr:uid="{00000000-0005-0000-0000-00009D010000}"/>
    <cellStyle name="20% - Accent3 3" xfId="168" xr:uid="{00000000-0005-0000-0000-00009E010000}"/>
    <cellStyle name="20% - Accent3 3 2" xfId="169" xr:uid="{00000000-0005-0000-0000-00009F010000}"/>
    <cellStyle name="20% - Accent3 3 2 2" xfId="170" xr:uid="{00000000-0005-0000-0000-0000A0010000}"/>
    <cellStyle name="20% - Accent3 3 2 2 2" xfId="171" xr:uid="{00000000-0005-0000-0000-0000A1010000}"/>
    <cellStyle name="20% - Accent3 3 2 2 2 2" xfId="1854" xr:uid="{00000000-0005-0000-0000-0000A2010000}"/>
    <cellStyle name="20% - Accent3 3 2 2 3" xfId="1855" xr:uid="{00000000-0005-0000-0000-0000A3010000}"/>
    <cellStyle name="20% - Accent3 3 2 3" xfId="172" xr:uid="{00000000-0005-0000-0000-0000A4010000}"/>
    <cellStyle name="20% - Accent3 3 2 3 2" xfId="1856" xr:uid="{00000000-0005-0000-0000-0000A5010000}"/>
    <cellStyle name="20% - Accent3 3 2 4" xfId="1857" xr:uid="{00000000-0005-0000-0000-0000A6010000}"/>
    <cellStyle name="20% - Accent3 3 3" xfId="173" xr:uid="{00000000-0005-0000-0000-0000A7010000}"/>
    <cellStyle name="20% - Accent3 3 3 2" xfId="174" xr:uid="{00000000-0005-0000-0000-0000A8010000}"/>
    <cellStyle name="20% - Accent3 3 3 2 2" xfId="175" xr:uid="{00000000-0005-0000-0000-0000A9010000}"/>
    <cellStyle name="20% - Accent3 3 3 3" xfId="176" xr:uid="{00000000-0005-0000-0000-0000AA010000}"/>
    <cellStyle name="20% - Accent3 3 4" xfId="177" xr:uid="{00000000-0005-0000-0000-0000AB010000}"/>
    <cellStyle name="20% - Accent3 3 4 2" xfId="178" xr:uid="{00000000-0005-0000-0000-0000AC010000}"/>
    <cellStyle name="20% - Accent3 3 5" xfId="179" xr:uid="{00000000-0005-0000-0000-0000AD010000}"/>
    <cellStyle name="20% - Accent3 3 6" xfId="47153" xr:uid="{00000000-0005-0000-0000-0000AE010000}"/>
    <cellStyle name="20% - Accent3 4" xfId="180" xr:uid="{00000000-0005-0000-0000-0000AF010000}"/>
    <cellStyle name="20% - Accent3 4 2" xfId="181" xr:uid="{00000000-0005-0000-0000-0000B0010000}"/>
    <cellStyle name="20% - Accent3 4 2 2" xfId="182" xr:uid="{00000000-0005-0000-0000-0000B1010000}"/>
    <cellStyle name="20% - Accent3 4 2 2 2" xfId="1858" xr:uid="{00000000-0005-0000-0000-0000B2010000}"/>
    <cellStyle name="20% - Accent3 4 2 2 2 2" xfId="1859" xr:uid="{00000000-0005-0000-0000-0000B3010000}"/>
    <cellStyle name="20% - Accent3 4 2 2 3" xfId="1860" xr:uid="{00000000-0005-0000-0000-0000B4010000}"/>
    <cellStyle name="20% - Accent3 4 2 3" xfId="1861" xr:uid="{00000000-0005-0000-0000-0000B5010000}"/>
    <cellStyle name="20% - Accent3 4 2 3 2" xfId="1862" xr:uid="{00000000-0005-0000-0000-0000B6010000}"/>
    <cellStyle name="20% - Accent3 4 2 4" xfId="1863" xr:uid="{00000000-0005-0000-0000-0000B7010000}"/>
    <cellStyle name="20% - Accent3 4 3" xfId="183" xr:uid="{00000000-0005-0000-0000-0000B8010000}"/>
    <cellStyle name="20% - Accent3 4 3 2" xfId="1864" xr:uid="{00000000-0005-0000-0000-0000B9010000}"/>
    <cellStyle name="20% - Accent3 4 3 2 2" xfId="1865" xr:uid="{00000000-0005-0000-0000-0000BA010000}"/>
    <cellStyle name="20% - Accent3 4 3 3" xfId="1866" xr:uid="{00000000-0005-0000-0000-0000BB010000}"/>
    <cellStyle name="20% - Accent3 4 4" xfId="1867" xr:uid="{00000000-0005-0000-0000-0000BC010000}"/>
    <cellStyle name="20% - Accent3 4 4 2" xfId="1868" xr:uid="{00000000-0005-0000-0000-0000BD010000}"/>
    <cellStyle name="20% - Accent3 4 5" xfId="1869" xr:uid="{00000000-0005-0000-0000-0000BE010000}"/>
    <cellStyle name="20% - Accent3 5" xfId="184" xr:uid="{00000000-0005-0000-0000-0000BF010000}"/>
    <cellStyle name="20% - Accent3 5 2" xfId="185" xr:uid="{00000000-0005-0000-0000-0000C0010000}"/>
    <cellStyle name="20% - Accent3 5 2 2" xfId="186" xr:uid="{00000000-0005-0000-0000-0000C1010000}"/>
    <cellStyle name="20% - Accent3 5 2 2 2" xfId="1870" xr:uid="{00000000-0005-0000-0000-0000C2010000}"/>
    <cellStyle name="20% - Accent3 5 2 3" xfId="1871" xr:uid="{00000000-0005-0000-0000-0000C3010000}"/>
    <cellStyle name="20% - Accent3 5 3" xfId="187" xr:uid="{00000000-0005-0000-0000-0000C4010000}"/>
    <cellStyle name="20% - Accent3 5 3 2" xfId="1872" xr:uid="{00000000-0005-0000-0000-0000C5010000}"/>
    <cellStyle name="20% - Accent3 5 4" xfId="1873" xr:uid="{00000000-0005-0000-0000-0000C6010000}"/>
    <cellStyle name="20% - Accent3 6" xfId="188" xr:uid="{00000000-0005-0000-0000-0000C7010000}"/>
    <cellStyle name="20% - Accent3 6 2" xfId="189" xr:uid="{00000000-0005-0000-0000-0000C8010000}"/>
    <cellStyle name="20% - Accent3 6 2 2" xfId="1874" xr:uid="{00000000-0005-0000-0000-0000C9010000}"/>
    <cellStyle name="20% - Accent3 6 2 2 2" xfId="1875" xr:uid="{00000000-0005-0000-0000-0000CA010000}"/>
    <cellStyle name="20% - Accent3 6 2 3" xfId="1876" xr:uid="{00000000-0005-0000-0000-0000CB010000}"/>
    <cellStyle name="20% - Accent3 6 3" xfId="1877" xr:uid="{00000000-0005-0000-0000-0000CC010000}"/>
    <cellStyle name="20% - Accent3 6 3 2" xfId="1878" xr:uid="{00000000-0005-0000-0000-0000CD010000}"/>
    <cellStyle name="20% - Accent3 6 4" xfId="1879" xr:uid="{00000000-0005-0000-0000-0000CE010000}"/>
    <cellStyle name="20% - Accent3 7" xfId="190" xr:uid="{00000000-0005-0000-0000-0000CF010000}"/>
    <cellStyle name="20% - Accent3 7 2" xfId="191" xr:uid="{00000000-0005-0000-0000-0000D0010000}"/>
    <cellStyle name="20% - Accent3 7 2 2" xfId="1880" xr:uid="{00000000-0005-0000-0000-0000D1010000}"/>
    <cellStyle name="20% - Accent3 7 2 2 2" xfId="1881" xr:uid="{00000000-0005-0000-0000-0000D2010000}"/>
    <cellStyle name="20% - Accent3 7 2 3" xfId="1882" xr:uid="{00000000-0005-0000-0000-0000D3010000}"/>
    <cellStyle name="20% - Accent3 7 3" xfId="1883" xr:uid="{00000000-0005-0000-0000-0000D4010000}"/>
    <cellStyle name="20% - Accent3 7 3 2" xfId="1884" xr:uid="{00000000-0005-0000-0000-0000D5010000}"/>
    <cellStyle name="20% - Accent3 7 4" xfId="1885" xr:uid="{00000000-0005-0000-0000-0000D6010000}"/>
    <cellStyle name="20% - Accent3 8" xfId="192" xr:uid="{00000000-0005-0000-0000-0000D7010000}"/>
    <cellStyle name="20% - Accent3 8 2" xfId="1886" xr:uid="{00000000-0005-0000-0000-0000D8010000}"/>
    <cellStyle name="20% - Accent3 8 2 2" xfId="1887" xr:uid="{00000000-0005-0000-0000-0000D9010000}"/>
    <cellStyle name="20% - Accent3 8 3" xfId="1888" xr:uid="{00000000-0005-0000-0000-0000DA010000}"/>
    <cellStyle name="20% - Accent3 9" xfId="193" xr:uid="{00000000-0005-0000-0000-0000DB010000}"/>
    <cellStyle name="20% - Accent3 9 2" xfId="1500" xr:uid="{00000000-0005-0000-0000-0000DC010000}"/>
    <cellStyle name="20% - Accent3 9 2 2" xfId="1890" xr:uid="{00000000-0005-0000-0000-0000DD010000}"/>
    <cellStyle name="20% - Accent3 9 2 3" xfId="1889" xr:uid="{00000000-0005-0000-0000-0000DE010000}"/>
    <cellStyle name="20% - Accent3 9 3" xfId="1891" xr:uid="{00000000-0005-0000-0000-0000DF010000}"/>
    <cellStyle name="20% - Accent4" xfId="33" builtinId="42" customBuiltin="1"/>
    <cellStyle name="20% - Accent4 10" xfId="1892" xr:uid="{00000000-0005-0000-0000-0000E1010000}"/>
    <cellStyle name="20% - Accent4 10 2" xfId="1893" xr:uid="{00000000-0005-0000-0000-0000E2010000}"/>
    <cellStyle name="20% - Accent4 10 2 2" xfId="1894" xr:uid="{00000000-0005-0000-0000-0000E3010000}"/>
    <cellStyle name="20% - Accent4 10 3" xfId="1895" xr:uid="{00000000-0005-0000-0000-0000E4010000}"/>
    <cellStyle name="20% - Accent4 11" xfId="1896" xr:uid="{00000000-0005-0000-0000-0000E5010000}"/>
    <cellStyle name="20% - Accent4 11 2" xfId="1897" xr:uid="{00000000-0005-0000-0000-0000E6010000}"/>
    <cellStyle name="20% - Accent4 11 2 2" xfId="1898" xr:uid="{00000000-0005-0000-0000-0000E7010000}"/>
    <cellStyle name="20% - Accent4 11 3" xfId="1899" xr:uid="{00000000-0005-0000-0000-0000E8010000}"/>
    <cellStyle name="20% - Accent4 12" xfId="1900" xr:uid="{00000000-0005-0000-0000-0000E9010000}"/>
    <cellStyle name="20% - Accent4 12 2" xfId="1901" xr:uid="{00000000-0005-0000-0000-0000EA010000}"/>
    <cellStyle name="20% - Accent4 12 2 2" xfId="1902" xr:uid="{00000000-0005-0000-0000-0000EB010000}"/>
    <cellStyle name="20% - Accent4 12 3" xfId="1903" xr:uid="{00000000-0005-0000-0000-0000EC010000}"/>
    <cellStyle name="20% - Accent4 13" xfId="1904" xr:uid="{00000000-0005-0000-0000-0000ED010000}"/>
    <cellStyle name="20% - Accent4 13 2" xfId="1905" xr:uid="{00000000-0005-0000-0000-0000EE010000}"/>
    <cellStyle name="20% - Accent4 13 2 2" xfId="1906" xr:uid="{00000000-0005-0000-0000-0000EF010000}"/>
    <cellStyle name="20% - Accent4 13 3" xfId="1907" xr:uid="{00000000-0005-0000-0000-0000F0010000}"/>
    <cellStyle name="20% - Accent4 14" xfId="1908" xr:uid="{00000000-0005-0000-0000-0000F1010000}"/>
    <cellStyle name="20% - Accent4 14 2" xfId="1909" xr:uid="{00000000-0005-0000-0000-0000F2010000}"/>
    <cellStyle name="20% - Accent4 14 2 2" xfId="1910" xr:uid="{00000000-0005-0000-0000-0000F3010000}"/>
    <cellStyle name="20% - Accent4 14 3" xfId="1911" xr:uid="{00000000-0005-0000-0000-0000F4010000}"/>
    <cellStyle name="20% - Accent4 15" xfId="1912" xr:uid="{00000000-0005-0000-0000-0000F5010000}"/>
    <cellStyle name="20% - Accent4 15 2" xfId="1913" xr:uid="{00000000-0005-0000-0000-0000F6010000}"/>
    <cellStyle name="20% - Accent4 15 2 2" xfId="1914" xr:uid="{00000000-0005-0000-0000-0000F7010000}"/>
    <cellStyle name="20% - Accent4 15 3" xfId="1915" xr:uid="{00000000-0005-0000-0000-0000F8010000}"/>
    <cellStyle name="20% - Accent4 16" xfId="1916" xr:uid="{00000000-0005-0000-0000-0000F9010000}"/>
    <cellStyle name="20% - Accent4 16 2" xfId="1917" xr:uid="{00000000-0005-0000-0000-0000FA010000}"/>
    <cellStyle name="20% - Accent4 16 2 2" xfId="1918" xr:uid="{00000000-0005-0000-0000-0000FB010000}"/>
    <cellStyle name="20% - Accent4 16 3" xfId="1919" xr:uid="{00000000-0005-0000-0000-0000FC010000}"/>
    <cellStyle name="20% - Accent4 17" xfId="1920" xr:uid="{00000000-0005-0000-0000-0000FD010000}"/>
    <cellStyle name="20% - Accent4 17 2" xfId="1921" xr:uid="{00000000-0005-0000-0000-0000FE010000}"/>
    <cellStyle name="20% - Accent4 17 2 2" xfId="1922" xr:uid="{00000000-0005-0000-0000-0000FF010000}"/>
    <cellStyle name="20% - Accent4 17 3" xfId="1923" xr:uid="{00000000-0005-0000-0000-000000020000}"/>
    <cellStyle name="20% - Accent4 18" xfId="1924" xr:uid="{00000000-0005-0000-0000-000001020000}"/>
    <cellStyle name="20% - Accent4 18 2" xfId="1925" xr:uid="{00000000-0005-0000-0000-000002020000}"/>
    <cellStyle name="20% - Accent4 18 2 2" xfId="1926" xr:uid="{00000000-0005-0000-0000-000003020000}"/>
    <cellStyle name="20% - Accent4 18 3" xfId="1927" xr:uid="{00000000-0005-0000-0000-000004020000}"/>
    <cellStyle name="20% - Accent4 19" xfId="1928" xr:uid="{00000000-0005-0000-0000-000005020000}"/>
    <cellStyle name="20% - Accent4 19 2" xfId="1929" xr:uid="{00000000-0005-0000-0000-000006020000}"/>
    <cellStyle name="20% - Accent4 19 2 2" xfId="1930" xr:uid="{00000000-0005-0000-0000-000007020000}"/>
    <cellStyle name="20% - Accent4 19 3" xfId="1931" xr:uid="{00000000-0005-0000-0000-000008020000}"/>
    <cellStyle name="20% - Accent4 2" xfId="194" xr:uid="{00000000-0005-0000-0000-000009020000}"/>
    <cellStyle name="20% - Accent4 2 2" xfId="195" xr:uid="{00000000-0005-0000-0000-00000A020000}"/>
    <cellStyle name="20% - Accent4 2 2 2" xfId="196" xr:uid="{00000000-0005-0000-0000-00000B020000}"/>
    <cellStyle name="20% - Accent4 2 2 2 2" xfId="197" xr:uid="{00000000-0005-0000-0000-00000C020000}"/>
    <cellStyle name="20% - Accent4 2 2 2 2 2" xfId="198" xr:uid="{00000000-0005-0000-0000-00000D020000}"/>
    <cellStyle name="20% - Accent4 2 2 2 3" xfId="199" xr:uid="{00000000-0005-0000-0000-00000E020000}"/>
    <cellStyle name="20% - Accent4 2 2 3" xfId="200" xr:uid="{00000000-0005-0000-0000-00000F020000}"/>
    <cellStyle name="20% - Accent4 2 2 3 2" xfId="201" xr:uid="{00000000-0005-0000-0000-000010020000}"/>
    <cellStyle name="20% - Accent4 2 2 3 2 2" xfId="202" xr:uid="{00000000-0005-0000-0000-000011020000}"/>
    <cellStyle name="20% - Accent4 2 2 3 3" xfId="203" xr:uid="{00000000-0005-0000-0000-000012020000}"/>
    <cellStyle name="20% - Accent4 2 2 4" xfId="204" xr:uid="{00000000-0005-0000-0000-000013020000}"/>
    <cellStyle name="20% - Accent4 2 2 4 2" xfId="205" xr:uid="{00000000-0005-0000-0000-000014020000}"/>
    <cellStyle name="20% - Accent4 2 2 5" xfId="206" xr:uid="{00000000-0005-0000-0000-000015020000}"/>
    <cellStyle name="20% - Accent4 2 3" xfId="207" xr:uid="{00000000-0005-0000-0000-000016020000}"/>
    <cellStyle name="20% - Accent4 2 3 2" xfId="208" xr:uid="{00000000-0005-0000-0000-000017020000}"/>
    <cellStyle name="20% - Accent4 2 3 2 2" xfId="209" xr:uid="{00000000-0005-0000-0000-000018020000}"/>
    <cellStyle name="20% - Accent4 2 3 3" xfId="210" xr:uid="{00000000-0005-0000-0000-000019020000}"/>
    <cellStyle name="20% - Accent4 2 4" xfId="211" xr:uid="{00000000-0005-0000-0000-00001A020000}"/>
    <cellStyle name="20% - Accent4 2 4 2" xfId="212" xr:uid="{00000000-0005-0000-0000-00001B020000}"/>
    <cellStyle name="20% - Accent4 2 4 2 2" xfId="213" xr:uid="{00000000-0005-0000-0000-00001C020000}"/>
    <cellStyle name="20% - Accent4 2 4 3" xfId="214" xr:uid="{00000000-0005-0000-0000-00001D020000}"/>
    <cellStyle name="20% - Accent4 2 5" xfId="215" xr:uid="{00000000-0005-0000-0000-00001E020000}"/>
    <cellStyle name="20% - Accent4 2 5 2" xfId="216" xr:uid="{00000000-0005-0000-0000-00001F020000}"/>
    <cellStyle name="20% - Accent4 2 6" xfId="217" xr:uid="{00000000-0005-0000-0000-000020020000}"/>
    <cellStyle name="20% - Accent4 2 7" xfId="47141" xr:uid="{00000000-0005-0000-0000-000021020000}"/>
    <cellStyle name="20% - Accent4 20" xfId="1932" xr:uid="{00000000-0005-0000-0000-000022020000}"/>
    <cellStyle name="20% - Accent4 20 2" xfId="1933" xr:uid="{00000000-0005-0000-0000-000023020000}"/>
    <cellStyle name="20% - Accent4 20 2 2" xfId="1934" xr:uid="{00000000-0005-0000-0000-000024020000}"/>
    <cellStyle name="20% - Accent4 20 3" xfId="1935" xr:uid="{00000000-0005-0000-0000-000025020000}"/>
    <cellStyle name="20% - Accent4 21" xfId="1936" xr:uid="{00000000-0005-0000-0000-000026020000}"/>
    <cellStyle name="20% - Accent4 21 2" xfId="1937" xr:uid="{00000000-0005-0000-0000-000027020000}"/>
    <cellStyle name="20% - Accent4 21 2 2" xfId="1938" xr:uid="{00000000-0005-0000-0000-000028020000}"/>
    <cellStyle name="20% - Accent4 21 3" xfId="1939" xr:uid="{00000000-0005-0000-0000-000029020000}"/>
    <cellStyle name="20% - Accent4 22" xfId="1940" xr:uid="{00000000-0005-0000-0000-00002A020000}"/>
    <cellStyle name="20% - Accent4 22 2" xfId="1941" xr:uid="{00000000-0005-0000-0000-00002B020000}"/>
    <cellStyle name="20% - Accent4 22 2 2" xfId="1942" xr:uid="{00000000-0005-0000-0000-00002C020000}"/>
    <cellStyle name="20% - Accent4 22 3" xfId="1943" xr:uid="{00000000-0005-0000-0000-00002D020000}"/>
    <cellStyle name="20% - Accent4 23" xfId="1944" xr:uid="{00000000-0005-0000-0000-00002E020000}"/>
    <cellStyle name="20% - Accent4 23 2" xfId="1945" xr:uid="{00000000-0005-0000-0000-00002F020000}"/>
    <cellStyle name="20% - Accent4 23 2 2" xfId="1946" xr:uid="{00000000-0005-0000-0000-000030020000}"/>
    <cellStyle name="20% - Accent4 23 3" xfId="1947" xr:uid="{00000000-0005-0000-0000-000031020000}"/>
    <cellStyle name="20% - Accent4 24" xfId="1948" xr:uid="{00000000-0005-0000-0000-000032020000}"/>
    <cellStyle name="20% - Accent4 24 2" xfId="1949" xr:uid="{00000000-0005-0000-0000-000033020000}"/>
    <cellStyle name="20% - Accent4 24 2 2" xfId="1950" xr:uid="{00000000-0005-0000-0000-000034020000}"/>
    <cellStyle name="20% - Accent4 24 3" xfId="1951" xr:uid="{00000000-0005-0000-0000-000035020000}"/>
    <cellStyle name="20% - Accent4 25" xfId="1952" xr:uid="{00000000-0005-0000-0000-000036020000}"/>
    <cellStyle name="20% - Accent4 25 2" xfId="1953" xr:uid="{00000000-0005-0000-0000-000037020000}"/>
    <cellStyle name="20% - Accent4 25 2 2" xfId="1954" xr:uid="{00000000-0005-0000-0000-000038020000}"/>
    <cellStyle name="20% - Accent4 25 3" xfId="1955" xr:uid="{00000000-0005-0000-0000-000039020000}"/>
    <cellStyle name="20% - Accent4 26" xfId="1956" xr:uid="{00000000-0005-0000-0000-00003A020000}"/>
    <cellStyle name="20% - Accent4 26 2" xfId="1957" xr:uid="{00000000-0005-0000-0000-00003B020000}"/>
    <cellStyle name="20% - Accent4 27" xfId="1958" xr:uid="{00000000-0005-0000-0000-00003C020000}"/>
    <cellStyle name="20% - Accent4 28" xfId="1959" xr:uid="{00000000-0005-0000-0000-00003D020000}"/>
    <cellStyle name="20% - Accent4 3" xfId="218" xr:uid="{00000000-0005-0000-0000-00003E020000}"/>
    <cellStyle name="20% - Accent4 3 2" xfId="219" xr:uid="{00000000-0005-0000-0000-00003F020000}"/>
    <cellStyle name="20% - Accent4 3 2 2" xfId="220" xr:uid="{00000000-0005-0000-0000-000040020000}"/>
    <cellStyle name="20% - Accent4 3 2 2 2" xfId="221" xr:uid="{00000000-0005-0000-0000-000041020000}"/>
    <cellStyle name="20% - Accent4 3 2 2 2 2" xfId="1960" xr:uid="{00000000-0005-0000-0000-000042020000}"/>
    <cellStyle name="20% - Accent4 3 2 2 3" xfId="1961" xr:uid="{00000000-0005-0000-0000-000043020000}"/>
    <cellStyle name="20% - Accent4 3 2 3" xfId="222" xr:uid="{00000000-0005-0000-0000-000044020000}"/>
    <cellStyle name="20% - Accent4 3 2 3 2" xfId="1962" xr:uid="{00000000-0005-0000-0000-000045020000}"/>
    <cellStyle name="20% - Accent4 3 2 4" xfId="1963" xr:uid="{00000000-0005-0000-0000-000046020000}"/>
    <cellStyle name="20% - Accent4 3 3" xfId="223" xr:uid="{00000000-0005-0000-0000-000047020000}"/>
    <cellStyle name="20% - Accent4 3 3 2" xfId="224" xr:uid="{00000000-0005-0000-0000-000048020000}"/>
    <cellStyle name="20% - Accent4 3 3 2 2" xfId="225" xr:uid="{00000000-0005-0000-0000-000049020000}"/>
    <cellStyle name="20% - Accent4 3 3 3" xfId="226" xr:uid="{00000000-0005-0000-0000-00004A020000}"/>
    <cellStyle name="20% - Accent4 3 4" xfId="227" xr:uid="{00000000-0005-0000-0000-00004B020000}"/>
    <cellStyle name="20% - Accent4 3 4 2" xfId="228" xr:uid="{00000000-0005-0000-0000-00004C020000}"/>
    <cellStyle name="20% - Accent4 3 5" xfId="229" xr:uid="{00000000-0005-0000-0000-00004D020000}"/>
    <cellStyle name="20% - Accent4 3 6" xfId="47154" xr:uid="{00000000-0005-0000-0000-00004E020000}"/>
    <cellStyle name="20% - Accent4 4" xfId="230" xr:uid="{00000000-0005-0000-0000-00004F020000}"/>
    <cellStyle name="20% - Accent4 4 2" xfId="231" xr:uid="{00000000-0005-0000-0000-000050020000}"/>
    <cellStyle name="20% - Accent4 4 2 2" xfId="232" xr:uid="{00000000-0005-0000-0000-000051020000}"/>
    <cellStyle name="20% - Accent4 4 2 2 2" xfId="1964" xr:uid="{00000000-0005-0000-0000-000052020000}"/>
    <cellStyle name="20% - Accent4 4 2 2 2 2" xfId="1965" xr:uid="{00000000-0005-0000-0000-000053020000}"/>
    <cellStyle name="20% - Accent4 4 2 2 3" xfId="1966" xr:uid="{00000000-0005-0000-0000-000054020000}"/>
    <cellStyle name="20% - Accent4 4 2 3" xfId="1967" xr:uid="{00000000-0005-0000-0000-000055020000}"/>
    <cellStyle name="20% - Accent4 4 2 3 2" xfId="1968" xr:uid="{00000000-0005-0000-0000-000056020000}"/>
    <cellStyle name="20% - Accent4 4 2 4" xfId="1969" xr:uid="{00000000-0005-0000-0000-000057020000}"/>
    <cellStyle name="20% - Accent4 4 3" xfId="233" xr:uid="{00000000-0005-0000-0000-000058020000}"/>
    <cellStyle name="20% - Accent4 4 3 2" xfId="1970" xr:uid="{00000000-0005-0000-0000-000059020000}"/>
    <cellStyle name="20% - Accent4 4 3 2 2" xfId="1971" xr:uid="{00000000-0005-0000-0000-00005A020000}"/>
    <cellStyle name="20% - Accent4 4 3 3" xfId="1972" xr:uid="{00000000-0005-0000-0000-00005B020000}"/>
    <cellStyle name="20% - Accent4 4 4" xfId="1973" xr:uid="{00000000-0005-0000-0000-00005C020000}"/>
    <cellStyle name="20% - Accent4 4 4 2" xfId="1974" xr:uid="{00000000-0005-0000-0000-00005D020000}"/>
    <cellStyle name="20% - Accent4 4 5" xfId="1975" xr:uid="{00000000-0005-0000-0000-00005E020000}"/>
    <cellStyle name="20% - Accent4 5" xfId="234" xr:uid="{00000000-0005-0000-0000-00005F020000}"/>
    <cellStyle name="20% - Accent4 5 2" xfId="235" xr:uid="{00000000-0005-0000-0000-000060020000}"/>
    <cellStyle name="20% - Accent4 5 2 2" xfId="236" xr:uid="{00000000-0005-0000-0000-000061020000}"/>
    <cellStyle name="20% - Accent4 5 2 2 2" xfId="1976" xr:uid="{00000000-0005-0000-0000-000062020000}"/>
    <cellStyle name="20% - Accent4 5 2 3" xfId="1977" xr:uid="{00000000-0005-0000-0000-000063020000}"/>
    <cellStyle name="20% - Accent4 5 3" xfId="237" xr:uid="{00000000-0005-0000-0000-000064020000}"/>
    <cellStyle name="20% - Accent4 5 3 2" xfId="1978" xr:uid="{00000000-0005-0000-0000-000065020000}"/>
    <cellStyle name="20% - Accent4 5 4" xfId="1979" xr:uid="{00000000-0005-0000-0000-000066020000}"/>
    <cellStyle name="20% - Accent4 6" xfId="238" xr:uid="{00000000-0005-0000-0000-000067020000}"/>
    <cellStyle name="20% - Accent4 6 2" xfId="239" xr:uid="{00000000-0005-0000-0000-000068020000}"/>
    <cellStyle name="20% - Accent4 6 2 2" xfId="1980" xr:uid="{00000000-0005-0000-0000-000069020000}"/>
    <cellStyle name="20% - Accent4 6 2 2 2" xfId="1981" xr:uid="{00000000-0005-0000-0000-00006A020000}"/>
    <cellStyle name="20% - Accent4 6 2 3" xfId="1982" xr:uid="{00000000-0005-0000-0000-00006B020000}"/>
    <cellStyle name="20% - Accent4 6 3" xfId="1983" xr:uid="{00000000-0005-0000-0000-00006C020000}"/>
    <cellStyle name="20% - Accent4 6 3 2" xfId="1984" xr:uid="{00000000-0005-0000-0000-00006D020000}"/>
    <cellStyle name="20% - Accent4 6 4" xfId="1985" xr:uid="{00000000-0005-0000-0000-00006E020000}"/>
    <cellStyle name="20% - Accent4 7" xfId="240" xr:uid="{00000000-0005-0000-0000-00006F020000}"/>
    <cellStyle name="20% - Accent4 7 2" xfId="241" xr:uid="{00000000-0005-0000-0000-000070020000}"/>
    <cellStyle name="20% - Accent4 7 2 2" xfId="1986" xr:uid="{00000000-0005-0000-0000-000071020000}"/>
    <cellStyle name="20% - Accent4 7 2 2 2" xfId="1987" xr:uid="{00000000-0005-0000-0000-000072020000}"/>
    <cellStyle name="20% - Accent4 7 2 3" xfId="1988" xr:uid="{00000000-0005-0000-0000-000073020000}"/>
    <cellStyle name="20% - Accent4 7 3" xfId="1989" xr:uid="{00000000-0005-0000-0000-000074020000}"/>
    <cellStyle name="20% - Accent4 7 3 2" xfId="1990" xr:uid="{00000000-0005-0000-0000-000075020000}"/>
    <cellStyle name="20% - Accent4 7 4" xfId="1991" xr:uid="{00000000-0005-0000-0000-000076020000}"/>
    <cellStyle name="20% - Accent4 8" xfId="242" xr:uid="{00000000-0005-0000-0000-000077020000}"/>
    <cellStyle name="20% - Accent4 8 2" xfId="1992" xr:uid="{00000000-0005-0000-0000-000078020000}"/>
    <cellStyle name="20% - Accent4 8 2 2" xfId="1993" xr:uid="{00000000-0005-0000-0000-000079020000}"/>
    <cellStyle name="20% - Accent4 8 3" xfId="1994" xr:uid="{00000000-0005-0000-0000-00007A020000}"/>
    <cellStyle name="20% - Accent4 9" xfId="243" xr:uid="{00000000-0005-0000-0000-00007B020000}"/>
    <cellStyle name="20% - Accent4 9 2" xfId="1479" xr:uid="{00000000-0005-0000-0000-00007C020000}"/>
    <cellStyle name="20% - Accent4 9 2 2" xfId="1996" xr:uid="{00000000-0005-0000-0000-00007D020000}"/>
    <cellStyle name="20% - Accent4 9 2 3" xfId="1995" xr:uid="{00000000-0005-0000-0000-00007E020000}"/>
    <cellStyle name="20% - Accent4 9 3" xfId="1997" xr:uid="{00000000-0005-0000-0000-00007F020000}"/>
    <cellStyle name="20% - Accent5" xfId="37" builtinId="46" customBuiltin="1"/>
    <cellStyle name="20% - Accent5 10" xfId="1998" xr:uid="{00000000-0005-0000-0000-000081020000}"/>
    <cellStyle name="20% - Accent5 10 2" xfId="1999" xr:uid="{00000000-0005-0000-0000-000082020000}"/>
    <cellStyle name="20% - Accent5 10 2 2" xfId="2000" xr:uid="{00000000-0005-0000-0000-000083020000}"/>
    <cellStyle name="20% - Accent5 10 3" xfId="2001" xr:uid="{00000000-0005-0000-0000-000084020000}"/>
    <cellStyle name="20% - Accent5 11" xfId="2002" xr:uid="{00000000-0005-0000-0000-000085020000}"/>
    <cellStyle name="20% - Accent5 11 2" xfId="2003" xr:uid="{00000000-0005-0000-0000-000086020000}"/>
    <cellStyle name="20% - Accent5 11 2 2" xfId="2004" xr:uid="{00000000-0005-0000-0000-000087020000}"/>
    <cellStyle name="20% - Accent5 11 3" xfId="2005" xr:uid="{00000000-0005-0000-0000-000088020000}"/>
    <cellStyle name="20% - Accent5 12" xfId="2006" xr:uid="{00000000-0005-0000-0000-000089020000}"/>
    <cellStyle name="20% - Accent5 12 2" xfId="2007" xr:uid="{00000000-0005-0000-0000-00008A020000}"/>
    <cellStyle name="20% - Accent5 12 2 2" xfId="2008" xr:uid="{00000000-0005-0000-0000-00008B020000}"/>
    <cellStyle name="20% - Accent5 12 3" xfId="2009" xr:uid="{00000000-0005-0000-0000-00008C020000}"/>
    <cellStyle name="20% - Accent5 13" xfId="2010" xr:uid="{00000000-0005-0000-0000-00008D020000}"/>
    <cellStyle name="20% - Accent5 13 2" xfId="2011" xr:uid="{00000000-0005-0000-0000-00008E020000}"/>
    <cellStyle name="20% - Accent5 13 2 2" xfId="2012" xr:uid="{00000000-0005-0000-0000-00008F020000}"/>
    <cellStyle name="20% - Accent5 13 3" xfId="2013" xr:uid="{00000000-0005-0000-0000-000090020000}"/>
    <cellStyle name="20% - Accent5 14" xfId="2014" xr:uid="{00000000-0005-0000-0000-000091020000}"/>
    <cellStyle name="20% - Accent5 14 2" xfId="2015" xr:uid="{00000000-0005-0000-0000-000092020000}"/>
    <cellStyle name="20% - Accent5 14 2 2" xfId="2016" xr:uid="{00000000-0005-0000-0000-000093020000}"/>
    <cellStyle name="20% - Accent5 14 3" xfId="2017" xr:uid="{00000000-0005-0000-0000-000094020000}"/>
    <cellStyle name="20% - Accent5 15" xfId="2018" xr:uid="{00000000-0005-0000-0000-000095020000}"/>
    <cellStyle name="20% - Accent5 15 2" xfId="2019" xr:uid="{00000000-0005-0000-0000-000096020000}"/>
    <cellStyle name="20% - Accent5 15 2 2" xfId="2020" xr:uid="{00000000-0005-0000-0000-000097020000}"/>
    <cellStyle name="20% - Accent5 15 3" xfId="2021" xr:uid="{00000000-0005-0000-0000-000098020000}"/>
    <cellStyle name="20% - Accent5 16" xfId="2022" xr:uid="{00000000-0005-0000-0000-000099020000}"/>
    <cellStyle name="20% - Accent5 16 2" xfId="2023" xr:uid="{00000000-0005-0000-0000-00009A020000}"/>
    <cellStyle name="20% - Accent5 16 2 2" xfId="2024" xr:uid="{00000000-0005-0000-0000-00009B020000}"/>
    <cellStyle name="20% - Accent5 16 3" xfId="2025" xr:uid="{00000000-0005-0000-0000-00009C020000}"/>
    <cellStyle name="20% - Accent5 17" xfId="2026" xr:uid="{00000000-0005-0000-0000-00009D020000}"/>
    <cellStyle name="20% - Accent5 17 2" xfId="2027" xr:uid="{00000000-0005-0000-0000-00009E020000}"/>
    <cellStyle name="20% - Accent5 17 2 2" xfId="2028" xr:uid="{00000000-0005-0000-0000-00009F020000}"/>
    <cellStyle name="20% - Accent5 17 3" xfId="2029" xr:uid="{00000000-0005-0000-0000-0000A0020000}"/>
    <cellStyle name="20% - Accent5 18" xfId="2030" xr:uid="{00000000-0005-0000-0000-0000A1020000}"/>
    <cellStyle name="20% - Accent5 18 2" xfId="2031" xr:uid="{00000000-0005-0000-0000-0000A2020000}"/>
    <cellStyle name="20% - Accent5 18 2 2" xfId="2032" xr:uid="{00000000-0005-0000-0000-0000A3020000}"/>
    <cellStyle name="20% - Accent5 18 3" xfId="2033" xr:uid="{00000000-0005-0000-0000-0000A4020000}"/>
    <cellStyle name="20% - Accent5 19" xfId="2034" xr:uid="{00000000-0005-0000-0000-0000A5020000}"/>
    <cellStyle name="20% - Accent5 19 2" xfId="2035" xr:uid="{00000000-0005-0000-0000-0000A6020000}"/>
    <cellStyle name="20% - Accent5 19 2 2" xfId="2036" xr:uid="{00000000-0005-0000-0000-0000A7020000}"/>
    <cellStyle name="20% - Accent5 19 3" xfId="2037" xr:uid="{00000000-0005-0000-0000-0000A8020000}"/>
    <cellStyle name="20% - Accent5 2" xfId="244" xr:uid="{00000000-0005-0000-0000-0000A9020000}"/>
    <cellStyle name="20% - Accent5 2 2" xfId="245" xr:uid="{00000000-0005-0000-0000-0000AA020000}"/>
    <cellStyle name="20% - Accent5 2 2 2" xfId="246" xr:uid="{00000000-0005-0000-0000-0000AB020000}"/>
    <cellStyle name="20% - Accent5 2 2 2 2" xfId="247" xr:uid="{00000000-0005-0000-0000-0000AC020000}"/>
    <cellStyle name="20% - Accent5 2 2 2 2 2" xfId="248" xr:uid="{00000000-0005-0000-0000-0000AD020000}"/>
    <cellStyle name="20% - Accent5 2 2 2 3" xfId="249" xr:uid="{00000000-0005-0000-0000-0000AE020000}"/>
    <cellStyle name="20% - Accent5 2 2 3" xfId="250" xr:uid="{00000000-0005-0000-0000-0000AF020000}"/>
    <cellStyle name="20% - Accent5 2 2 3 2" xfId="251" xr:uid="{00000000-0005-0000-0000-0000B0020000}"/>
    <cellStyle name="20% - Accent5 2 2 3 2 2" xfId="252" xr:uid="{00000000-0005-0000-0000-0000B1020000}"/>
    <cellStyle name="20% - Accent5 2 2 3 3" xfId="253" xr:uid="{00000000-0005-0000-0000-0000B2020000}"/>
    <cellStyle name="20% - Accent5 2 2 4" xfId="254" xr:uid="{00000000-0005-0000-0000-0000B3020000}"/>
    <cellStyle name="20% - Accent5 2 2 4 2" xfId="255" xr:uid="{00000000-0005-0000-0000-0000B4020000}"/>
    <cellStyle name="20% - Accent5 2 2 5" xfId="256" xr:uid="{00000000-0005-0000-0000-0000B5020000}"/>
    <cellStyle name="20% - Accent5 2 3" xfId="257" xr:uid="{00000000-0005-0000-0000-0000B6020000}"/>
    <cellStyle name="20% - Accent5 2 3 2" xfId="258" xr:uid="{00000000-0005-0000-0000-0000B7020000}"/>
    <cellStyle name="20% - Accent5 2 3 2 2" xfId="259" xr:uid="{00000000-0005-0000-0000-0000B8020000}"/>
    <cellStyle name="20% - Accent5 2 3 3" xfId="260" xr:uid="{00000000-0005-0000-0000-0000B9020000}"/>
    <cellStyle name="20% - Accent5 2 4" xfId="261" xr:uid="{00000000-0005-0000-0000-0000BA020000}"/>
    <cellStyle name="20% - Accent5 2 4 2" xfId="262" xr:uid="{00000000-0005-0000-0000-0000BB020000}"/>
    <cellStyle name="20% - Accent5 2 4 2 2" xfId="263" xr:uid="{00000000-0005-0000-0000-0000BC020000}"/>
    <cellStyle name="20% - Accent5 2 4 3" xfId="264" xr:uid="{00000000-0005-0000-0000-0000BD020000}"/>
    <cellStyle name="20% - Accent5 2 5" xfId="265" xr:uid="{00000000-0005-0000-0000-0000BE020000}"/>
    <cellStyle name="20% - Accent5 2 5 2" xfId="266" xr:uid="{00000000-0005-0000-0000-0000BF020000}"/>
    <cellStyle name="20% - Accent5 2 6" xfId="267" xr:uid="{00000000-0005-0000-0000-0000C0020000}"/>
    <cellStyle name="20% - Accent5 2 7" xfId="47143" xr:uid="{00000000-0005-0000-0000-0000C1020000}"/>
    <cellStyle name="20% - Accent5 20" xfId="2038" xr:uid="{00000000-0005-0000-0000-0000C2020000}"/>
    <cellStyle name="20% - Accent5 20 2" xfId="2039" xr:uid="{00000000-0005-0000-0000-0000C3020000}"/>
    <cellStyle name="20% - Accent5 20 2 2" xfId="2040" xr:uid="{00000000-0005-0000-0000-0000C4020000}"/>
    <cellStyle name="20% - Accent5 20 3" xfId="2041" xr:uid="{00000000-0005-0000-0000-0000C5020000}"/>
    <cellStyle name="20% - Accent5 21" xfId="2042" xr:uid="{00000000-0005-0000-0000-0000C6020000}"/>
    <cellStyle name="20% - Accent5 21 2" xfId="2043" xr:uid="{00000000-0005-0000-0000-0000C7020000}"/>
    <cellStyle name="20% - Accent5 21 2 2" xfId="2044" xr:uid="{00000000-0005-0000-0000-0000C8020000}"/>
    <cellStyle name="20% - Accent5 21 3" xfId="2045" xr:uid="{00000000-0005-0000-0000-0000C9020000}"/>
    <cellStyle name="20% - Accent5 22" xfId="2046" xr:uid="{00000000-0005-0000-0000-0000CA020000}"/>
    <cellStyle name="20% - Accent5 22 2" xfId="2047" xr:uid="{00000000-0005-0000-0000-0000CB020000}"/>
    <cellStyle name="20% - Accent5 22 2 2" xfId="2048" xr:uid="{00000000-0005-0000-0000-0000CC020000}"/>
    <cellStyle name="20% - Accent5 22 3" xfId="2049" xr:uid="{00000000-0005-0000-0000-0000CD020000}"/>
    <cellStyle name="20% - Accent5 23" xfId="2050" xr:uid="{00000000-0005-0000-0000-0000CE020000}"/>
    <cellStyle name="20% - Accent5 23 2" xfId="2051" xr:uid="{00000000-0005-0000-0000-0000CF020000}"/>
    <cellStyle name="20% - Accent5 23 2 2" xfId="2052" xr:uid="{00000000-0005-0000-0000-0000D0020000}"/>
    <cellStyle name="20% - Accent5 23 3" xfId="2053" xr:uid="{00000000-0005-0000-0000-0000D1020000}"/>
    <cellStyle name="20% - Accent5 24" xfId="2054" xr:uid="{00000000-0005-0000-0000-0000D2020000}"/>
    <cellStyle name="20% - Accent5 24 2" xfId="2055" xr:uid="{00000000-0005-0000-0000-0000D3020000}"/>
    <cellStyle name="20% - Accent5 24 2 2" xfId="2056" xr:uid="{00000000-0005-0000-0000-0000D4020000}"/>
    <cellStyle name="20% - Accent5 24 3" xfId="2057" xr:uid="{00000000-0005-0000-0000-0000D5020000}"/>
    <cellStyle name="20% - Accent5 25" xfId="2058" xr:uid="{00000000-0005-0000-0000-0000D6020000}"/>
    <cellStyle name="20% - Accent5 25 2" xfId="2059" xr:uid="{00000000-0005-0000-0000-0000D7020000}"/>
    <cellStyle name="20% - Accent5 25 2 2" xfId="2060" xr:uid="{00000000-0005-0000-0000-0000D8020000}"/>
    <cellStyle name="20% - Accent5 25 3" xfId="2061" xr:uid="{00000000-0005-0000-0000-0000D9020000}"/>
    <cellStyle name="20% - Accent5 26" xfId="2062" xr:uid="{00000000-0005-0000-0000-0000DA020000}"/>
    <cellStyle name="20% - Accent5 26 2" xfId="2063" xr:uid="{00000000-0005-0000-0000-0000DB020000}"/>
    <cellStyle name="20% - Accent5 27" xfId="2064" xr:uid="{00000000-0005-0000-0000-0000DC020000}"/>
    <cellStyle name="20% - Accent5 28" xfId="2065" xr:uid="{00000000-0005-0000-0000-0000DD020000}"/>
    <cellStyle name="20% - Accent5 3" xfId="268" xr:uid="{00000000-0005-0000-0000-0000DE020000}"/>
    <cellStyle name="20% - Accent5 3 2" xfId="269" xr:uid="{00000000-0005-0000-0000-0000DF020000}"/>
    <cellStyle name="20% - Accent5 3 2 2" xfId="270" xr:uid="{00000000-0005-0000-0000-0000E0020000}"/>
    <cellStyle name="20% - Accent5 3 2 2 2" xfId="271" xr:uid="{00000000-0005-0000-0000-0000E1020000}"/>
    <cellStyle name="20% - Accent5 3 2 2 2 2" xfId="2066" xr:uid="{00000000-0005-0000-0000-0000E2020000}"/>
    <cellStyle name="20% - Accent5 3 2 2 3" xfId="2067" xr:uid="{00000000-0005-0000-0000-0000E3020000}"/>
    <cellStyle name="20% - Accent5 3 2 3" xfId="272" xr:uid="{00000000-0005-0000-0000-0000E4020000}"/>
    <cellStyle name="20% - Accent5 3 2 3 2" xfId="2068" xr:uid="{00000000-0005-0000-0000-0000E5020000}"/>
    <cellStyle name="20% - Accent5 3 2 4" xfId="2069" xr:uid="{00000000-0005-0000-0000-0000E6020000}"/>
    <cellStyle name="20% - Accent5 3 3" xfId="273" xr:uid="{00000000-0005-0000-0000-0000E7020000}"/>
    <cellStyle name="20% - Accent5 3 3 2" xfId="274" xr:uid="{00000000-0005-0000-0000-0000E8020000}"/>
    <cellStyle name="20% - Accent5 3 3 2 2" xfId="275" xr:uid="{00000000-0005-0000-0000-0000E9020000}"/>
    <cellStyle name="20% - Accent5 3 3 3" xfId="276" xr:uid="{00000000-0005-0000-0000-0000EA020000}"/>
    <cellStyle name="20% - Accent5 3 4" xfId="277" xr:uid="{00000000-0005-0000-0000-0000EB020000}"/>
    <cellStyle name="20% - Accent5 3 4 2" xfId="278" xr:uid="{00000000-0005-0000-0000-0000EC020000}"/>
    <cellStyle name="20% - Accent5 3 5" xfId="279" xr:uid="{00000000-0005-0000-0000-0000ED020000}"/>
    <cellStyle name="20% - Accent5 3 6" xfId="47155" xr:uid="{00000000-0005-0000-0000-0000EE020000}"/>
    <cellStyle name="20% - Accent5 4" xfId="280" xr:uid="{00000000-0005-0000-0000-0000EF020000}"/>
    <cellStyle name="20% - Accent5 4 2" xfId="281" xr:uid="{00000000-0005-0000-0000-0000F0020000}"/>
    <cellStyle name="20% - Accent5 4 2 2" xfId="282" xr:uid="{00000000-0005-0000-0000-0000F1020000}"/>
    <cellStyle name="20% - Accent5 4 2 2 2" xfId="2070" xr:uid="{00000000-0005-0000-0000-0000F2020000}"/>
    <cellStyle name="20% - Accent5 4 2 2 2 2" xfId="2071" xr:uid="{00000000-0005-0000-0000-0000F3020000}"/>
    <cellStyle name="20% - Accent5 4 2 2 3" xfId="2072" xr:uid="{00000000-0005-0000-0000-0000F4020000}"/>
    <cellStyle name="20% - Accent5 4 2 3" xfId="2073" xr:uid="{00000000-0005-0000-0000-0000F5020000}"/>
    <cellStyle name="20% - Accent5 4 2 3 2" xfId="2074" xr:uid="{00000000-0005-0000-0000-0000F6020000}"/>
    <cellStyle name="20% - Accent5 4 2 4" xfId="2075" xr:uid="{00000000-0005-0000-0000-0000F7020000}"/>
    <cellStyle name="20% - Accent5 4 3" xfId="283" xr:uid="{00000000-0005-0000-0000-0000F8020000}"/>
    <cellStyle name="20% - Accent5 4 3 2" xfId="2076" xr:uid="{00000000-0005-0000-0000-0000F9020000}"/>
    <cellStyle name="20% - Accent5 4 3 2 2" xfId="2077" xr:uid="{00000000-0005-0000-0000-0000FA020000}"/>
    <cellStyle name="20% - Accent5 4 3 3" xfId="2078" xr:uid="{00000000-0005-0000-0000-0000FB020000}"/>
    <cellStyle name="20% - Accent5 4 4" xfId="2079" xr:uid="{00000000-0005-0000-0000-0000FC020000}"/>
    <cellStyle name="20% - Accent5 4 4 2" xfId="2080" xr:uid="{00000000-0005-0000-0000-0000FD020000}"/>
    <cellStyle name="20% - Accent5 4 5" xfId="2081" xr:uid="{00000000-0005-0000-0000-0000FE020000}"/>
    <cellStyle name="20% - Accent5 5" xfId="284" xr:uid="{00000000-0005-0000-0000-0000FF020000}"/>
    <cellStyle name="20% - Accent5 5 2" xfId="285" xr:uid="{00000000-0005-0000-0000-000000030000}"/>
    <cellStyle name="20% - Accent5 5 2 2" xfId="286" xr:uid="{00000000-0005-0000-0000-000001030000}"/>
    <cellStyle name="20% - Accent5 5 2 2 2" xfId="2082" xr:uid="{00000000-0005-0000-0000-000002030000}"/>
    <cellStyle name="20% - Accent5 5 2 3" xfId="2083" xr:uid="{00000000-0005-0000-0000-000003030000}"/>
    <cellStyle name="20% - Accent5 5 3" xfId="287" xr:uid="{00000000-0005-0000-0000-000004030000}"/>
    <cellStyle name="20% - Accent5 5 3 2" xfId="2084" xr:uid="{00000000-0005-0000-0000-000005030000}"/>
    <cellStyle name="20% - Accent5 5 4" xfId="2085" xr:uid="{00000000-0005-0000-0000-000006030000}"/>
    <cellStyle name="20% - Accent5 6" xfId="288" xr:uid="{00000000-0005-0000-0000-000007030000}"/>
    <cellStyle name="20% - Accent5 6 2" xfId="289" xr:uid="{00000000-0005-0000-0000-000008030000}"/>
    <cellStyle name="20% - Accent5 6 2 2" xfId="2086" xr:uid="{00000000-0005-0000-0000-000009030000}"/>
    <cellStyle name="20% - Accent5 6 2 2 2" xfId="2087" xr:uid="{00000000-0005-0000-0000-00000A030000}"/>
    <cellStyle name="20% - Accent5 6 2 3" xfId="2088" xr:uid="{00000000-0005-0000-0000-00000B030000}"/>
    <cellStyle name="20% - Accent5 6 3" xfId="2089" xr:uid="{00000000-0005-0000-0000-00000C030000}"/>
    <cellStyle name="20% - Accent5 6 3 2" xfId="2090" xr:uid="{00000000-0005-0000-0000-00000D030000}"/>
    <cellStyle name="20% - Accent5 6 4" xfId="2091" xr:uid="{00000000-0005-0000-0000-00000E030000}"/>
    <cellStyle name="20% - Accent5 7" xfId="290" xr:uid="{00000000-0005-0000-0000-00000F030000}"/>
    <cellStyle name="20% - Accent5 7 2" xfId="291" xr:uid="{00000000-0005-0000-0000-000010030000}"/>
    <cellStyle name="20% - Accent5 7 2 2" xfId="2092" xr:uid="{00000000-0005-0000-0000-000011030000}"/>
    <cellStyle name="20% - Accent5 7 2 2 2" xfId="2093" xr:uid="{00000000-0005-0000-0000-000012030000}"/>
    <cellStyle name="20% - Accent5 7 2 3" xfId="2094" xr:uid="{00000000-0005-0000-0000-000013030000}"/>
    <cellStyle name="20% - Accent5 7 3" xfId="2095" xr:uid="{00000000-0005-0000-0000-000014030000}"/>
    <cellStyle name="20% - Accent5 7 3 2" xfId="2096" xr:uid="{00000000-0005-0000-0000-000015030000}"/>
    <cellStyle name="20% - Accent5 7 4" xfId="2097" xr:uid="{00000000-0005-0000-0000-000016030000}"/>
    <cellStyle name="20% - Accent5 8" xfId="292" xr:uid="{00000000-0005-0000-0000-000017030000}"/>
    <cellStyle name="20% - Accent5 8 2" xfId="2098" xr:uid="{00000000-0005-0000-0000-000018030000}"/>
    <cellStyle name="20% - Accent5 8 2 2" xfId="2099" xr:uid="{00000000-0005-0000-0000-000019030000}"/>
    <cellStyle name="20% - Accent5 8 3" xfId="2100" xr:uid="{00000000-0005-0000-0000-00001A030000}"/>
    <cellStyle name="20% - Accent5 9" xfId="293" xr:uid="{00000000-0005-0000-0000-00001B030000}"/>
    <cellStyle name="20% - Accent5 9 2" xfId="1435" xr:uid="{00000000-0005-0000-0000-00001C030000}"/>
    <cellStyle name="20% - Accent5 9 2 2" xfId="2102" xr:uid="{00000000-0005-0000-0000-00001D030000}"/>
    <cellStyle name="20% - Accent5 9 2 3" xfId="2101" xr:uid="{00000000-0005-0000-0000-00001E030000}"/>
    <cellStyle name="20% - Accent5 9 3" xfId="2103" xr:uid="{00000000-0005-0000-0000-00001F030000}"/>
    <cellStyle name="20% - Accent6" xfId="41" builtinId="50" customBuiltin="1"/>
    <cellStyle name="20% - Accent6 10" xfId="2104" xr:uid="{00000000-0005-0000-0000-000021030000}"/>
    <cellStyle name="20% - Accent6 10 2" xfId="2105" xr:uid="{00000000-0005-0000-0000-000022030000}"/>
    <cellStyle name="20% - Accent6 10 2 2" xfId="2106" xr:uid="{00000000-0005-0000-0000-000023030000}"/>
    <cellStyle name="20% - Accent6 10 3" xfId="2107" xr:uid="{00000000-0005-0000-0000-000024030000}"/>
    <cellStyle name="20% - Accent6 11" xfId="2108" xr:uid="{00000000-0005-0000-0000-000025030000}"/>
    <cellStyle name="20% - Accent6 11 2" xfId="2109" xr:uid="{00000000-0005-0000-0000-000026030000}"/>
    <cellStyle name="20% - Accent6 11 2 2" xfId="2110" xr:uid="{00000000-0005-0000-0000-000027030000}"/>
    <cellStyle name="20% - Accent6 11 3" xfId="2111" xr:uid="{00000000-0005-0000-0000-000028030000}"/>
    <cellStyle name="20% - Accent6 12" xfId="2112" xr:uid="{00000000-0005-0000-0000-000029030000}"/>
    <cellStyle name="20% - Accent6 12 2" xfId="2113" xr:uid="{00000000-0005-0000-0000-00002A030000}"/>
    <cellStyle name="20% - Accent6 12 2 2" xfId="2114" xr:uid="{00000000-0005-0000-0000-00002B030000}"/>
    <cellStyle name="20% - Accent6 12 3" xfId="2115" xr:uid="{00000000-0005-0000-0000-00002C030000}"/>
    <cellStyle name="20% - Accent6 13" xfId="2116" xr:uid="{00000000-0005-0000-0000-00002D030000}"/>
    <cellStyle name="20% - Accent6 13 2" xfId="2117" xr:uid="{00000000-0005-0000-0000-00002E030000}"/>
    <cellStyle name="20% - Accent6 13 2 2" xfId="2118" xr:uid="{00000000-0005-0000-0000-00002F030000}"/>
    <cellStyle name="20% - Accent6 13 3" xfId="2119" xr:uid="{00000000-0005-0000-0000-000030030000}"/>
    <cellStyle name="20% - Accent6 14" xfId="2120" xr:uid="{00000000-0005-0000-0000-000031030000}"/>
    <cellStyle name="20% - Accent6 14 2" xfId="2121" xr:uid="{00000000-0005-0000-0000-000032030000}"/>
    <cellStyle name="20% - Accent6 14 2 2" xfId="2122" xr:uid="{00000000-0005-0000-0000-000033030000}"/>
    <cellStyle name="20% - Accent6 14 3" xfId="2123" xr:uid="{00000000-0005-0000-0000-000034030000}"/>
    <cellStyle name="20% - Accent6 15" xfId="2124" xr:uid="{00000000-0005-0000-0000-000035030000}"/>
    <cellStyle name="20% - Accent6 15 2" xfId="2125" xr:uid="{00000000-0005-0000-0000-000036030000}"/>
    <cellStyle name="20% - Accent6 15 2 2" xfId="2126" xr:uid="{00000000-0005-0000-0000-000037030000}"/>
    <cellStyle name="20% - Accent6 15 3" xfId="2127" xr:uid="{00000000-0005-0000-0000-000038030000}"/>
    <cellStyle name="20% - Accent6 16" xfId="2128" xr:uid="{00000000-0005-0000-0000-000039030000}"/>
    <cellStyle name="20% - Accent6 16 2" xfId="2129" xr:uid="{00000000-0005-0000-0000-00003A030000}"/>
    <cellStyle name="20% - Accent6 16 2 2" xfId="2130" xr:uid="{00000000-0005-0000-0000-00003B030000}"/>
    <cellStyle name="20% - Accent6 16 3" xfId="2131" xr:uid="{00000000-0005-0000-0000-00003C030000}"/>
    <cellStyle name="20% - Accent6 17" xfId="2132" xr:uid="{00000000-0005-0000-0000-00003D030000}"/>
    <cellStyle name="20% - Accent6 17 2" xfId="2133" xr:uid="{00000000-0005-0000-0000-00003E030000}"/>
    <cellStyle name="20% - Accent6 17 2 2" xfId="2134" xr:uid="{00000000-0005-0000-0000-00003F030000}"/>
    <cellStyle name="20% - Accent6 17 3" xfId="2135" xr:uid="{00000000-0005-0000-0000-000040030000}"/>
    <cellStyle name="20% - Accent6 18" xfId="2136" xr:uid="{00000000-0005-0000-0000-000041030000}"/>
    <cellStyle name="20% - Accent6 18 2" xfId="2137" xr:uid="{00000000-0005-0000-0000-000042030000}"/>
    <cellStyle name="20% - Accent6 18 2 2" xfId="2138" xr:uid="{00000000-0005-0000-0000-000043030000}"/>
    <cellStyle name="20% - Accent6 18 3" xfId="2139" xr:uid="{00000000-0005-0000-0000-000044030000}"/>
    <cellStyle name="20% - Accent6 19" xfId="2140" xr:uid="{00000000-0005-0000-0000-000045030000}"/>
    <cellStyle name="20% - Accent6 19 2" xfId="2141" xr:uid="{00000000-0005-0000-0000-000046030000}"/>
    <cellStyle name="20% - Accent6 19 2 2" xfId="2142" xr:uid="{00000000-0005-0000-0000-000047030000}"/>
    <cellStyle name="20% - Accent6 19 3" xfId="2143" xr:uid="{00000000-0005-0000-0000-000048030000}"/>
    <cellStyle name="20% - Accent6 2" xfId="294" xr:uid="{00000000-0005-0000-0000-000049030000}"/>
    <cellStyle name="20% - Accent6 2 2" xfId="295" xr:uid="{00000000-0005-0000-0000-00004A030000}"/>
    <cellStyle name="20% - Accent6 2 2 2" xfId="296" xr:uid="{00000000-0005-0000-0000-00004B030000}"/>
    <cellStyle name="20% - Accent6 2 2 2 2" xfId="297" xr:uid="{00000000-0005-0000-0000-00004C030000}"/>
    <cellStyle name="20% - Accent6 2 2 2 2 2" xfId="298" xr:uid="{00000000-0005-0000-0000-00004D030000}"/>
    <cellStyle name="20% - Accent6 2 2 2 3" xfId="299" xr:uid="{00000000-0005-0000-0000-00004E030000}"/>
    <cellStyle name="20% - Accent6 2 2 3" xfId="300" xr:uid="{00000000-0005-0000-0000-00004F030000}"/>
    <cellStyle name="20% - Accent6 2 2 3 2" xfId="301" xr:uid="{00000000-0005-0000-0000-000050030000}"/>
    <cellStyle name="20% - Accent6 2 2 3 2 2" xfId="302" xr:uid="{00000000-0005-0000-0000-000051030000}"/>
    <cellStyle name="20% - Accent6 2 2 3 3" xfId="303" xr:uid="{00000000-0005-0000-0000-000052030000}"/>
    <cellStyle name="20% - Accent6 2 2 4" xfId="304" xr:uid="{00000000-0005-0000-0000-000053030000}"/>
    <cellStyle name="20% - Accent6 2 2 4 2" xfId="305" xr:uid="{00000000-0005-0000-0000-000054030000}"/>
    <cellStyle name="20% - Accent6 2 2 5" xfId="306" xr:uid="{00000000-0005-0000-0000-000055030000}"/>
    <cellStyle name="20% - Accent6 2 3" xfId="307" xr:uid="{00000000-0005-0000-0000-000056030000}"/>
    <cellStyle name="20% - Accent6 2 3 2" xfId="308" xr:uid="{00000000-0005-0000-0000-000057030000}"/>
    <cellStyle name="20% - Accent6 2 3 2 2" xfId="309" xr:uid="{00000000-0005-0000-0000-000058030000}"/>
    <cellStyle name="20% - Accent6 2 3 3" xfId="310" xr:uid="{00000000-0005-0000-0000-000059030000}"/>
    <cellStyle name="20% - Accent6 2 4" xfId="311" xr:uid="{00000000-0005-0000-0000-00005A030000}"/>
    <cellStyle name="20% - Accent6 2 4 2" xfId="312" xr:uid="{00000000-0005-0000-0000-00005B030000}"/>
    <cellStyle name="20% - Accent6 2 4 2 2" xfId="313" xr:uid="{00000000-0005-0000-0000-00005C030000}"/>
    <cellStyle name="20% - Accent6 2 4 3" xfId="314" xr:uid="{00000000-0005-0000-0000-00005D030000}"/>
    <cellStyle name="20% - Accent6 2 5" xfId="315" xr:uid="{00000000-0005-0000-0000-00005E030000}"/>
    <cellStyle name="20% - Accent6 2 5 2" xfId="316" xr:uid="{00000000-0005-0000-0000-00005F030000}"/>
    <cellStyle name="20% - Accent6 2 6" xfId="317" xr:uid="{00000000-0005-0000-0000-000060030000}"/>
    <cellStyle name="20% - Accent6 2 7" xfId="1444" xr:uid="{00000000-0005-0000-0000-000061030000}"/>
    <cellStyle name="20% - Accent6 20" xfId="2144" xr:uid="{00000000-0005-0000-0000-000062030000}"/>
    <cellStyle name="20% - Accent6 20 2" xfId="2145" xr:uid="{00000000-0005-0000-0000-000063030000}"/>
    <cellStyle name="20% - Accent6 20 2 2" xfId="2146" xr:uid="{00000000-0005-0000-0000-000064030000}"/>
    <cellStyle name="20% - Accent6 20 3" xfId="2147" xr:uid="{00000000-0005-0000-0000-000065030000}"/>
    <cellStyle name="20% - Accent6 21" xfId="2148" xr:uid="{00000000-0005-0000-0000-000066030000}"/>
    <cellStyle name="20% - Accent6 21 2" xfId="2149" xr:uid="{00000000-0005-0000-0000-000067030000}"/>
    <cellStyle name="20% - Accent6 21 2 2" xfId="2150" xr:uid="{00000000-0005-0000-0000-000068030000}"/>
    <cellStyle name="20% - Accent6 21 3" xfId="2151" xr:uid="{00000000-0005-0000-0000-000069030000}"/>
    <cellStyle name="20% - Accent6 22" xfId="2152" xr:uid="{00000000-0005-0000-0000-00006A030000}"/>
    <cellStyle name="20% - Accent6 22 2" xfId="2153" xr:uid="{00000000-0005-0000-0000-00006B030000}"/>
    <cellStyle name="20% - Accent6 22 2 2" xfId="2154" xr:uid="{00000000-0005-0000-0000-00006C030000}"/>
    <cellStyle name="20% - Accent6 22 3" xfId="2155" xr:uid="{00000000-0005-0000-0000-00006D030000}"/>
    <cellStyle name="20% - Accent6 23" xfId="2156" xr:uid="{00000000-0005-0000-0000-00006E030000}"/>
    <cellStyle name="20% - Accent6 23 2" xfId="2157" xr:uid="{00000000-0005-0000-0000-00006F030000}"/>
    <cellStyle name="20% - Accent6 23 2 2" xfId="2158" xr:uid="{00000000-0005-0000-0000-000070030000}"/>
    <cellStyle name="20% - Accent6 23 3" xfId="2159" xr:uid="{00000000-0005-0000-0000-000071030000}"/>
    <cellStyle name="20% - Accent6 24" xfId="2160" xr:uid="{00000000-0005-0000-0000-000072030000}"/>
    <cellStyle name="20% - Accent6 24 2" xfId="2161" xr:uid="{00000000-0005-0000-0000-000073030000}"/>
    <cellStyle name="20% - Accent6 24 2 2" xfId="2162" xr:uid="{00000000-0005-0000-0000-000074030000}"/>
    <cellStyle name="20% - Accent6 24 3" xfId="2163" xr:uid="{00000000-0005-0000-0000-000075030000}"/>
    <cellStyle name="20% - Accent6 25" xfId="2164" xr:uid="{00000000-0005-0000-0000-000076030000}"/>
    <cellStyle name="20% - Accent6 25 2" xfId="2165" xr:uid="{00000000-0005-0000-0000-000077030000}"/>
    <cellStyle name="20% - Accent6 25 2 2" xfId="2166" xr:uid="{00000000-0005-0000-0000-000078030000}"/>
    <cellStyle name="20% - Accent6 25 3" xfId="2167" xr:uid="{00000000-0005-0000-0000-000079030000}"/>
    <cellStyle name="20% - Accent6 26" xfId="2168" xr:uid="{00000000-0005-0000-0000-00007A030000}"/>
    <cellStyle name="20% - Accent6 26 2" xfId="2169" xr:uid="{00000000-0005-0000-0000-00007B030000}"/>
    <cellStyle name="20% - Accent6 27" xfId="2170" xr:uid="{00000000-0005-0000-0000-00007C030000}"/>
    <cellStyle name="20% - Accent6 28" xfId="2171" xr:uid="{00000000-0005-0000-0000-00007D030000}"/>
    <cellStyle name="20% - Accent6 3" xfId="318" xr:uid="{00000000-0005-0000-0000-00007E030000}"/>
    <cellStyle name="20% - Accent6 3 2" xfId="319" xr:uid="{00000000-0005-0000-0000-00007F030000}"/>
    <cellStyle name="20% - Accent6 3 2 2" xfId="320" xr:uid="{00000000-0005-0000-0000-000080030000}"/>
    <cellStyle name="20% - Accent6 3 2 2 2" xfId="321" xr:uid="{00000000-0005-0000-0000-000081030000}"/>
    <cellStyle name="20% - Accent6 3 2 2 2 2" xfId="2172" xr:uid="{00000000-0005-0000-0000-000082030000}"/>
    <cellStyle name="20% - Accent6 3 2 2 3" xfId="2173" xr:uid="{00000000-0005-0000-0000-000083030000}"/>
    <cellStyle name="20% - Accent6 3 2 3" xfId="322" xr:uid="{00000000-0005-0000-0000-000084030000}"/>
    <cellStyle name="20% - Accent6 3 2 3 2" xfId="2174" xr:uid="{00000000-0005-0000-0000-000085030000}"/>
    <cellStyle name="20% - Accent6 3 2 4" xfId="2175" xr:uid="{00000000-0005-0000-0000-000086030000}"/>
    <cellStyle name="20% - Accent6 3 3" xfId="323" xr:uid="{00000000-0005-0000-0000-000087030000}"/>
    <cellStyle name="20% - Accent6 3 3 2" xfId="324" xr:uid="{00000000-0005-0000-0000-000088030000}"/>
    <cellStyle name="20% - Accent6 3 3 2 2" xfId="325" xr:uid="{00000000-0005-0000-0000-000089030000}"/>
    <cellStyle name="20% - Accent6 3 3 3" xfId="326" xr:uid="{00000000-0005-0000-0000-00008A030000}"/>
    <cellStyle name="20% - Accent6 3 4" xfId="327" xr:uid="{00000000-0005-0000-0000-00008B030000}"/>
    <cellStyle name="20% - Accent6 3 4 2" xfId="328" xr:uid="{00000000-0005-0000-0000-00008C030000}"/>
    <cellStyle name="20% - Accent6 3 5" xfId="329" xr:uid="{00000000-0005-0000-0000-00008D030000}"/>
    <cellStyle name="20% - Accent6 3 6" xfId="47145" xr:uid="{00000000-0005-0000-0000-00008E030000}"/>
    <cellStyle name="20% - Accent6 4" xfId="330" xr:uid="{00000000-0005-0000-0000-00008F030000}"/>
    <cellStyle name="20% - Accent6 4 2" xfId="331" xr:uid="{00000000-0005-0000-0000-000090030000}"/>
    <cellStyle name="20% - Accent6 4 2 2" xfId="332" xr:uid="{00000000-0005-0000-0000-000091030000}"/>
    <cellStyle name="20% - Accent6 4 2 2 2" xfId="2176" xr:uid="{00000000-0005-0000-0000-000092030000}"/>
    <cellStyle name="20% - Accent6 4 2 2 2 2" xfId="2177" xr:uid="{00000000-0005-0000-0000-000093030000}"/>
    <cellStyle name="20% - Accent6 4 2 2 3" xfId="2178" xr:uid="{00000000-0005-0000-0000-000094030000}"/>
    <cellStyle name="20% - Accent6 4 2 3" xfId="2179" xr:uid="{00000000-0005-0000-0000-000095030000}"/>
    <cellStyle name="20% - Accent6 4 2 3 2" xfId="2180" xr:uid="{00000000-0005-0000-0000-000096030000}"/>
    <cellStyle name="20% - Accent6 4 2 4" xfId="2181" xr:uid="{00000000-0005-0000-0000-000097030000}"/>
    <cellStyle name="20% - Accent6 4 3" xfId="333" xr:uid="{00000000-0005-0000-0000-000098030000}"/>
    <cellStyle name="20% - Accent6 4 3 2" xfId="2182" xr:uid="{00000000-0005-0000-0000-000099030000}"/>
    <cellStyle name="20% - Accent6 4 3 2 2" xfId="2183" xr:uid="{00000000-0005-0000-0000-00009A030000}"/>
    <cellStyle name="20% - Accent6 4 3 3" xfId="2184" xr:uid="{00000000-0005-0000-0000-00009B030000}"/>
    <cellStyle name="20% - Accent6 4 4" xfId="2185" xr:uid="{00000000-0005-0000-0000-00009C030000}"/>
    <cellStyle name="20% - Accent6 4 4 2" xfId="2186" xr:uid="{00000000-0005-0000-0000-00009D030000}"/>
    <cellStyle name="20% - Accent6 4 5" xfId="2187" xr:uid="{00000000-0005-0000-0000-00009E030000}"/>
    <cellStyle name="20% - Accent6 5" xfId="334" xr:uid="{00000000-0005-0000-0000-00009F030000}"/>
    <cellStyle name="20% - Accent6 5 2" xfId="335" xr:uid="{00000000-0005-0000-0000-0000A0030000}"/>
    <cellStyle name="20% - Accent6 5 2 2" xfId="336" xr:uid="{00000000-0005-0000-0000-0000A1030000}"/>
    <cellStyle name="20% - Accent6 5 2 2 2" xfId="2188" xr:uid="{00000000-0005-0000-0000-0000A2030000}"/>
    <cellStyle name="20% - Accent6 5 2 3" xfId="2189" xr:uid="{00000000-0005-0000-0000-0000A3030000}"/>
    <cellStyle name="20% - Accent6 5 3" xfId="337" xr:uid="{00000000-0005-0000-0000-0000A4030000}"/>
    <cellStyle name="20% - Accent6 5 3 2" xfId="2190" xr:uid="{00000000-0005-0000-0000-0000A5030000}"/>
    <cellStyle name="20% - Accent6 5 4" xfId="2191" xr:uid="{00000000-0005-0000-0000-0000A6030000}"/>
    <cellStyle name="20% - Accent6 6" xfId="338" xr:uid="{00000000-0005-0000-0000-0000A7030000}"/>
    <cellStyle name="20% - Accent6 6 2" xfId="339" xr:uid="{00000000-0005-0000-0000-0000A8030000}"/>
    <cellStyle name="20% - Accent6 6 2 2" xfId="2192" xr:uid="{00000000-0005-0000-0000-0000A9030000}"/>
    <cellStyle name="20% - Accent6 6 2 2 2" xfId="2193" xr:uid="{00000000-0005-0000-0000-0000AA030000}"/>
    <cellStyle name="20% - Accent6 6 2 3" xfId="2194" xr:uid="{00000000-0005-0000-0000-0000AB030000}"/>
    <cellStyle name="20% - Accent6 6 3" xfId="2195" xr:uid="{00000000-0005-0000-0000-0000AC030000}"/>
    <cellStyle name="20% - Accent6 6 3 2" xfId="2196" xr:uid="{00000000-0005-0000-0000-0000AD030000}"/>
    <cellStyle name="20% - Accent6 6 4" xfId="2197" xr:uid="{00000000-0005-0000-0000-0000AE030000}"/>
    <cellStyle name="20% - Accent6 7" xfId="340" xr:uid="{00000000-0005-0000-0000-0000AF030000}"/>
    <cellStyle name="20% - Accent6 7 2" xfId="341" xr:uid="{00000000-0005-0000-0000-0000B0030000}"/>
    <cellStyle name="20% - Accent6 7 2 2" xfId="2198" xr:uid="{00000000-0005-0000-0000-0000B1030000}"/>
    <cellStyle name="20% - Accent6 7 2 2 2" xfId="2199" xr:uid="{00000000-0005-0000-0000-0000B2030000}"/>
    <cellStyle name="20% - Accent6 7 2 3" xfId="2200" xr:uid="{00000000-0005-0000-0000-0000B3030000}"/>
    <cellStyle name="20% - Accent6 7 3" xfId="2201" xr:uid="{00000000-0005-0000-0000-0000B4030000}"/>
    <cellStyle name="20% - Accent6 7 3 2" xfId="2202" xr:uid="{00000000-0005-0000-0000-0000B5030000}"/>
    <cellStyle name="20% - Accent6 7 4" xfId="2203" xr:uid="{00000000-0005-0000-0000-0000B6030000}"/>
    <cellStyle name="20% - Accent6 8" xfId="342" xr:uid="{00000000-0005-0000-0000-0000B7030000}"/>
    <cellStyle name="20% - Accent6 8 2" xfId="2204" xr:uid="{00000000-0005-0000-0000-0000B8030000}"/>
    <cellStyle name="20% - Accent6 8 2 2" xfId="2205" xr:uid="{00000000-0005-0000-0000-0000B9030000}"/>
    <cellStyle name="20% - Accent6 8 3" xfId="2206" xr:uid="{00000000-0005-0000-0000-0000BA030000}"/>
    <cellStyle name="20% - Accent6 9" xfId="343" xr:uid="{00000000-0005-0000-0000-0000BB030000}"/>
    <cellStyle name="20% - Accent6 9 2" xfId="1436" xr:uid="{00000000-0005-0000-0000-0000BC030000}"/>
    <cellStyle name="20% - Accent6 9 2 2" xfId="2208" xr:uid="{00000000-0005-0000-0000-0000BD030000}"/>
    <cellStyle name="20% - Accent6 9 2 3" xfId="2207" xr:uid="{00000000-0005-0000-0000-0000BE030000}"/>
    <cellStyle name="20% - Accent6 9 3" xfId="2209" xr:uid="{00000000-0005-0000-0000-0000BF030000}"/>
    <cellStyle name="40% - Accent1" xfId="22" builtinId="31" customBuiltin="1"/>
    <cellStyle name="40% - Accent1 10" xfId="2210" xr:uid="{00000000-0005-0000-0000-0000C1030000}"/>
    <cellStyle name="40% - Accent1 10 2" xfId="2211" xr:uid="{00000000-0005-0000-0000-0000C2030000}"/>
    <cellStyle name="40% - Accent1 10 2 2" xfId="2212" xr:uid="{00000000-0005-0000-0000-0000C3030000}"/>
    <cellStyle name="40% - Accent1 10 3" xfId="2213" xr:uid="{00000000-0005-0000-0000-0000C4030000}"/>
    <cellStyle name="40% - Accent1 11" xfId="2214" xr:uid="{00000000-0005-0000-0000-0000C5030000}"/>
    <cellStyle name="40% - Accent1 11 2" xfId="2215" xr:uid="{00000000-0005-0000-0000-0000C6030000}"/>
    <cellStyle name="40% - Accent1 11 2 2" xfId="2216" xr:uid="{00000000-0005-0000-0000-0000C7030000}"/>
    <cellStyle name="40% - Accent1 11 3" xfId="2217" xr:uid="{00000000-0005-0000-0000-0000C8030000}"/>
    <cellStyle name="40% - Accent1 12" xfId="2218" xr:uid="{00000000-0005-0000-0000-0000C9030000}"/>
    <cellStyle name="40% - Accent1 12 2" xfId="2219" xr:uid="{00000000-0005-0000-0000-0000CA030000}"/>
    <cellStyle name="40% - Accent1 12 2 2" xfId="2220" xr:uid="{00000000-0005-0000-0000-0000CB030000}"/>
    <cellStyle name="40% - Accent1 12 3" xfId="2221" xr:uid="{00000000-0005-0000-0000-0000CC030000}"/>
    <cellStyle name="40% - Accent1 13" xfId="2222" xr:uid="{00000000-0005-0000-0000-0000CD030000}"/>
    <cellStyle name="40% - Accent1 13 2" xfId="2223" xr:uid="{00000000-0005-0000-0000-0000CE030000}"/>
    <cellStyle name="40% - Accent1 13 2 2" xfId="2224" xr:uid="{00000000-0005-0000-0000-0000CF030000}"/>
    <cellStyle name="40% - Accent1 13 3" xfId="2225" xr:uid="{00000000-0005-0000-0000-0000D0030000}"/>
    <cellStyle name="40% - Accent1 14" xfId="2226" xr:uid="{00000000-0005-0000-0000-0000D1030000}"/>
    <cellStyle name="40% - Accent1 14 2" xfId="2227" xr:uid="{00000000-0005-0000-0000-0000D2030000}"/>
    <cellStyle name="40% - Accent1 14 2 2" xfId="2228" xr:uid="{00000000-0005-0000-0000-0000D3030000}"/>
    <cellStyle name="40% - Accent1 14 3" xfId="2229" xr:uid="{00000000-0005-0000-0000-0000D4030000}"/>
    <cellStyle name="40% - Accent1 15" xfId="2230" xr:uid="{00000000-0005-0000-0000-0000D5030000}"/>
    <cellStyle name="40% - Accent1 15 2" xfId="2231" xr:uid="{00000000-0005-0000-0000-0000D6030000}"/>
    <cellStyle name="40% - Accent1 15 2 2" xfId="2232" xr:uid="{00000000-0005-0000-0000-0000D7030000}"/>
    <cellStyle name="40% - Accent1 15 3" xfId="2233" xr:uid="{00000000-0005-0000-0000-0000D8030000}"/>
    <cellStyle name="40% - Accent1 16" xfId="2234" xr:uid="{00000000-0005-0000-0000-0000D9030000}"/>
    <cellStyle name="40% - Accent1 16 2" xfId="2235" xr:uid="{00000000-0005-0000-0000-0000DA030000}"/>
    <cellStyle name="40% - Accent1 16 2 2" xfId="2236" xr:uid="{00000000-0005-0000-0000-0000DB030000}"/>
    <cellStyle name="40% - Accent1 16 3" xfId="2237" xr:uid="{00000000-0005-0000-0000-0000DC030000}"/>
    <cellStyle name="40% - Accent1 17" xfId="2238" xr:uid="{00000000-0005-0000-0000-0000DD030000}"/>
    <cellStyle name="40% - Accent1 17 2" xfId="2239" xr:uid="{00000000-0005-0000-0000-0000DE030000}"/>
    <cellStyle name="40% - Accent1 17 2 2" xfId="2240" xr:uid="{00000000-0005-0000-0000-0000DF030000}"/>
    <cellStyle name="40% - Accent1 17 3" xfId="2241" xr:uid="{00000000-0005-0000-0000-0000E0030000}"/>
    <cellStyle name="40% - Accent1 18" xfId="2242" xr:uid="{00000000-0005-0000-0000-0000E1030000}"/>
    <cellStyle name="40% - Accent1 18 2" xfId="2243" xr:uid="{00000000-0005-0000-0000-0000E2030000}"/>
    <cellStyle name="40% - Accent1 18 2 2" xfId="2244" xr:uid="{00000000-0005-0000-0000-0000E3030000}"/>
    <cellStyle name="40% - Accent1 18 3" xfId="2245" xr:uid="{00000000-0005-0000-0000-0000E4030000}"/>
    <cellStyle name="40% - Accent1 19" xfId="2246" xr:uid="{00000000-0005-0000-0000-0000E5030000}"/>
    <cellStyle name="40% - Accent1 19 2" xfId="2247" xr:uid="{00000000-0005-0000-0000-0000E6030000}"/>
    <cellStyle name="40% - Accent1 19 2 2" xfId="2248" xr:uid="{00000000-0005-0000-0000-0000E7030000}"/>
    <cellStyle name="40% - Accent1 19 3" xfId="2249" xr:uid="{00000000-0005-0000-0000-0000E8030000}"/>
    <cellStyle name="40% - Accent1 2" xfId="344" xr:uid="{00000000-0005-0000-0000-0000E9030000}"/>
    <cellStyle name="40% - Accent1 2 2" xfId="345" xr:uid="{00000000-0005-0000-0000-0000EA030000}"/>
    <cellStyle name="40% - Accent1 2 2 2" xfId="346" xr:uid="{00000000-0005-0000-0000-0000EB030000}"/>
    <cellStyle name="40% - Accent1 2 2 2 2" xfId="347" xr:uid="{00000000-0005-0000-0000-0000EC030000}"/>
    <cellStyle name="40% - Accent1 2 2 2 2 2" xfId="348" xr:uid="{00000000-0005-0000-0000-0000ED030000}"/>
    <cellStyle name="40% - Accent1 2 2 2 3" xfId="349" xr:uid="{00000000-0005-0000-0000-0000EE030000}"/>
    <cellStyle name="40% - Accent1 2 2 3" xfId="350" xr:uid="{00000000-0005-0000-0000-0000EF030000}"/>
    <cellStyle name="40% - Accent1 2 2 3 2" xfId="351" xr:uid="{00000000-0005-0000-0000-0000F0030000}"/>
    <cellStyle name="40% - Accent1 2 2 3 2 2" xfId="352" xr:uid="{00000000-0005-0000-0000-0000F1030000}"/>
    <cellStyle name="40% - Accent1 2 2 3 3" xfId="353" xr:uid="{00000000-0005-0000-0000-0000F2030000}"/>
    <cellStyle name="40% - Accent1 2 2 4" xfId="354" xr:uid="{00000000-0005-0000-0000-0000F3030000}"/>
    <cellStyle name="40% - Accent1 2 2 4 2" xfId="355" xr:uid="{00000000-0005-0000-0000-0000F4030000}"/>
    <cellStyle name="40% - Accent1 2 2 5" xfId="356" xr:uid="{00000000-0005-0000-0000-0000F5030000}"/>
    <cellStyle name="40% - Accent1 2 3" xfId="357" xr:uid="{00000000-0005-0000-0000-0000F6030000}"/>
    <cellStyle name="40% - Accent1 2 3 2" xfId="358" xr:uid="{00000000-0005-0000-0000-0000F7030000}"/>
    <cellStyle name="40% - Accent1 2 3 2 2" xfId="359" xr:uid="{00000000-0005-0000-0000-0000F8030000}"/>
    <cellStyle name="40% - Accent1 2 3 3" xfId="360" xr:uid="{00000000-0005-0000-0000-0000F9030000}"/>
    <cellStyle name="40% - Accent1 2 4" xfId="361" xr:uid="{00000000-0005-0000-0000-0000FA030000}"/>
    <cellStyle name="40% - Accent1 2 4 2" xfId="362" xr:uid="{00000000-0005-0000-0000-0000FB030000}"/>
    <cellStyle name="40% - Accent1 2 4 2 2" xfId="363" xr:uid="{00000000-0005-0000-0000-0000FC030000}"/>
    <cellStyle name="40% - Accent1 2 4 3" xfId="364" xr:uid="{00000000-0005-0000-0000-0000FD030000}"/>
    <cellStyle name="40% - Accent1 2 5" xfId="365" xr:uid="{00000000-0005-0000-0000-0000FE030000}"/>
    <cellStyle name="40% - Accent1 2 5 2" xfId="366" xr:uid="{00000000-0005-0000-0000-0000FF030000}"/>
    <cellStyle name="40% - Accent1 2 6" xfId="367" xr:uid="{00000000-0005-0000-0000-000000040000}"/>
    <cellStyle name="40% - Accent1 2 7" xfId="47136" xr:uid="{00000000-0005-0000-0000-000001040000}"/>
    <cellStyle name="40% - Accent1 20" xfId="2250" xr:uid="{00000000-0005-0000-0000-000002040000}"/>
    <cellStyle name="40% - Accent1 20 2" xfId="2251" xr:uid="{00000000-0005-0000-0000-000003040000}"/>
    <cellStyle name="40% - Accent1 20 2 2" xfId="2252" xr:uid="{00000000-0005-0000-0000-000004040000}"/>
    <cellStyle name="40% - Accent1 20 3" xfId="2253" xr:uid="{00000000-0005-0000-0000-000005040000}"/>
    <cellStyle name="40% - Accent1 21" xfId="2254" xr:uid="{00000000-0005-0000-0000-000006040000}"/>
    <cellStyle name="40% - Accent1 21 2" xfId="2255" xr:uid="{00000000-0005-0000-0000-000007040000}"/>
    <cellStyle name="40% - Accent1 21 2 2" xfId="2256" xr:uid="{00000000-0005-0000-0000-000008040000}"/>
    <cellStyle name="40% - Accent1 21 3" xfId="2257" xr:uid="{00000000-0005-0000-0000-000009040000}"/>
    <cellStyle name="40% - Accent1 22" xfId="2258" xr:uid="{00000000-0005-0000-0000-00000A040000}"/>
    <cellStyle name="40% - Accent1 22 2" xfId="2259" xr:uid="{00000000-0005-0000-0000-00000B040000}"/>
    <cellStyle name="40% - Accent1 22 2 2" xfId="2260" xr:uid="{00000000-0005-0000-0000-00000C040000}"/>
    <cellStyle name="40% - Accent1 22 3" xfId="2261" xr:uid="{00000000-0005-0000-0000-00000D040000}"/>
    <cellStyle name="40% - Accent1 23" xfId="2262" xr:uid="{00000000-0005-0000-0000-00000E040000}"/>
    <cellStyle name="40% - Accent1 23 2" xfId="2263" xr:uid="{00000000-0005-0000-0000-00000F040000}"/>
    <cellStyle name="40% - Accent1 23 2 2" xfId="2264" xr:uid="{00000000-0005-0000-0000-000010040000}"/>
    <cellStyle name="40% - Accent1 23 3" xfId="2265" xr:uid="{00000000-0005-0000-0000-000011040000}"/>
    <cellStyle name="40% - Accent1 24" xfId="2266" xr:uid="{00000000-0005-0000-0000-000012040000}"/>
    <cellStyle name="40% - Accent1 24 2" xfId="2267" xr:uid="{00000000-0005-0000-0000-000013040000}"/>
    <cellStyle name="40% - Accent1 24 2 2" xfId="2268" xr:uid="{00000000-0005-0000-0000-000014040000}"/>
    <cellStyle name="40% - Accent1 24 3" xfId="2269" xr:uid="{00000000-0005-0000-0000-000015040000}"/>
    <cellStyle name="40% - Accent1 25" xfId="2270" xr:uid="{00000000-0005-0000-0000-000016040000}"/>
    <cellStyle name="40% - Accent1 25 2" xfId="2271" xr:uid="{00000000-0005-0000-0000-000017040000}"/>
    <cellStyle name="40% - Accent1 25 2 2" xfId="2272" xr:uid="{00000000-0005-0000-0000-000018040000}"/>
    <cellStyle name="40% - Accent1 25 3" xfId="2273" xr:uid="{00000000-0005-0000-0000-000019040000}"/>
    <cellStyle name="40% - Accent1 26" xfId="2274" xr:uid="{00000000-0005-0000-0000-00001A040000}"/>
    <cellStyle name="40% - Accent1 26 2" xfId="2275" xr:uid="{00000000-0005-0000-0000-00001B040000}"/>
    <cellStyle name="40% - Accent1 27" xfId="2276" xr:uid="{00000000-0005-0000-0000-00001C040000}"/>
    <cellStyle name="40% - Accent1 28" xfId="2277" xr:uid="{00000000-0005-0000-0000-00001D040000}"/>
    <cellStyle name="40% - Accent1 3" xfId="368" xr:uid="{00000000-0005-0000-0000-00001E040000}"/>
    <cellStyle name="40% - Accent1 3 2" xfId="369" xr:uid="{00000000-0005-0000-0000-00001F040000}"/>
    <cellStyle name="40% - Accent1 3 2 2" xfId="370" xr:uid="{00000000-0005-0000-0000-000020040000}"/>
    <cellStyle name="40% - Accent1 3 2 2 2" xfId="371" xr:uid="{00000000-0005-0000-0000-000021040000}"/>
    <cellStyle name="40% - Accent1 3 2 2 2 2" xfId="2278" xr:uid="{00000000-0005-0000-0000-000022040000}"/>
    <cellStyle name="40% - Accent1 3 2 2 3" xfId="2279" xr:uid="{00000000-0005-0000-0000-000023040000}"/>
    <cellStyle name="40% - Accent1 3 2 3" xfId="372" xr:uid="{00000000-0005-0000-0000-000024040000}"/>
    <cellStyle name="40% - Accent1 3 2 3 2" xfId="2280" xr:uid="{00000000-0005-0000-0000-000025040000}"/>
    <cellStyle name="40% - Accent1 3 2 4" xfId="2281" xr:uid="{00000000-0005-0000-0000-000026040000}"/>
    <cellStyle name="40% - Accent1 3 3" xfId="373" xr:uid="{00000000-0005-0000-0000-000027040000}"/>
    <cellStyle name="40% - Accent1 3 3 2" xfId="374" xr:uid="{00000000-0005-0000-0000-000028040000}"/>
    <cellStyle name="40% - Accent1 3 3 2 2" xfId="375" xr:uid="{00000000-0005-0000-0000-000029040000}"/>
    <cellStyle name="40% - Accent1 3 3 3" xfId="376" xr:uid="{00000000-0005-0000-0000-00002A040000}"/>
    <cellStyle name="40% - Accent1 3 4" xfId="377" xr:uid="{00000000-0005-0000-0000-00002B040000}"/>
    <cellStyle name="40% - Accent1 3 4 2" xfId="378" xr:uid="{00000000-0005-0000-0000-00002C040000}"/>
    <cellStyle name="40% - Accent1 3 5" xfId="379" xr:uid="{00000000-0005-0000-0000-00002D040000}"/>
    <cellStyle name="40% - Accent1 3 6" xfId="47156" xr:uid="{00000000-0005-0000-0000-00002E040000}"/>
    <cellStyle name="40% - Accent1 4" xfId="380" xr:uid="{00000000-0005-0000-0000-00002F040000}"/>
    <cellStyle name="40% - Accent1 4 2" xfId="381" xr:uid="{00000000-0005-0000-0000-000030040000}"/>
    <cellStyle name="40% - Accent1 4 2 2" xfId="382" xr:uid="{00000000-0005-0000-0000-000031040000}"/>
    <cellStyle name="40% - Accent1 4 2 2 2" xfId="2282" xr:uid="{00000000-0005-0000-0000-000032040000}"/>
    <cellStyle name="40% - Accent1 4 2 2 2 2" xfId="2283" xr:uid="{00000000-0005-0000-0000-000033040000}"/>
    <cellStyle name="40% - Accent1 4 2 2 3" xfId="2284" xr:uid="{00000000-0005-0000-0000-000034040000}"/>
    <cellStyle name="40% - Accent1 4 2 3" xfId="2285" xr:uid="{00000000-0005-0000-0000-000035040000}"/>
    <cellStyle name="40% - Accent1 4 2 3 2" xfId="2286" xr:uid="{00000000-0005-0000-0000-000036040000}"/>
    <cellStyle name="40% - Accent1 4 2 4" xfId="2287" xr:uid="{00000000-0005-0000-0000-000037040000}"/>
    <cellStyle name="40% - Accent1 4 3" xfId="383" xr:uid="{00000000-0005-0000-0000-000038040000}"/>
    <cellStyle name="40% - Accent1 4 3 2" xfId="2288" xr:uid="{00000000-0005-0000-0000-000039040000}"/>
    <cellStyle name="40% - Accent1 4 3 2 2" xfId="2289" xr:uid="{00000000-0005-0000-0000-00003A040000}"/>
    <cellStyle name="40% - Accent1 4 3 3" xfId="2290" xr:uid="{00000000-0005-0000-0000-00003B040000}"/>
    <cellStyle name="40% - Accent1 4 4" xfId="2291" xr:uid="{00000000-0005-0000-0000-00003C040000}"/>
    <cellStyle name="40% - Accent1 4 4 2" xfId="2292" xr:uid="{00000000-0005-0000-0000-00003D040000}"/>
    <cellStyle name="40% - Accent1 4 5" xfId="2293" xr:uid="{00000000-0005-0000-0000-00003E040000}"/>
    <cellStyle name="40% - Accent1 5" xfId="384" xr:uid="{00000000-0005-0000-0000-00003F040000}"/>
    <cellStyle name="40% - Accent1 5 2" xfId="385" xr:uid="{00000000-0005-0000-0000-000040040000}"/>
    <cellStyle name="40% - Accent1 5 2 2" xfId="386" xr:uid="{00000000-0005-0000-0000-000041040000}"/>
    <cellStyle name="40% - Accent1 5 2 2 2" xfId="2294" xr:uid="{00000000-0005-0000-0000-000042040000}"/>
    <cellStyle name="40% - Accent1 5 2 3" xfId="2295" xr:uid="{00000000-0005-0000-0000-000043040000}"/>
    <cellStyle name="40% - Accent1 5 3" xfId="387" xr:uid="{00000000-0005-0000-0000-000044040000}"/>
    <cellStyle name="40% - Accent1 5 3 2" xfId="2296" xr:uid="{00000000-0005-0000-0000-000045040000}"/>
    <cellStyle name="40% - Accent1 5 4" xfId="2297" xr:uid="{00000000-0005-0000-0000-000046040000}"/>
    <cellStyle name="40% - Accent1 6" xfId="388" xr:uid="{00000000-0005-0000-0000-000047040000}"/>
    <cellStyle name="40% - Accent1 6 2" xfId="389" xr:uid="{00000000-0005-0000-0000-000048040000}"/>
    <cellStyle name="40% - Accent1 6 2 2" xfId="2298" xr:uid="{00000000-0005-0000-0000-000049040000}"/>
    <cellStyle name="40% - Accent1 6 2 2 2" xfId="2299" xr:uid="{00000000-0005-0000-0000-00004A040000}"/>
    <cellStyle name="40% - Accent1 6 2 3" xfId="2300" xr:uid="{00000000-0005-0000-0000-00004B040000}"/>
    <cellStyle name="40% - Accent1 6 3" xfId="2301" xr:uid="{00000000-0005-0000-0000-00004C040000}"/>
    <cellStyle name="40% - Accent1 6 3 2" xfId="2302" xr:uid="{00000000-0005-0000-0000-00004D040000}"/>
    <cellStyle name="40% - Accent1 6 4" xfId="2303" xr:uid="{00000000-0005-0000-0000-00004E040000}"/>
    <cellStyle name="40% - Accent1 7" xfId="390" xr:uid="{00000000-0005-0000-0000-00004F040000}"/>
    <cellStyle name="40% - Accent1 7 2" xfId="391" xr:uid="{00000000-0005-0000-0000-000050040000}"/>
    <cellStyle name="40% - Accent1 7 2 2" xfId="2304" xr:uid="{00000000-0005-0000-0000-000051040000}"/>
    <cellStyle name="40% - Accent1 7 2 2 2" xfId="2305" xr:uid="{00000000-0005-0000-0000-000052040000}"/>
    <cellStyle name="40% - Accent1 7 2 3" xfId="2306" xr:uid="{00000000-0005-0000-0000-000053040000}"/>
    <cellStyle name="40% - Accent1 7 3" xfId="2307" xr:uid="{00000000-0005-0000-0000-000054040000}"/>
    <cellStyle name="40% - Accent1 7 3 2" xfId="2308" xr:uid="{00000000-0005-0000-0000-000055040000}"/>
    <cellStyle name="40% - Accent1 7 4" xfId="2309" xr:uid="{00000000-0005-0000-0000-000056040000}"/>
    <cellStyle name="40% - Accent1 8" xfId="392" xr:uid="{00000000-0005-0000-0000-000057040000}"/>
    <cellStyle name="40% - Accent1 8 2" xfId="2310" xr:uid="{00000000-0005-0000-0000-000058040000}"/>
    <cellStyle name="40% - Accent1 8 2 2" xfId="2311" xr:uid="{00000000-0005-0000-0000-000059040000}"/>
    <cellStyle name="40% - Accent1 8 3" xfId="2312" xr:uid="{00000000-0005-0000-0000-00005A040000}"/>
    <cellStyle name="40% - Accent1 9" xfId="393" xr:uid="{00000000-0005-0000-0000-00005B040000}"/>
    <cellStyle name="40% - Accent1 9 2" xfId="1465" xr:uid="{00000000-0005-0000-0000-00005C040000}"/>
    <cellStyle name="40% - Accent1 9 2 2" xfId="2314" xr:uid="{00000000-0005-0000-0000-00005D040000}"/>
    <cellStyle name="40% - Accent1 9 2 3" xfId="2313" xr:uid="{00000000-0005-0000-0000-00005E040000}"/>
    <cellStyle name="40% - Accent1 9 3" xfId="2315" xr:uid="{00000000-0005-0000-0000-00005F040000}"/>
    <cellStyle name="40% - Accent2" xfId="26" builtinId="35" customBuiltin="1"/>
    <cellStyle name="40% - Accent2 10" xfId="2316" xr:uid="{00000000-0005-0000-0000-000061040000}"/>
    <cellStyle name="40% - Accent2 10 2" xfId="2317" xr:uid="{00000000-0005-0000-0000-000062040000}"/>
    <cellStyle name="40% - Accent2 10 2 2" xfId="2318" xr:uid="{00000000-0005-0000-0000-000063040000}"/>
    <cellStyle name="40% - Accent2 10 3" xfId="2319" xr:uid="{00000000-0005-0000-0000-000064040000}"/>
    <cellStyle name="40% - Accent2 11" xfId="2320" xr:uid="{00000000-0005-0000-0000-000065040000}"/>
    <cellStyle name="40% - Accent2 11 2" xfId="2321" xr:uid="{00000000-0005-0000-0000-000066040000}"/>
    <cellStyle name="40% - Accent2 11 2 2" xfId="2322" xr:uid="{00000000-0005-0000-0000-000067040000}"/>
    <cellStyle name="40% - Accent2 11 3" xfId="2323" xr:uid="{00000000-0005-0000-0000-000068040000}"/>
    <cellStyle name="40% - Accent2 12" xfId="2324" xr:uid="{00000000-0005-0000-0000-000069040000}"/>
    <cellStyle name="40% - Accent2 12 2" xfId="2325" xr:uid="{00000000-0005-0000-0000-00006A040000}"/>
    <cellStyle name="40% - Accent2 12 2 2" xfId="2326" xr:uid="{00000000-0005-0000-0000-00006B040000}"/>
    <cellStyle name="40% - Accent2 12 3" xfId="2327" xr:uid="{00000000-0005-0000-0000-00006C040000}"/>
    <cellStyle name="40% - Accent2 13" xfId="2328" xr:uid="{00000000-0005-0000-0000-00006D040000}"/>
    <cellStyle name="40% - Accent2 13 2" xfId="2329" xr:uid="{00000000-0005-0000-0000-00006E040000}"/>
    <cellStyle name="40% - Accent2 13 2 2" xfId="2330" xr:uid="{00000000-0005-0000-0000-00006F040000}"/>
    <cellStyle name="40% - Accent2 13 3" xfId="2331" xr:uid="{00000000-0005-0000-0000-000070040000}"/>
    <cellStyle name="40% - Accent2 14" xfId="2332" xr:uid="{00000000-0005-0000-0000-000071040000}"/>
    <cellStyle name="40% - Accent2 14 2" xfId="2333" xr:uid="{00000000-0005-0000-0000-000072040000}"/>
    <cellStyle name="40% - Accent2 14 2 2" xfId="2334" xr:uid="{00000000-0005-0000-0000-000073040000}"/>
    <cellStyle name="40% - Accent2 14 3" xfId="2335" xr:uid="{00000000-0005-0000-0000-000074040000}"/>
    <cellStyle name="40% - Accent2 15" xfId="2336" xr:uid="{00000000-0005-0000-0000-000075040000}"/>
    <cellStyle name="40% - Accent2 15 2" xfId="2337" xr:uid="{00000000-0005-0000-0000-000076040000}"/>
    <cellStyle name="40% - Accent2 15 2 2" xfId="2338" xr:uid="{00000000-0005-0000-0000-000077040000}"/>
    <cellStyle name="40% - Accent2 15 3" xfId="2339" xr:uid="{00000000-0005-0000-0000-000078040000}"/>
    <cellStyle name="40% - Accent2 16" xfId="2340" xr:uid="{00000000-0005-0000-0000-000079040000}"/>
    <cellStyle name="40% - Accent2 16 2" xfId="2341" xr:uid="{00000000-0005-0000-0000-00007A040000}"/>
    <cellStyle name="40% - Accent2 16 2 2" xfId="2342" xr:uid="{00000000-0005-0000-0000-00007B040000}"/>
    <cellStyle name="40% - Accent2 16 3" xfId="2343" xr:uid="{00000000-0005-0000-0000-00007C040000}"/>
    <cellStyle name="40% - Accent2 17" xfId="2344" xr:uid="{00000000-0005-0000-0000-00007D040000}"/>
    <cellStyle name="40% - Accent2 17 2" xfId="2345" xr:uid="{00000000-0005-0000-0000-00007E040000}"/>
    <cellStyle name="40% - Accent2 17 2 2" xfId="2346" xr:uid="{00000000-0005-0000-0000-00007F040000}"/>
    <cellStyle name="40% - Accent2 17 3" xfId="2347" xr:uid="{00000000-0005-0000-0000-000080040000}"/>
    <cellStyle name="40% - Accent2 18" xfId="2348" xr:uid="{00000000-0005-0000-0000-000081040000}"/>
    <cellStyle name="40% - Accent2 18 2" xfId="2349" xr:uid="{00000000-0005-0000-0000-000082040000}"/>
    <cellStyle name="40% - Accent2 18 2 2" xfId="2350" xr:uid="{00000000-0005-0000-0000-000083040000}"/>
    <cellStyle name="40% - Accent2 18 3" xfId="2351" xr:uid="{00000000-0005-0000-0000-000084040000}"/>
    <cellStyle name="40% - Accent2 19" xfId="2352" xr:uid="{00000000-0005-0000-0000-000085040000}"/>
    <cellStyle name="40% - Accent2 19 2" xfId="2353" xr:uid="{00000000-0005-0000-0000-000086040000}"/>
    <cellStyle name="40% - Accent2 19 2 2" xfId="2354" xr:uid="{00000000-0005-0000-0000-000087040000}"/>
    <cellStyle name="40% - Accent2 19 3" xfId="2355" xr:uid="{00000000-0005-0000-0000-000088040000}"/>
    <cellStyle name="40% - Accent2 2" xfId="394" xr:uid="{00000000-0005-0000-0000-000089040000}"/>
    <cellStyle name="40% - Accent2 2 2" xfId="395" xr:uid="{00000000-0005-0000-0000-00008A040000}"/>
    <cellStyle name="40% - Accent2 2 2 2" xfId="396" xr:uid="{00000000-0005-0000-0000-00008B040000}"/>
    <cellStyle name="40% - Accent2 2 2 2 2" xfId="397" xr:uid="{00000000-0005-0000-0000-00008C040000}"/>
    <cellStyle name="40% - Accent2 2 2 2 2 2" xfId="398" xr:uid="{00000000-0005-0000-0000-00008D040000}"/>
    <cellStyle name="40% - Accent2 2 2 2 3" xfId="399" xr:uid="{00000000-0005-0000-0000-00008E040000}"/>
    <cellStyle name="40% - Accent2 2 2 3" xfId="400" xr:uid="{00000000-0005-0000-0000-00008F040000}"/>
    <cellStyle name="40% - Accent2 2 2 3 2" xfId="401" xr:uid="{00000000-0005-0000-0000-000090040000}"/>
    <cellStyle name="40% - Accent2 2 2 3 2 2" xfId="402" xr:uid="{00000000-0005-0000-0000-000091040000}"/>
    <cellStyle name="40% - Accent2 2 2 3 3" xfId="403" xr:uid="{00000000-0005-0000-0000-000092040000}"/>
    <cellStyle name="40% - Accent2 2 2 4" xfId="404" xr:uid="{00000000-0005-0000-0000-000093040000}"/>
    <cellStyle name="40% - Accent2 2 2 4 2" xfId="405" xr:uid="{00000000-0005-0000-0000-000094040000}"/>
    <cellStyle name="40% - Accent2 2 2 5" xfId="406" xr:uid="{00000000-0005-0000-0000-000095040000}"/>
    <cellStyle name="40% - Accent2 2 3" xfId="407" xr:uid="{00000000-0005-0000-0000-000096040000}"/>
    <cellStyle name="40% - Accent2 2 3 2" xfId="408" xr:uid="{00000000-0005-0000-0000-000097040000}"/>
    <cellStyle name="40% - Accent2 2 3 2 2" xfId="409" xr:uid="{00000000-0005-0000-0000-000098040000}"/>
    <cellStyle name="40% - Accent2 2 3 3" xfId="410" xr:uid="{00000000-0005-0000-0000-000099040000}"/>
    <cellStyle name="40% - Accent2 2 4" xfId="411" xr:uid="{00000000-0005-0000-0000-00009A040000}"/>
    <cellStyle name="40% - Accent2 2 4 2" xfId="412" xr:uid="{00000000-0005-0000-0000-00009B040000}"/>
    <cellStyle name="40% - Accent2 2 4 2 2" xfId="413" xr:uid="{00000000-0005-0000-0000-00009C040000}"/>
    <cellStyle name="40% - Accent2 2 4 3" xfId="414" xr:uid="{00000000-0005-0000-0000-00009D040000}"/>
    <cellStyle name="40% - Accent2 2 5" xfId="415" xr:uid="{00000000-0005-0000-0000-00009E040000}"/>
    <cellStyle name="40% - Accent2 2 5 2" xfId="416" xr:uid="{00000000-0005-0000-0000-00009F040000}"/>
    <cellStyle name="40% - Accent2 2 6" xfId="417" xr:uid="{00000000-0005-0000-0000-0000A0040000}"/>
    <cellStyle name="40% - Accent2 2 7" xfId="47138" xr:uid="{00000000-0005-0000-0000-0000A1040000}"/>
    <cellStyle name="40% - Accent2 20" xfId="2356" xr:uid="{00000000-0005-0000-0000-0000A2040000}"/>
    <cellStyle name="40% - Accent2 20 2" xfId="2357" xr:uid="{00000000-0005-0000-0000-0000A3040000}"/>
    <cellStyle name="40% - Accent2 20 2 2" xfId="2358" xr:uid="{00000000-0005-0000-0000-0000A4040000}"/>
    <cellStyle name="40% - Accent2 20 3" xfId="2359" xr:uid="{00000000-0005-0000-0000-0000A5040000}"/>
    <cellStyle name="40% - Accent2 21" xfId="2360" xr:uid="{00000000-0005-0000-0000-0000A6040000}"/>
    <cellStyle name="40% - Accent2 21 2" xfId="2361" xr:uid="{00000000-0005-0000-0000-0000A7040000}"/>
    <cellStyle name="40% - Accent2 21 2 2" xfId="2362" xr:uid="{00000000-0005-0000-0000-0000A8040000}"/>
    <cellStyle name="40% - Accent2 21 3" xfId="2363" xr:uid="{00000000-0005-0000-0000-0000A9040000}"/>
    <cellStyle name="40% - Accent2 22" xfId="2364" xr:uid="{00000000-0005-0000-0000-0000AA040000}"/>
    <cellStyle name="40% - Accent2 22 2" xfId="2365" xr:uid="{00000000-0005-0000-0000-0000AB040000}"/>
    <cellStyle name="40% - Accent2 22 2 2" xfId="2366" xr:uid="{00000000-0005-0000-0000-0000AC040000}"/>
    <cellStyle name="40% - Accent2 22 3" xfId="2367" xr:uid="{00000000-0005-0000-0000-0000AD040000}"/>
    <cellStyle name="40% - Accent2 23" xfId="2368" xr:uid="{00000000-0005-0000-0000-0000AE040000}"/>
    <cellStyle name="40% - Accent2 23 2" xfId="2369" xr:uid="{00000000-0005-0000-0000-0000AF040000}"/>
    <cellStyle name="40% - Accent2 23 2 2" xfId="2370" xr:uid="{00000000-0005-0000-0000-0000B0040000}"/>
    <cellStyle name="40% - Accent2 23 3" xfId="2371" xr:uid="{00000000-0005-0000-0000-0000B1040000}"/>
    <cellStyle name="40% - Accent2 24" xfId="2372" xr:uid="{00000000-0005-0000-0000-0000B2040000}"/>
    <cellStyle name="40% - Accent2 24 2" xfId="2373" xr:uid="{00000000-0005-0000-0000-0000B3040000}"/>
    <cellStyle name="40% - Accent2 24 2 2" xfId="2374" xr:uid="{00000000-0005-0000-0000-0000B4040000}"/>
    <cellStyle name="40% - Accent2 24 3" xfId="2375" xr:uid="{00000000-0005-0000-0000-0000B5040000}"/>
    <cellStyle name="40% - Accent2 25" xfId="2376" xr:uid="{00000000-0005-0000-0000-0000B6040000}"/>
    <cellStyle name="40% - Accent2 25 2" xfId="2377" xr:uid="{00000000-0005-0000-0000-0000B7040000}"/>
    <cellStyle name="40% - Accent2 25 2 2" xfId="2378" xr:uid="{00000000-0005-0000-0000-0000B8040000}"/>
    <cellStyle name="40% - Accent2 25 3" xfId="2379" xr:uid="{00000000-0005-0000-0000-0000B9040000}"/>
    <cellStyle name="40% - Accent2 26" xfId="2380" xr:uid="{00000000-0005-0000-0000-0000BA040000}"/>
    <cellStyle name="40% - Accent2 26 2" xfId="2381" xr:uid="{00000000-0005-0000-0000-0000BB040000}"/>
    <cellStyle name="40% - Accent2 27" xfId="2382" xr:uid="{00000000-0005-0000-0000-0000BC040000}"/>
    <cellStyle name="40% - Accent2 28" xfId="2383" xr:uid="{00000000-0005-0000-0000-0000BD040000}"/>
    <cellStyle name="40% - Accent2 3" xfId="418" xr:uid="{00000000-0005-0000-0000-0000BE040000}"/>
    <cellStyle name="40% - Accent2 3 2" xfId="419" xr:uid="{00000000-0005-0000-0000-0000BF040000}"/>
    <cellStyle name="40% - Accent2 3 2 2" xfId="420" xr:uid="{00000000-0005-0000-0000-0000C0040000}"/>
    <cellStyle name="40% - Accent2 3 2 2 2" xfId="421" xr:uid="{00000000-0005-0000-0000-0000C1040000}"/>
    <cellStyle name="40% - Accent2 3 2 2 2 2" xfId="2384" xr:uid="{00000000-0005-0000-0000-0000C2040000}"/>
    <cellStyle name="40% - Accent2 3 2 2 3" xfId="2385" xr:uid="{00000000-0005-0000-0000-0000C3040000}"/>
    <cellStyle name="40% - Accent2 3 2 3" xfId="422" xr:uid="{00000000-0005-0000-0000-0000C4040000}"/>
    <cellStyle name="40% - Accent2 3 2 3 2" xfId="2386" xr:uid="{00000000-0005-0000-0000-0000C5040000}"/>
    <cellStyle name="40% - Accent2 3 2 4" xfId="2387" xr:uid="{00000000-0005-0000-0000-0000C6040000}"/>
    <cellStyle name="40% - Accent2 3 3" xfId="423" xr:uid="{00000000-0005-0000-0000-0000C7040000}"/>
    <cellStyle name="40% - Accent2 3 3 2" xfId="424" xr:uid="{00000000-0005-0000-0000-0000C8040000}"/>
    <cellStyle name="40% - Accent2 3 3 2 2" xfId="425" xr:uid="{00000000-0005-0000-0000-0000C9040000}"/>
    <cellStyle name="40% - Accent2 3 3 3" xfId="426" xr:uid="{00000000-0005-0000-0000-0000CA040000}"/>
    <cellStyle name="40% - Accent2 3 4" xfId="427" xr:uid="{00000000-0005-0000-0000-0000CB040000}"/>
    <cellStyle name="40% - Accent2 3 4 2" xfId="428" xr:uid="{00000000-0005-0000-0000-0000CC040000}"/>
    <cellStyle name="40% - Accent2 3 5" xfId="429" xr:uid="{00000000-0005-0000-0000-0000CD040000}"/>
    <cellStyle name="40% - Accent2 3 6" xfId="47157" xr:uid="{00000000-0005-0000-0000-0000CE040000}"/>
    <cellStyle name="40% - Accent2 4" xfId="430" xr:uid="{00000000-0005-0000-0000-0000CF040000}"/>
    <cellStyle name="40% - Accent2 4 2" xfId="431" xr:uid="{00000000-0005-0000-0000-0000D0040000}"/>
    <cellStyle name="40% - Accent2 4 2 2" xfId="432" xr:uid="{00000000-0005-0000-0000-0000D1040000}"/>
    <cellStyle name="40% - Accent2 4 2 2 2" xfId="2388" xr:uid="{00000000-0005-0000-0000-0000D2040000}"/>
    <cellStyle name="40% - Accent2 4 2 2 2 2" xfId="2389" xr:uid="{00000000-0005-0000-0000-0000D3040000}"/>
    <cellStyle name="40% - Accent2 4 2 2 3" xfId="2390" xr:uid="{00000000-0005-0000-0000-0000D4040000}"/>
    <cellStyle name="40% - Accent2 4 2 3" xfId="2391" xr:uid="{00000000-0005-0000-0000-0000D5040000}"/>
    <cellStyle name="40% - Accent2 4 2 3 2" xfId="2392" xr:uid="{00000000-0005-0000-0000-0000D6040000}"/>
    <cellStyle name="40% - Accent2 4 2 4" xfId="2393" xr:uid="{00000000-0005-0000-0000-0000D7040000}"/>
    <cellStyle name="40% - Accent2 4 3" xfId="433" xr:uid="{00000000-0005-0000-0000-0000D8040000}"/>
    <cellStyle name="40% - Accent2 4 3 2" xfId="2394" xr:uid="{00000000-0005-0000-0000-0000D9040000}"/>
    <cellStyle name="40% - Accent2 4 3 2 2" xfId="2395" xr:uid="{00000000-0005-0000-0000-0000DA040000}"/>
    <cellStyle name="40% - Accent2 4 3 3" xfId="2396" xr:uid="{00000000-0005-0000-0000-0000DB040000}"/>
    <cellStyle name="40% - Accent2 4 4" xfId="2397" xr:uid="{00000000-0005-0000-0000-0000DC040000}"/>
    <cellStyle name="40% - Accent2 4 4 2" xfId="2398" xr:uid="{00000000-0005-0000-0000-0000DD040000}"/>
    <cellStyle name="40% - Accent2 4 5" xfId="2399" xr:uid="{00000000-0005-0000-0000-0000DE040000}"/>
    <cellStyle name="40% - Accent2 5" xfId="434" xr:uid="{00000000-0005-0000-0000-0000DF040000}"/>
    <cellStyle name="40% - Accent2 5 2" xfId="435" xr:uid="{00000000-0005-0000-0000-0000E0040000}"/>
    <cellStyle name="40% - Accent2 5 2 2" xfId="436" xr:uid="{00000000-0005-0000-0000-0000E1040000}"/>
    <cellStyle name="40% - Accent2 5 2 2 2" xfId="2400" xr:uid="{00000000-0005-0000-0000-0000E2040000}"/>
    <cellStyle name="40% - Accent2 5 2 3" xfId="2401" xr:uid="{00000000-0005-0000-0000-0000E3040000}"/>
    <cellStyle name="40% - Accent2 5 3" xfId="437" xr:uid="{00000000-0005-0000-0000-0000E4040000}"/>
    <cellStyle name="40% - Accent2 5 3 2" xfId="2402" xr:uid="{00000000-0005-0000-0000-0000E5040000}"/>
    <cellStyle name="40% - Accent2 5 4" xfId="2403" xr:uid="{00000000-0005-0000-0000-0000E6040000}"/>
    <cellStyle name="40% - Accent2 6" xfId="438" xr:uid="{00000000-0005-0000-0000-0000E7040000}"/>
    <cellStyle name="40% - Accent2 6 2" xfId="439" xr:uid="{00000000-0005-0000-0000-0000E8040000}"/>
    <cellStyle name="40% - Accent2 6 2 2" xfId="2404" xr:uid="{00000000-0005-0000-0000-0000E9040000}"/>
    <cellStyle name="40% - Accent2 6 2 2 2" xfId="2405" xr:uid="{00000000-0005-0000-0000-0000EA040000}"/>
    <cellStyle name="40% - Accent2 6 2 3" xfId="2406" xr:uid="{00000000-0005-0000-0000-0000EB040000}"/>
    <cellStyle name="40% - Accent2 6 3" xfId="2407" xr:uid="{00000000-0005-0000-0000-0000EC040000}"/>
    <cellStyle name="40% - Accent2 6 3 2" xfId="2408" xr:uid="{00000000-0005-0000-0000-0000ED040000}"/>
    <cellStyle name="40% - Accent2 6 4" xfId="2409" xr:uid="{00000000-0005-0000-0000-0000EE040000}"/>
    <cellStyle name="40% - Accent2 7" xfId="440" xr:uid="{00000000-0005-0000-0000-0000EF040000}"/>
    <cellStyle name="40% - Accent2 7 2" xfId="441" xr:uid="{00000000-0005-0000-0000-0000F0040000}"/>
    <cellStyle name="40% - Accent2 7 2 2" xfId="2410" xr:uid="{00000000-0005-0000-0000-0000F1040000}"/>
    <cellStyle name="40% - Accent2 7 2 2 2" xfId="2411" xr:uid="{00000000-0005-0000-0000-0000F2040000}"/>
    <cellStyle name="40% - Accent2 7 2 3" xfId="2412" xr:uid="{00000000-0005-0000-0000-0000F3040000}"/>
    <cellStyle name="40% - Accent2 7 3" xfId="2413" xr:uid="{00000000-0005-0000-0000-0000F4040000}"/>
    <cellStyle name="40% - Accent2 7 3 2" xfId="2414" xr:uid="{00000000-0005-0000-0000-0000F5040000}"/>
    <cellStyle name="40% - Accent2 7 4" xfId="2415" xr:uid="{00000000-0005-0000-0000-0000F6040000}"/>
    <cellStyle name="40% - Accent2 8" xfId="442" xr:uid="{00000000-0005-0000-0000-0000F7040000}"/>
    <cellStyle name="40% - Accent2 8 2" xfId="2416" xr:uid="{00000000-0005-0000-0000-0000F8040000}"/>
    <cellStyle name="40% - Accent2 8 2 2" xfId="2417" xr:uid="{00000000-0005-0000-0000-0000F9040000}"/>
    <cellStyle name="40% - Accent2 8 3" xfId="2418" xr:uid="{00000000-0005-0000-0000-0000FA040000}"/>
    <cellStyle name="40% - Accent2 9" xfId="443" xr:uid="{00000000-0005-0000-0000-0000FB040000}"/>
    <cellStyle name="40% - Accent2 9 2" xfId="1456" xr:uid="{00000000-0005-0000-0000-0000FC040000}"/>
    <cellStyle name="40% - Accent2 9 2 2" xfId="2420" xr:uid="{00000000-0005-0000-0000-0000FD040000}"/>
    <cellStyle name="40% - Accent2 9 2 3" xfId="2419" xr:uid="{00000000-0005-0000-0000-0000FE040000}"/>
    <cellStyle name="40% - Accent2 9 3" xfId="2421" xr:uid="{00000000-0005-0000-0000-0000FF040000}"/>
    <cellStyle name="40% - Accent3" xfId="30" builtinId="39" customBuiltin="1"/>
    <cellStyle name="40% - Accent3 10" xfId="2422" xr:uid="{00000000-0005-0000-0000-000001050000}"/>
    <cellStyle name="40% - Accent3 10 2" xfId="2423" xr:uid="{00000000-0005-0000-0000-000002050000}"/>
    <cellStyle name="40% - Accent3 10 2 2" xfId="2424" xr:uid="{00000000-0005-0000-0000-000003050000}"/>
    <cellStyle name="40% - Accent3 10 3" xfId="2425" xr:uid="{00000000-0005-0000-0000-000004050000}"/>
    <cellStyle name="40% - Accent3 11" xfId="2426" xr:uid="{00000000-0005-0000-0000-000005050000}"/>
    <cellStyle name="40% - Accent3 11 2" xfId="2427" xr:uid="{00000000-0005-0000-0000-000006050000}"/>
    <cellStyle name="40% - Accent3 11 2 2" xfId="2428" xr:uid="{00000000-0005-0000-0000-000007050000}"/>
    <cellStyle name="40% - Accent3 11 3" xfId="2429" xr:uid="{00000000-0005-0000-0000-000008050000}"/>
    <cellStyle name="40% - Accent3 12" xfId="2430" xr:uid="{00000000-0005-0000-0000-000009050000}"/>
    <cellStyle name="40% - Accent3 12 2" xfId="2431" xr:uid="{00000000-0005-0000-0000-00000A050000}"/>
    <cellStyle name="40% - Accent3 12 2 2" xfId="2432" xr:uid="{00000000-0005-0000-0000-00000B050000}"/>
    <cellStyle name="40% - Accent3 12 3" xfId="2433" xr:uid="{00000000-0005-0000-0000-00000C050000}"/>
    <cellStyle name="40% - Accent3 13" xfId="2434" xr:uid="{00000000-0005-0000-0000-00000D050000}"/>
    <cellStyle name="40% - Accent3 13 2" xfId="2435" xr:uid="{00000000-0005-0000-0000-00000E050000}"/>
    <cellStyle name="40% - Accent3 13 2 2" xfId="2436" xr:uid="{00000000-0005-0000-0000-00000F050000}"/>
    <cellStyle name="40% - Accent3 13 3" xfId="2437" xr:uid="{00000000-0005-0000-0000-000010050000}"/>
    <cellStyle name="40% - Accent3 14" xfId="2438" xr:uid="{00000000-0005-0000-0000-000011050000}"/>
    <cellStyle name="40% - Accent3 14 2" xfId="2439" xr:uid="{00000000-0005-0000-0000-000012050000}"/>
    <cellStyle name="40% - Accent3 14 2 2" xfId="2440" xr:uid="{00000000-0005-0000-0000-000013050000}"/>
    <cellStyle name="40% - Accent3 14 3" xfId="2441" xr:uid="{00000000-0005-0000-0000-000014050000}"/>
    <cellStyle name="40% - Accent3 15" xfId="2442" xr:uid="{00000000-0005-0000-0000-000015050000}"/>
    <cellStyle name="40% - Accent3 15 2" xfId="2443" xr:uid="{00000000-0005-0000-0000-000016050000}"/>
    <cellStyle name="40% - Accent3 15 2 2" xfId="2444" xr:uid="{00000000-0005-0000-0000-000017050000}"/>
    <cellStyle name="40% - Accent3 15 3" xfId="2445" xr:uid="{00000000-0005-0000-0000-000018050000}"/>
    <cellStyle name="40% - Accent3 16" xfId="2446" xr:uid="{00000000-0005-0000-0000-000019050000}"/>
    <cellStyle name="40% - Accent3 16 2" xfId="2447" xr:uid="{00000000-0005-0000-0000-00001A050000}"/>
    <cellStyle name="40% - Accent3 16 2 2" xfId="2448" xr:uid="{00000000-0005-0000-0000-00001B050000}"/>
    <cellStyle name="40% - Accent3 16 3" xfId="2449" xr:uid="{00000000-0005-0000-0000-00001C050000}"/>
    <cellStyle name="40% - Accent3 17" xfId="2450" xr:uid="{00000000-0005-0000-0000-00001D050000}"/>
    <cellStyle name="40% - Accent3 17 2" xfId="2451" xr:uid="{00000000-0005-0000-0000-00001E050000}"/>
    <cellStyle name="40% - Accent3 17 2 2" xfId="2452" xr:uid="{00000000-0005-0000-0000-00001F050000}"/>
    <cellStyle name="40% - Accent3 17 3" xfId="2453" xr:uid="{00000000-0005-0000-0000-000020050000}"/>
    <cellStyle name="40% - Accent3 18" xfId="2454" xr:uid="{00000000-0005-0000-0000-000021050000}"/>
    <cellStyle name="40% - Accent3 18 2" xfId="2455" xr:uid="{00000000-0005-0000-0000-000022050000}"/>
    <cellStyle name="40% - Accent3 18 2 2" xfId="2456" xr:uid="{00000000-0005-0000-0000-000023050000}"/>
    <cellStyle name="40% - Accent3 18 3" xfId="2457" xr:uid="{00000000-0005-0000-0000-000024050000}"/>
    <cellStyle name="40% - Accent3 19" xfId="2458" xr:uid="{00000000-0005-0000-0000-000025050000}"/>
    <cellStyle name="40% - Accent3 19 2" xfId="2459" xr:uid="{00000000-0005-0000-0000-000026050000}"/>
    <cellStyle name="40% - Accent3 19 2 2" xfId="2460" xr:uid="{00000000-0005-0000-0000-000027050000}"/>
    <cellStyle name="40% - Accent3 19 3" xfId="2461" xr:uid="{00000000-0005-0000-0000-000028050000}"/>
    <cellStyle name="40% - Accent3 2" xfId="444" xr:uid="{00000000-0005-0000-0000-000029050000}"/>
    <cellStyle name="40% - Accent3 2 2" xfId="445" xr:uid="{00000000-0005-0000-0000-00002A050000}"/>
    <cellStyle name="40% - Accent3 2 2 2" xfId="446" xr:uid="{00000000-0005-0000-0000-00002B050000}"/>
    <cellStyle name="40% - Accent3 2 2 2 2" xfId="447" xr:uid="{00000000-0005-0000-0000-00002C050000}"/>
    <cellStyle name="40% - Accent3 2 2 2 2 2" xfId="448" xr:uid="{00000000-0005-0000-0000-00002D050000}"/>
    <cellStyle name="40% - Accent3 2 2 2 3" xfId="449" xr:uid="{00000000-0005-0000-0000-00002E050000}"/>
    <cellStyle name="40% - Accent3 2 2 3" xfId="450" xr:uid="{00000000-0005-0000-0000-00002F050000}"/>
    <cellStyle name="40% - Accent3 2 2 3 2" xfId="451" xr:uid="{00000000-0005-0000-0000-000030050000}"/>
    <cellStyle name="40% - Accent3 2 2 3 2 2" xfId="452" xr:uid="{00000000-0005-0000-0000-000031050000}"/>
    <cellStyle name="40% - Accent3 2 2 3 3" xfId="453" xr:uid="{00000000-0005-0000-0000-000032050000}"/>
    <cellStyle name="40% - Accent3 2 2 4" xfId="454" xr:uid="{00000000-0005-0000-0000-000033050000}"/>
    <cellStyle name="40% - Accent3 2 2 4 2" xfId="455" xr:uid="{00000000-0005-0000-0000-000034050000}"/>
    <cellStyle name="40% - Accent3 2 2 5" xfId="456" xr:uid="{00000000-0005-0000-0000-000035050000}"/>
    <cellStyle name="40% - Accent3 2 3" xfId="457" xr:uid="{00000000-0005-0000-0000-000036050000}"/>
    <cellStyle name="40% - Accent3 2 3 2" xfId="458" xr:uid="{00000000-0005-0000-0000-000037050000}"/>
    <cellStyle name="40% - Accent3 2 3 2 2" xfId="459" xr:uid="{00000000-0005-0000-0000-000038050000}"/>
    <cellStyle name="40% - Accent3 2 3 3" xfId="460" xr:uid="{00000000-0005-0000-0000-000039050000}"/>
    <cellStyle name="40% - Accent3 2 4" xfId="461" xr:uid="{00000000-0005-0000-0000-00003A050000}"/>
    <cellStyle name="40% - Accent3 2 4 2" xfId="462" xr:uid="{00000000-0005-0000-0000-00003B050000}"/>
    <cellStyle name="40% - Accent3 2 4 2 2" xfId="463" xr:uid="{00000000-0005-0000-0000-00003C050000}"/>
    <cellStyle name="40% - Accent3 2 4 3" xfId="464" xr:uid="{00000000-0005-0000-0000-00003D050000}"/>
    <cellStyle name="40% - Accent3 2 5" xfId="465" xr:uid="{00000000-0005-0000-0000-00003E050000}"/>
    <cellStyle name="40% - Accent3 2 5 2" xfId="466" xr:uid="{00000000-0005-0000-0000-00003F050000}"/>
    <cellStyle name="40% - Accent3 2 6" xfId="467" xr:uid="{00000000-0005-0000-0000-000040050000}"/>
    <cellStyle name="40% - Accent3 2 7" xfId="47140" xr:uid="{00000000-0005-0000-0000-000041050000}"/>
    <cellStyle name="40% - Accent3 20" xfId="2462" xr:uid="{00000000-0005-0000-0000-000042050000}"/>
    <cellStyle name="40% - Accent3 20 2" xfId="2463" xr:uid="{00000000-0005-0000-0000-000043050000}"/>
    <cellStyle name="40% - Accent3 20 2 2" xfId="2464" xr:uid="{00000000-0005-0000-0000-000044050000}"/>
    <cellStyle name="40% - Accent3 20 3" xfId="2465" xr:uid="{00000000-0005-0000-0000-000045050000}"/>
    <cellStyle name="40% - Accent3 21" xfId="2466" xr:uid="{00000000-0005-0000-0000-000046050000}"/>
    <cellStyle name="40% - Accent3 21 2" xfId="2467" xr:uid="{00000000-0005-0000-0000-000047050000}"/>
    <cellStyle name="40% - Accent3 21 2 2" xfId="2468" xr:uid="{00000000-0005-0000-0000-000048050000}"/>
    <cellStyle name="40% - Accent3 21 3" xfId="2469" xr:uid="{00000000-0005-0000-0000-000049050000}"/>
    <cellStyle name="40% - Accent3 22" xfId="2470" xr:uid="{00000000-0005-0000-0000-00004A050000}"/>
    <cellStyle name="40% - Accent3 22 2" xfId="2471" xr:uid="{00000000-0005-0000-0000-00004B050000}"/>
    <cellStyle name="40% - Accent3 22 2 2" xfId="2472" xr:uid="{00000000-0005-0000-0000-00004C050000}"/>
    <cellStyle name="40% - Accent3 22 3" xfId="2473" xr:uid="{00000000-0005-0000-0000-00004D050000}"/>
    <cellStyle name="40% - Accent3 23" xfId="2474" xr:uid="{00000000-0005-0000-0000-00004E050000}"/>
    <cellStyle name="40% - Accent3 23 2" xfId="2475" xr:uid="{00000000-0005-0000-0000-00004F050000}"/>
    <cellStyle name="40% - Accent3 23 2 2" xfId="2476" xr:uid="{00000000-0005-0000-0000-000050050000}"/>
    <cellStyle name="40% - Accent3 23 3" xfId="2477" xr:uid="{00000000-0005-0000-0000-000051050000}"/>
    <cellStyle name="40% - Accent3 24" xfId="2478" xr:uid="{00000000-0005-0000-0000-000052050000}"/>
    <cellStyle name="40% - Accent3 24 2" xfId="2479" xr:uid="{00000000-0005-0000-0000-000053050000}"/>
    <cellStyle name="40% - Accent3 24 2 2" xfId="2480" xr:uid="{00000000-0005-0000-0000-000054050000}"/>
    <cellStyle name="40% - Accent3 24 3" xfId="2481" xr:uid="{00000000-0005-0000-0000-000055050000}"/>
    <cellStyle name="40% - Accent3 25" xfId="2482" xr:uid="{00000000-0005-0000-0000-000056050000}"/>
    <cellStyle name="40% - Accent3 25 2" xfId="2483" xr:uid="{00000000-0005-0000-0000-000057050000}"/>
    <cellStyle name="40% - Accent3 25 2 2" xfId="2484" xr:uid="{00000000-0005-0000-0000-000058050000}"/>
    <cellStyle name="40% - Accent3 25 3" xfId="2485" xr:uid="{00000000-0005-0000-0000-000059050000}"/>
    <cellStyle name="40% - Accent3 26" xfId="2486" xr:uid="{00000000-0005-0000-0000-00005A050000}"/>
    <cellStyle name="40% - Accent3 26 2" xfId="2487" xr:uid="{00000000-0005-0000-0000-00005B050000}"/>
    <cellStyle name="40% - Accent3 27" xfId="2488" xr:uid="{00000000-0005-0000-0000-00005C050000}"/>
    <cellStyle name="40% - Accent3 28" xfId="2489" xr:uid="{00000000-0005-0000-0000-00005D050000}"/>
    <cellStyle name="40% - Accent3 3" xfId="468" xr:uid="{00000000-0005-0000-0000-00005E050000}"/>
    <cellStyle name="40% - Accent3 3 2" xfId="469" xr:uid="{00000000-0005-0000-0000-00005F050000}"/>
    <cellStyle name="40% - Accent3 3 2 2" xfId="470" xr:uid="{00000000-0005-0000-0000-000060050000}"/>
    <cellStyle name="40% - Accent3 3 2 2 2" xfId="471" xr:uid="{00000000-0005-0000-0000-000061050000}"/>
    <cellStyle name="40% - Accent3 3 2 2 2 2" xfId="2490" xr:uid="{00000000-0005-0000-0000-000062050000}"/>
    <cellStyle name="40% - Accent3 3 2 2 3" xfId="2491" xr:uid="{00000000-0005-0000-0000-000063050000}"/>
    <cellStyle name="40% - Accent3 3 2 3" xfId="472" xr:uid="{00000000-0005-0000-0000-000064050000}"/>
    <cellStyle name="40% - Accent3 3 2 3 2" xfId="2492" xr:uid="{00000000-0005-0000-0000-000065050000}"/>
    <cellStyle name="40% - Accent3 3 2 4" xfId="2493" xr:uid="{00000000-0005-0000-0000-000066050000}"/>
    <cellStyle name="40% - Accent3 3 3" xfId="473" xr:uid="{00000000-0005-0000-0000-000067050000}"/>
    <cellStyle name="40% - Accent3 3 3 2" xfId="474" xr:uid="{00000000-0005-0000-0000-000068050000}"/>
    <cellStyle name="40% - Accent3 3 3 2 2" xfId="475" xr:uid="{00000000-0005-0000-0000-000069050000}"/>
    <cellStyle name="40% - Accent3 3 3 3" xfId="476" xr:uid="{00000000-0005-0000-0000-00006A050000}"/>
    <cellStyle name="40% - Accent3 3 4" xfId="477" xr:uid="{00000000-0005-0000-0000-00006B050000}"/>
    <cellStyle name="40% - Accent3 3 4 2" xfId="478" xr:uid="{00000000-0005-0000-0000-00006C050000}"/>
    <cellStyle name="40% - Accent3 3 5" xfId="479" xr:uid="{00000000-0005-0000-0000-00006D050000}"/>
    <cellStyle name="40% - Accent3 3 6" xfId="47158" xr:uid="{00000000-0005-0000-0000-00006E050000}"/>
    <cellStyle name="40% - Accent3 4" xfId="480" xr:uid="{00000000-0005-0000-0000-00006F050000}"/>
    <cellStyle name="40% - Accent3 4 2" xfId="481" xr:uid="{00000000-0005-0000-0000-000070050000}"/>
    <cellStyle name="40% - Accent3 4 2 2" xfId="482" xr:uid="{00000000-0005-0000-0000-000071050000}"/>
    <cellStyle name="40% - Accent3 4 2 2 2" xfId="2494" xr:uid="{00000000-0005-0000-0000-000072050000}"/>
    <cellStyle name="40% - Accent3 4 2 2 2 2" xfId="2495" xr:uid="{00000000-0005-0000-0000-000073050000}"/>
    <cellStyle name="40% - Accent3 4 2 2 3" xfId="2496" xr:uid="{00000000-0005-0000-0000-000074050000}"/>
    <cellStyle name="40% - Accent3 4 2 3" xfId="2497" xr:uid="{00000000-0005-0000-0000-000075050000}"/>
    <cellStyle name="40% - Accent3 4 2 3 2" xfId="2498" xr:uid="{00000000-0005-0000-0000-000076050000}"/>
    <cellStyle name="40% - Accent3 4 2 4" xfId="2499" xr:uid="{00000000-0005-0000-0000-000077050000}"/>
    <cellStyle name="40% - Accent3 4 3" xfId="483" xr:uid="{00000000-0005-0000-0000-000078050000}"/>
    <cellStyle name="40% - Accent3 4 3 2" xfId="2500" xr:uid="{00000000-0005-0000-0000-000079050000}"/>
    <cellStyle name="40% - Accent3 4 3 2 2" xfId="2501" xr:uid="{00000000-0005-0000-0000-00007A050000}"/>
    <cellStyle name="40% - Accent3 4 3 3" xfId="2502" xr:uid="{00000000-0005-0000-0000-00007B050000}"/>
    <cellStyle name="40% - Accent3 4 4" xfId="2503" xr:uid="{00000000-0005-0000-0000-00007C050000}"/>
    <cellStyle name="40% - Accent3 4 4 2" xfId="2504" xr:uid="{00000000-0005-0000-0000-00007D050000}"/>
    <cellStyle name="40% - Accent3 4 5" xfId="2505" xr:uid="{00000000-0005-0000-0000-00007E050000}"/>
    <cellStyle name="40% - Accent3 5" xfId="484" xr:uid="{00000000-0005-0000-0000-00007F050000}"/>
    <cellStyle name="40% - Accent3 5 2" xfId="485" xr:uid="{00000000-0005-0000-0000-000080050000}"/>
    <cellStyle name="40% - Accent3 5 2 2" xfId="486" xr:uid="{00000000-0005-0000-0000-000081050000}"/>
    <cellStyle name="40% - Accent3 5 2 2 2" xfId="2506" xr:uid="{00000000-0005-0000-0000-000082050000}"/>
    <cellStyle name="40% - Accent3 5 2 3" xfId="2507" xr:uid="{00000000-0005-0000-0000-000083050000}"/>
    <cellStyle name="40% - Accent3 5 3" xfId="487" xr:uid="{00000000-0005-0000-0000-000084050000}"/>
    <cellStyle name="40% - Accent3 5 3 2" xfId="2508" xr:uid="{00000000-0005-0000-0000-000085050000}"/>
    <cellStyle name="40% - Accent3 5 4" xfId="2509" xr:uid="{00000000-0005-0000-0000-000086050000}"/>
    <cellStyle name="40% - Accent3 6" xfId="488" xr:uid="{00000000-0005-0000-0000-000087050000}"/>
    <cellStyle name="40% - Accent3 6 2" xfId="489" xr:uid="{00000000-0005-0000-0000-000088050000}"/>
    <cellStyle name="40% - Accent3 6 2 2" xfId="2510" xr:uid="{00000000-0005-0000-0000-000089050000}"/>
    <cellStyle name="40% - Accent3 6 2 2 2" xfId="2511" xr:uid="{00000000-0005-0000-0000-00008A050000}"/>
    <cellStyle name="40% - Accent3 6 2 3" xfId="2512" xr:uid="{00000000-0005-0000-0000-00008B050000}"/>
    <cellStyle name="40% - Accent3 6 3" xfId="2513" xr:uid="{00000000-0005-0000-0000-00008C050000}"/>
    <cellStyle name="40% - Accent3 6 3 2" xfId="2514" xr:uid="{00000000-0005-0000-0000-00008D050000}"/>
    <cellStyle name="40% - Accent3 6 4" xfId="2515" xr:uid="{00000000-0005-0000-0000-00008E050000}"/>
    <cellStyle name="40% - Accent3 7" xfId="490" xr:uid="{00000000-0005-0000-0000-00008F050000}"/>
    <cellStyle name="40% - Accent3 7 2" xfId="491" xr:uid="{00000000-0005-0000-0000-000090050000}"/>
    <cellStyle name="40% - Accent3 7 2 2" xfId="2516" xr:uid="{00000000-0005-0000-0000-000091050000}"/>
    <cellStyle name="40% - Accent3 7 2 2 2" xfId="2517" xr:uid="{00000000-0005-0000-0000-000092050000}"/>
    <cellStyle name="40% - Accent3 7 2 3" xfId="2518" xr:uid="{00000000-0005-0000-0000-000093050000}"/>
    <cellStyle name="40% - Accent3 7 3" xfId="2519" xr:uid="{00000000-0005-0000-0000-000094050000}"/>
    <cellStyle name="40% - Accent3 7 3 2" xfId="2520" xr:uid="{00000000-0005-0000-0000-000095050000}"/>
    <cellStyle name="40% - Accent3 7 4" xfId="2521" xr:uid="{00000000-0005-0000-0000-000096050000}"/>
    <cellStyle name="40% - Accent3 8" xfId="492" xr:uid="{00000000-0005-0000-0000-000097050000}"/>
    <cellStyle name="40% - Accent3 8 2" xfId="2522" xr:uid="{00000000-0005-0000-0000-000098050000}"/>
    <cellStyle name="40% - Accent3 8 2 2" xfId="2523" xr:uid="{00000000-0005-0000-0000-000099050000}"/>
    <cellStyle name="40% - Accent3 8 3" xfId="2524" xr:uid="{00000000-0005-0000-0000-00009A050000}"/>
    <cellStyle name="40% - Accent3 9" xfId="493" xr:uid="{00000000-0005-0000-0000-00009B050000}"/>
    <cellStyle name="40% - Accent3 9 2" xfId="1454" xr:uid="{00000000-0005-0000-0000-00009C050000}"/>
    <cellStyle name="40% - Accent3 9 2 2" xfId="2526" xr:uid="{00000000-0005-0000-0000-00009D050000}"/>
    <cellStyle name="40% - Accent3 9 2 3" xfId="2525" xr:uid="{00000000-0005-0000-0000-00009E050000}"/>
    <cellStyle name="40% - Accent3 9 3" xfId="2527" xr:uid="{00000000-0005-0000-0000-00009F050000}"/>
    <cellStyle name="40% - Accent4" xfId="34" builtinId="43" customBuiltin="1"/>
    <cellStyle name="40% - Accent4 10" xfId="2528" xr:uid="{00000000-0005-0000-0000-0000A1050000}"/>
    <cellStyle name="40% - Accent4 10 2" xfId="2529" xr:uid="{00000000-0005-0000-0000-0000A2050000}"/>
    <cellStyle name="40% - Accent4 10 2 2" xfId="2530" xr:uid="{00000000-0005-0000-0000-0000A3050000}"/>
    <cellStyle name="40% - Accent4 10 3" xfId="2531" xr:uid="{00000000-0005-0000-0000-0000A4050000}"/>
    <cellStyle name="40% - Accent4 11" xfId="2532" xr:uid="{00000000-0005-0000-0000-0000A5050000}"/>
    <cellStyle name="40% - Accent4 11 2" xfId="2533" xr:uid="{00000000-0005-0000-0000-0000A6050000}"/>
    <cellStyle name="40% - Accent4 11 2 2" xfId="2534" xr:uid="{00000000-0005-0000-0000-0000A7050000}"/>
    <cellStyle name="40% - Accent4 11 3" xfId="2535" xr:uid="{00000000-0005-0000-0000-0000A8050000}"/>
    <cellStyle name="40% - Accent4 12" xfId="2536" xr:uid="{00000000-0005-0000-0000-0000A9050000}"/>
    <cellStyle name="40% - Accent4 12 2" xfId="2537" xr:uid="{00000000-0005-0000-0000-0000AA050000}"/>
    <cellStyle name="40% - Accent4 12 2 2" xfId="2538" xr:uid="{00000000-0005-0000-0000-0000AB050000}"/>
    <cellStyle name="40% - Accent4 12 3" xfId="2539" xr:uid="{00000000-0005-0000-0000-0000AC050000}"/>
    <cellStyle name="40% - Accent4 13" xfId="2540" xr:uid="{00000000-0005-0000-0000-0000AD050000}"/>
    <cellStyle name="40% - Accent4 13 2" xfId="2541" xr:uid="{00000000-0005-0000-0000-0000AE050000}"/>
    <cellStyle name="40% - Accent4 13 2 2" xfId="2542" xr:uid="{00000000-0005-0000-0000-0000AF050000}"/>
    <cellStyle name="40% - Accent4 13 3" xfId="2543" xr:uid="{00000000-0005-0000-0000-0000B0050000}"/>
    <cellStyle name="40% - Accent4 14" xfId="2544" xr:uid="{00000000-0005-0000-0000-0000B1050000}"/>
    <cellStyle name="40% - Accent4 14 2" xfId="2545" xr:uid="{00000000-0005-0000-0000-0000B2050000}"/>
    <cellStyle name="40% - Accent4 14 2 2" xfId="2546" xr:uid="{00000000-0005-0000-0000-0000B3050000}"/>
    <cellStyle name="40% - Accent4 14 3" xfId="2547" xr:uid="{00000000-0005-0000-0000-0000B4050000}"/>
    <cellStyle name="40% - Accent4 15" xfId="2548" xr:uid="{00000000-0005-0000-0000-0000B5050000}"/>
    <cellStyle name="40% - Accent4 15 2" xfId="2549" xr:uid="{00000000-0005-0000-0000-0000B6050000}"/>
    <cellStyle name="40% - Accent4 15 2 2" xfId="2550" xr:uid="{00000000-0005-0000-0000-0000B7050000}"/>
    <cellStyle name="40% - Accent4 15 3" xfId="2551" xr:uid="{00000000-0005-0000-0000-0000B8050000}"/>
    <cellStyle name="40% - Accent4 16" xfId="2552" xr:uid="{00000000-0005-0000-0000-0000B9050000}"/>
    <cellStyle name="40% - Accent4 16 2" xfId="2553" xr:uid="{00000000-0005-0000-0000-0000BA050000}"/>
    <cellStyle name="40% - Accent4 16 2 2" xfId="2554" xr:uid="{00000000-0005-0000-0000-0000BB050000}"/>
    <cellStyle name="40% - Accent4 16 3" xfId="2555" xr:uid="{00000000-0005-0000-0000-0000BC050000}"/>
    <cellStyle name="40% - Accent4 17" xfId="2556" xr:uid="{00000000-0005-0000-0000-0000BD050000}"/>
    <cellStyle name="40% - Accent4 17 2" xfId="2557" xr:uid="{00000000-0005-0000-0000-0000BE050000}"/>
    <cellStyle name="40% - Accent4 17 2 2" xfId="2558" xr:uid="{00000000-0005-0000-0000-0000BF050000}"/>
    <cellStyle name="40% - Accent4 17 3" xfId="2559" xr:uid="{00000000-0005-0000-0000-0000C0050000}"/>
    <cellStyle name="40% - Accent4 18" xfId="2560" xr:uid="{00000000-0005-0000-0000-0000C1050000}"/>
    <cellStyle name="40% - Accent4 18 2" xfId="2561" xr:uid="{00000000-0005-0000-0000-0000C2050000}"/>
    <cellStyle name="40% - Accent4 18 2 2" xfId="2562" xr:uid="{00000000-0005-0000-0000-0000C3050000}"/>
    <cellStyle name="40% - Accent4 18 3" xfId="2563" xr:uid="{00000000-0005-0000-0000-0000C4050000}"/>
    <cellStyle name="40% - Accent4 19" xfId="2564" xr:uid="{00000000-0005-0000-0000-0000C5050000}"/>
    <cellStyle name="40% - Accent4 19 2" xfId="2565" xr:uid="{00000000-0005-0000-0000-0000C6050000}"/>
    <cellStyle name="40% - Accent4 19 2 2" xfId="2566" xr:uid="{00000000-0005-0000-0000-0000C7050000}"/>
    <cellStyle name="40% - Accent4 19 3" xfId="2567" xr:uid="{00000000-0005-0000-0000-0000C8050000}"/>
    <cellStyle name="40% - Accent4 2" xfId="494" xr:uid="{00000000-0005-0000-0000-0000C9050000}"/>
    <cellStyle name="40% - Accent4 2 2" xfId="495" xr:uid="{00000000-0005-0000-0000-0000CA050000}"/>
    <cellStyle name="40% - Accent4 2 2 2" xfId="496" xr:uid="{00000000-0005-0000-0000-0000CB050000}"/>
    <cellStyle name="40% - Accent4 2 2 2 2" xfId="497" xr:uid="{00000000-0005-0000-0000-0000CC050000}"/>
    <cellStyle name="40% - Accent4 2 2 2 2 2" xfId="498" xr:uid="{00000000-0005-0000-0000-0000CD050000}"/>
    <cellStyle name="40% - Accent4 2 2 2 3" xfId="499" xr:uid="{00000000-0005-0000-0000-0000CE050000}"/>
    <cellStyle name="40% - Accent4 2 2 3" xfId="500" xr:uid="{00000000-0005-0000-0000-0000CF050000}"/>
    <cellStyle name="40% - Accent4 2 2 3 2" xfId="501" xr:uid="{00000000-0005-0000-0000-0000D0050000}"/>
    <cellStyle name="40% - Accent4 2 2 3 2 2" xfId="502" xr:uid="{00000000-0005-0000-0000-0000D1050000}"/>
    <cellStyle name="40% - Accent4 2 2 3 3" xfId="503" xr:uid="{00000000-0005-0000-0000-0000D2050000}"/>
    <cellStyle name="40% - Accent4 2 2 4" xfId="504" xr:uid="{00000000-0005-0000-0000-0000D3050000}"/>
    <cellStyle name="40% - Accent4 2 2 4 2" xfId="505" xr:uid="{00000000-0005-0000-0000-0000D4050000}"/>
    <cellStyle name="40% - Accent4 2 2 5" xfId="506" xr:uid="{00000000-0005-0000-0000-0000D5050000}"/>
    <cellStyle name="40% - Accent4 2 3" xfId="507" xr:uid="{00000000-0005-0000-0000-0000D6050000}"/>
    <cellStyle name="40% - Accent4 2 3 2" xfId="508" xr:uid="{00000000-0005-0000-0000-0000D7050000}"/>
    <cellStyle name="40% - Accent4 2 3 2 2" xfId="509" xr:uid="{00000000-0005-0000-0000-0000D8050000}"/>
    <cellStyle name="40% - Accent4 2 3 3" xfId="510" xr:uid="{00000000-0005-0000-0000-0000D9050000}"/>
    <cellStyle name="40% - Accent4 2 4" xfId="511" xr:uid="{00000000-0005-0000-0000-0000DA050000}"/>
    <cellStyle name="40% - Accent4 2 4 2" xfId="512" xr:uid="{00000000-0005-0000-0000-0000DB050000}"/>
    <cellStyle name="40% - Accent4 2 4 2 2" xfId="513" xr:uid="{00000000-0005-0000-0000-0000DC050000}"/>
    <cellStyle name="40% - Accent4 2 4 3" xfId="514" xr:uid="{00000000-0005-0000-0000-0000DD050000}"/>
    <cellStyle name="40% - Accent4 2 5" xfId="515" xr:uid="{00000000-0005-0000-0000-0000DE050000}"/>
    <cellStyle name="40% - Accent4 2 5 2" xfId="516" xr:uid="{00000000-0005-0000-0000-0000DF050000}"/>
    <cellStyle name="40% - Accent4 2 6" xfId="517" xr:uid="{00000000-0005-0000-0000-0000E0050000}"/>
    <cellStyle name="40% - Accent4 2 7" xfId="47142" xr:uid="{00000000-0005-0000-0000-0000E1050000}"/>
    <cellStyle name="40% - Accent4 20" xfId="2568" xr:uid="{00000000-0005-0000-0000-0000E2050000}"/>
    <cellStyle name="40% - Accent4 20 2" xfId="2569" xr:uid="{00000000-0005-0000-0000-0000E3050000}"/>
    <cellStyle name="40% - Accent4 20 2 2" xfId="2570" xr:uid="{00000000-0005-0000-0000-0000E4050000}"/>
    <cellStyle name="40% - Accent4 20 3" xfId="2571" xr:uid="{00000000-0005-0000-0000-0000E5050000}"/>
    <cellStyle name="40% - Accent4 21" xfId="2572" xr:uid="{00000000-0005-0000-0000-0000E6050000}"/>
    <cellStyle name="40% - Accent4 21 2" xfId="2573" xr:uid="{00000000-0005-0000-0000-0000E7050000}"/>
    <cellStyle name="40% - Accent4 21 2 2" xfId="2574" xr:uid="{00000000-0005-0000-0000-0000E8050000}"/>
    <cellStyle name="40% - Accent4 21 3" xfId="2575" xr:uid="{00000000-0005-0000-0000-0000E9050000}"/>
    <cellStyle name="40% - Accent4 22" xfId="2576" xr:uid="{00000000-0005-0000-0000-0000EA050000}"/>
    <cellStyle name="40% - Accent4 22 2" xfId="2577" xr:uid="{00000000-0005-0000-0000-0000EB050000}"/>
    <cellStyle name="40% - Accent4 22 2 2" xfId="2578" xr:uid="{00000000-0005-0000-0000-0000EC050000}"/>
    <cellStyle name="40% - Accent4 22 3" xfId="2579" xr:uid="{00000000-0005-0000-0000-0000ED050000}"/>
    <cellStyle name="40% - Accent4 23" xfId="2580" xr:uid="{00000000-0005-0000-0000-0000EE050000}"/>
    <cellStyle name="40% - Accent4 23 2" xfId="2581" xr:uid="{00000000-0005-0000-0000-0000EF050000}"/>
    <cellStyle name="40% - Accent4 23 2 2" xfId="2582" xr:uid="{00000000-0005-0000-0000-0000F0050000}"/>
    <cellStyle name="40% - Accent4 23 3" xfId="2583" xr:uid="{00000000-0005-0000-0000-0000F1050000}"/>
    <cellStyle name="40% - Accent4 24" xfId="2584" xr:uid="{00000000-0005-0000-0000-0000F2050000}"/>
    <cellStyle name="40% - Accent4 24 2" xfId="2585" xr:uid="{00000000-0005-0000-0000-0000F3050000}"/>
    <cellStyle name="40% - Accent4 24 2 2" xfId="2586" xr:uid="{00000000-0005-0000-0000-0000F4050000}"/>
    <cellStyle name="40% - Accent4 24 3" xfId="2587" xr:uid="{00000000-0005-0000-0000-0000F5050000}"/>
    <cellStyle name="40% - Accent4 25" xfId="2588" xr:uid="{00000000-0005-0000-0000-0000F6050000}"/>
    <cellStyle name="40% - Accent4 25 2" xfId="2589" xr:uid="{00000000-0005-0000-0000-0000F7050000}"/>
    <cellStyle name="40% - Accent4 25 2 2" xfId="2590" xr:uid="{00000000-0005-0000-0000-0000F8050000}"/>
    <cellStyle name="40% - Accent4 25 3" xfId="2591" xr:uid="{00000000-0005-0000-0000-0000F9050000}"/>
    <cellStyle name="40% - Accent4 26" xfId="2592" xr:uid="{00000000-0005-0000-0000-0000FA050000}"/>
    <cellStyle name="40% - Accent4 26 2" xfId="2593" xr:uid="{00000000-0005-0000-0000-0000FB050000}"/>
    <cellStyle name="40% - Accent4 27" xfId="2594" xr:uid="{00000000-0005-0000-0000-0000FC050000}"/>
    <cellStyle name="40% - Accent4 28" xfId="2595" xr:uid="{00000000-0005-0000-0000-0000FD050000}"/>
    <cellStyle name="40% - Accent4 3" xfId="518" xr:uid="{00000000-0005-0000-0000-0000FE050000}"/>
    <cellStyle name="40% - Accent4 3 2" xfId="519" xr:uid="{00000000-0005-0000-0000-0000FF050000}"/>
    <cellStyle name="40% - Accent4 3 2 2" xfId="520" xr:uid="{00000000-0005-0000-0000-000000060000}"/>
    <cellStyle name="40% - Accent4 3 2 2 2" xfId="521" xr:uid="{00000000-0005-0000-0000-000001060000}"/>
    <cellStyle name="40% - Accent4 3 2 2 2 2" xfId="2596" xr:uid="{00000000-0005-0000-0000-000002060000}"/>
    <cellStyle name="40% - Accent4 3 2 2 3" xfId="2597" xr:uid="{00000000-0005-0000-0000-000003060000}"/>
    <cellStyle name="40% - Accent4 3 2 3" xfId="522" xr:uid="{00000000-0005-0000-0000-000004060000}"/>
    <cellStyle name="40% - Accent4 3 2 3 2" xfId="2598" xr:uid="{00000000-0005-0000-0000-000005060000}"/>
    <cellStyle name="40% - Accent4 3 2 4" xfId="2599" xr:uid="{00000000-0005-0000-0000-000006060000}"/>
    <cellStyle name="40% - Accent4 3 3" xfId="523" xr:uid="{00000000-0005-0000-0000-000007060000}"/>
    <cellStyle name="40% - Accent4 3 3 2" xfId="524" xr:uid="{00000000-0005-0000-0000-000008060000}"/>
    <cellStyle name="40% - Accent4 3 3 2 2" xfId="525" xr:uid="{00000000-0005-0000-0000-000009060000}"/>
    <cellStyle name="40% - Accent4 3 3 3" xfId="526" xr:uid="{00000000-0005-0000-0000-00000A060000}"/>
    <cellStyle name="40% - Accent4 3 4" xfId="527" xr:uid="{00000000-0005-0000-0000-00000B060000}"/>
    <cellStyle name="40% - Accent4 3 4 2" xfId="528" xr:uid="{00000000-0005-0000-0000-00000C060000}"/>
    <cellStyle name="40% - Accent4 3 5" xfId="529" xr:uid="{00000000-0005-0000-0000-00000D060000}"/>
    <cellStyle name="40% - Accent4 3 6" xfId="47159" xr:uid="{00000000-0005-0000-0000-00000E060000}"/>
    <cellStyle name="40% - Accent4 4" xfId="530" xr:uid="{00000000-0005-0000-0000-00000F060000}"/>
    <cellStyle name="40% - Accent4 4 2" xfId="531" xr:uid="{00000000-0005-0000-0000-000010060000}"/>
    <cellStyle name="40% - Accent4 4 2 2" xfId="532" xr:uid="{00000000-0005-0000-0000-000011060000}"/>
    <cellStyle name="40% - Accent4 4 2 2 2" xfId="2600" xr:uid="{00000000-0005-0000-0000-000012060000}"/>
    <cellStyle name="40% - Accent4 4 2 2 2 2" xfId="2601" xr:uid="{00000000-0005-0000-0000-000013060000}"/>
    <cellStyle name="40% - Accent4 4 2 2 3" xfId="2602" xr:uid="{00000000-0005-0000-0000-000014060000}"/>
    <cellStyle name="40% - Accent4 4 2 3" xfId="2603" xr:uid="{00000000-0005-0000-0000-000015060000}"/>
    <cellStyle name="40% - Accent4 4 2 3 2" xfId="2604" xr:uid="{00000000-0005-0000-0000-000016060000}"/>
    <cellStyle name="40% - Accent4 4 2 4" xfId="2605" xr:uid="{00000000-0005-0000-0000-000017060000}"/>
    <cellStyle name="40% - Accent4 4 3" xfId="533" xr:uid="{00000000-0005-0000-0000-000018060000}"/>
    <cellStyle name="40% - Accent4 4 3 2" xfId="2606" xr:uid="{00000000-0005-0000-0000-000019060000}"/>
    <cellStyle name="40% - Accent4 4 3 2 2" xfId="2607" xr:uid="{00000000-0005-0000-0000-00001A060000}"/>
    <cellStyle name="40% - Accent4 4 3 3" xfId="2608" xr:uid="{00000000-0005-0000-0000-00001B060000}"/>
    <cellStyle name="40% - Accent4 4 4" xfId="2609" xr:uid="{00000000-0005-0000-0000-00001C060000}"/>
    <cellStyle name="40% - Accent4 4 4 2" xfId="2610" xr:uid="{00000000-0005-0000-0000-00001D060000}"/>
    <cellStyle name="40% - Accent4 4 5" xfId="2611" xr:uid="{00000000-0005-0000-0000-00001E060000}"/>
    <cellStyle name="40% - Accent4 5" xfId="534" xr:uid="{00000000-0005-0000-0000-00001F060000}"/>
    <cellStyle name="40% - Accent4 5 2" xfId="535" xr:uid="{00000000-0005-0000-0000-000020060000}"/>
    <cellStyle name="40% - Accent4 5 2 2" xfId="536" xr:uid="{00000000-0005-0000-0000-000021060000}"/>
    <cellStyle name="40% - Accent4 5 2 2 2" xfId="2612" xr:uid="{00000000-0005-0000-0000-000022060000}"/>
    <cellStyle name="40% - Accent4 5 2 3" xfId="2613" xr:uid="{00000000-0005-0000-0000-000023060000}"/>
    <cellStyle name="40% - Accent4 5 3" xfId="537" xr:uid="{00000000-0005-0000-0000-000024060000}"/>
    <cellStyle name="40% - Accent4 5 3 2" xfId="2614" xr:uid="{00000000-0005-0000-0000-000025060000}"/>
    <cellStyle name="40% - Accent4 5 4" xfId="2615" xr:uid="{00000000-0005-0000-0000-000026060000}"/>
    <cellStyle name="40% - Accent4 6" xfId="538" xr:uid="{00000000-0005-0000-0000-000027060000}"/>
    <cellStyle name="40% - Accent4 6 2" xfId="539" xr:uid="{00000000-0005-0000-0000-000028060000}"/>
    <cellStyle name="40% - Accent4 6 2 2" xfId="2616" xr:uid="{00000000-0005-0000-0000-000029060000}"/>
    <cellStyle name="40% - Accent4 6 2 2 2" xfId="2617" xr:uid="{00000000-0005-0000-0000-00002A060000}"/>
    <cellStyle name="40% - Accent4 6 2 3" xfId="2618" xr:uid="{00000000-0005-0000-0000-00002B060000}"/>
    <cellStyle name="40% - Accent4 6 3" xfId="2619" xr:uid="{00000000-0005-0000-0000-00002C060000}"/>
    <cellStyle name="40% - Accent4 6 3 2" xfId="2620" xr:uid="{00000000-0005-0000-0000-00002D060000}"/>
    <cellStyle name="40% - Accent4 6 4" xfId="2621" xr:uid="{00000000-0005-0000-0000-00002E060000}"/>
    <cellStyle name="40% - Accent4 7" xfId="540" xr:uid="{00000000-0005-0000-0000-00002F060000}"/>
    <cellStyle name="40% - Accent4 7 2" xfId="541" xr:uid="{00000000-0005-0000-0000-000030060000}"/>
    <cellStyle name="40% - Accent4 7 2 2" xfId="2622" xr:uid="{00000000-0005-0000-0000-000031060000}"/>
    <cellStyle name="40% - Accent4 7 2 2 2" xfId="2623" xr:uid="{00000000-0005-0000-0000-000032060000}"/>
    <cellStyle name="40% - Accent4 7 2 3" xfId="2624" xr:uid="{00000000-0005-0000-0000-000033060000}"/>
    <cellStyle name="40% - Accent4 7 3" xfId="2625" xr:uid="{00000000-0005-0000-0000-000034060000}"/>
    <cellStyle name="40% - Accent4 7 3 2" xfId="2626" xr:uid="{00000000-0005-0000-0000-000035060000}"/>
    <cellStyle name="40% - Accent4 7 4" xfId="2627" xr:uid="{00000000-0005-0000-0000-000036060000}"/>
    <cellStyle name="40% - Accent4 8" xfId="542" xr:uid="{00000000-0005-0000-0000-000037060000}"/>
    <cellStyle name="40% - Accent4 8 2" xfId="2628" xr:uid="{00000000-0005-0000-0000-000038060000}"/>
    <cellStyle name="40% - Accent4 8 2 2" xfId="2629" xr:uid="{00000000-0005-0000-0000-000039060000}"/>
    <cellStyle name="40% - Accent4 8 3" xfId="2630" xr:uid="{00000000-0005-0000-0000-00003A060000}"/>
    <cellStyle name="40% - Accent4 9" xfId="543" xr:uid="{00000000-0005-0000-0000-00003B060000}"/>
    <cellStyle name="40% - Accent4 9 2" xfId="1532" xr:uid="{00000000-0005-0000-0000-00003C060000}"/>
    <cellStyle name="40% - Accent4 9 2 2" xfId="2632" xr:uid="{00000000-0005-0000-0000-00003D060000}"/>
    <cellStyle name="40% - Accent4 9 2 3" xfId="2631" xr:uid="{00000000-0005-0000-0000-00003E060000}"/>
    <cellStyle name="40% - Accent4 9 3" xfId="2633" xr:uid="{00000000-0005-0000-0000-00003F060000}"/>
    <cellStyle name="40% - Accent5" xfId="38" builtinId="47" customBuiltin="1"/>
    <cellStyle name="40% - Accent5 10" xfId="2634" xr:uid="{00000000-0005-0000-0000-000041060000}"/>
    <cellStyle name="40% - Accent5 10 2" xfId="2635" xr:uid="{00000000-0005-0000-0000-000042060000}"/>
    <cellStyle name="40% - Accent5 10 2 2" xfId="2636" xr:uid="{00000000-0005-0000-0000-000043060000}"/>
    <cellStyle name="40% - Accent5 10 3" xfId="2637" xr:uid="{00000000-0005-0000-0000-000044060000}"/>
    <cellStyle name="40% - Accent5 11" xfId="2638" xr:uid="{00000000-0005-0000-0000-000045060000}"/>
    <cellStyle name="40% - Accent5 11 2" xfId="2639" xr:uid="{00000000-0005-0000-0000-000046060000}"/>
    <cellStyle name="40% - Accent5 11 2 2" xfId="2640" xr:uid="{00000000-0005-0000-0000-000047060000}"/>
    <cellStyle name="40% - Accent5 11 3" xfId="2641" xr:uid="{00000000-0005-0000-0000-000048060000}"/>
    <cellStyle name="40% - Accent5 12" xfId="2642" xr:uid="{00000000-0005-0000-0000-000049060000}"/>
    <cellStyle name="40% - Accent5 12 2" xfId="2643" xr:uid="{00000000-0005-0000-0000-00004A060000}"/>
    <cellStyle name="40% - Accent5 12 2 2" xfId="2644" xr:uid="{00000000-0005-0000-0000-00004B060000}"/>
    <cellStyle name="40% - Accent5 12 3" xfId="2645" xr:uid="{00000000-0005-0000-0000-00004C060000}"/>
    <cellStyle name="40% - Accent5 13" xfId="2646" xr:uid="{00000000-0005-0000-0000-00004D060000}"/>
    <cellStyle name="40% - Accent5 13 2" xfId="2647" xr:uid="{00000000-0005-0000-0000-00004E060000}"/>
    <cellStyle name="40% - Accent5 13 2 2" xfId="2648" xr:uid="{00000000-0005-0000-0000-00004F060000}"/>
    <cellStyle name="40% - Accent5 13 3" xfId="2649" xr:uid="{00000000-0005-0000-0000-000050060000}"/>
    <cellStyle name="40% - Accent5 14" xfId="2650" xr:uid="{00000000-0005-0000-0000-000051060000}"/>
    <cellStyle name="40% - Accent5 14 2" xfId="2651" xr:uid="{00000000-0005-0000-0000-000052060000}"/>
    <cellStyle name="40% - Accent5 14 2 2" xfId="2652" xr:uid="{00000000-0005-0000-0000-000053060000}"/>
    <cellStyle name="40% - Accent5 14 3" xfId="2653" xr:uid="{00000000-0005-0000-0000-000054060000}"/>
    <cellStyle name="40% - Accent5 15" xfId="2654" xr:uid="{00000000-0005-0000-0000-000055060000}"/>
    <cellStyle name="40% - Accent5 15 2" xfId="2655" xr:uid="{00000000-0005-0000-0000-000056060000}"/>
    <cellStyle name="40% - Accent5 15 2 2" xfId="2656" xr:uid="{00000000-0005-0000-0000-000057060000}"/>
    <cellStyle name="40% - Accent5 15 3" xfId="2657" xr:uid="{00000000-0005-0000-0000-000058060000}"/>
    <cellStyle name="40% - Accent5 16" xfId="2658" xr:uid="{00000000-0005-0000-0000-000059060000}"/>
    <cellStyle name="40% - Accent5 16 2" xfId="2659" xr:uid="{00000000-0005-0000-0000-00005A060000}"/>
    <cellStyle name="40% - Accent5 16 2 2" xfId="2660" xr:uid="{00000000-0005-0000-0000-00005B060000}"/>
    <cellStyle name="40% - Accent5 16 3" xfId="2661" xr:uid="{00000000-0005-0000-0000-00005C060000}"/>
    <cellStyle name="40% - Accent5 17" xfId="2662" xr:uid="{00000000-0005-0000-0000-00005D060000}"/>
    <cellStyle name="40% - Accent5 17 2" xfId="2663" xr:uid="{00000000-0005-0000-0000-00005E060000}"/>
    <cellStyle name="40% - Accent5 17 2 2" xfId="2664" xr:uid="{00000000-0005-0000-0000-00005F060000}"/>
    <cellStyle name="40% - Accent5 17 3" xfId="2665" xr:uid="{00000000-0005-0000-0000-000060060000}"/>
    <cellStyle name="40% - Accent5 18" xfId="2666" xr:uid="{00000000-0005-0000-0000-000061060000}"/>
    <cellStyle name="40% - Accent5 18 2" xfId="2667" xr:uid="{00000000-0005-0000-0000-000062060000}"/>
    <cellStyle name="40% - Accent5 18 2 2" xfId="2668" xr:uid="{00000000-0005-0000-0000-000063060000}"/>
    <cellStyle name="40% - Accent5 18 3" xfId="2669" xr:uid="{00000000-0005-0000-0000-000064060000}"/>
    <cellStyle name="40% - Accent5 19" xfId="2670" xr:uid="{00000000-0005-0000-0000-000065060000}"/>
    <cellStyle name="40% - Accent5 19 2" xfId="2671" xr:uid="{00000000-0005-0000-0000-000066060000}"/>
    <cellStyle name="40% - Accent5 19 2 2" xfId="2672" xr:uid="{00000000-0005-0000-0000-000067060000}"/>
    <cellStyle name="40% - Accent5 19 3" xfId="2673" xr:uid="{00000000-0005-0000-0000-000068060000}"/>
    <cellStyle name="40% - Accent5 2" xfId="544" xr:uid="{00000000-0005-0000-0000-000069060000}"/>
    <cellStyle name="40% - Accent5 2 2" xfId="545" xr:uid="{00000000-0005-0000-0000-00006A060000}"/>
    <cellStyle name="40% - Accent5 2 2 2" xfId="546" xr:uid="{00000000-0005-0000-0000-00006B060000}"/>
    <cellStyle name="40% - Accent5 2 2 2 2" xfId="547" xr:uid="{00000000-0005-0000-0000-00006C060000}"/>
    <cellStyle name="40% - Accent5 2 2 2 2 2" xfId="548" xr:uid="{00000000-0005-0000-0000-00006D060000}"/>
    <cellStyle name="40% - Accent5 2 2 2 3" xfId="549" xr:uid="{00000000-0005-0000-0000-00006E060000}"/>
    <cellStyle name="40% - Accent5 2 2 3" xfId="550" xr:uid="{00000000-0005-0000-0000-00006F060000}"/>
    <cellStyle name="40% - Accent5 2 2 3 2" xfId="551" xr:uid="{00000000-0005-0000-0000-000070060000}"/>
    <cellStyle name="40% - Accent5 2 2 3 2 2" xfId="552" xr:uid="{00000000-0005-0000-0000-000071060000}"/>
    <cellStyle name="40% - Accent5 2 2 3 3" xfId="553" xr:uid="{00000000-0005-0000-0000-000072060000}"/>
    <cellStyle name="40% - Accent5 2 2 4" xfId="554" xr:uid="{00000000-0005-0000-0000-000073060000}"/>
    <cellStyle name="40% - Accent5 2 2 4 2" xfId="555" xr:uid="{00000000-0005-0000-0000-000074060000}"/>
    <cellStyle name="40% - Accent5 2 2 5" xfId="556" xr:uid="{00000000-0005-0000-0000-000075060000}"/>
    <cellStyle name="40% - Accent5 2 3" xfId="557" xr:uid="{00000000-0005-0000-0000-000076060000}"/>
    <cellStyle name="40% - Accent5 2 3 2" xfId="558" xr:uid="{00000000-0005-0000-0000-000077060000}"/>
    <cellStyle name="40% - Accent5 2 3 2 2" xfId="559" xr:uid="{00000000-0005-0000-0000-000078060000}"/>
    <cellStyle name="40% - Accent5 2 3 3" xfId="560" xr:uid="{00000000-0005-0000-0000-000079060000}"/>
    <cellStyle name="40% - Accent5 2 4" xfId="561" xr:uid="{00000000-0005-0000-0000-00007A060000}"/>
    <cellStyle name="40% - Accent5 2 4 2" xfId="562" xr:uid="{00000000-0005-0000-0000-00007B060000}"/>
    <cellStyle name="40% - Accent5 2 4 2 2" xfId="563" xr:uid="{00000000-0005-0000-0000-00007C060000}"/>
    <cellStyle name="40% - Accent5 2 4 3" xfId="564" xr:uid="{00000000-0005-0000-0000-00007D060000}"/>
    <cellStyle name="40% - Accent5 2 5" xfId="565" xr:uid="{00000000-0005-0000-0000-00007E060000}"/>
    <cellStyle name="40% - Accent5 2 5 2" xfId="566" xr:uid="{00000000-0005-0000-0000-00007F060000}"/>
    <cellStyle name="40% - Accent5 2 6" xfId="567" xr:uid="{00000000-0005-0000-0000-000080060000}"/>
    <cellStyle name="40% - Accent5 2 7" xfId="47144" xr:uid="{00000000-0005-0000-0000-000081060000}"/>
    <cellStyle name="40% - Accent5 20" xfId="2674" xr:uid="{00000000-0005-0000-0000-000082060000}"/>
    <cellStyle name="40% - Accent5 20 2" xfId="2675" xr:uid="{00000000-0005-0000-0000-000083060000}"/>
    <cellStyle name="40% - Accent5 20 2 2" xfId="2676" xr:uid="{00000000-0005-0000-0000-000084060000}"/>
    <cellStyle name="40% - Accent5 20 3" xfId="2677" xr:uid="{00000000-0005-0000-0000-000085060000}"/>
    <cellStyle name="40% - Accent5 21" xfId="2678" xr:uid="{00000000-0005-0000-0000-000086060000}"/>
    <cellStyle name="40% - Accent5 21 2" xfId="2679" xr:uid="{00000000-0005-0000-0000-000087060000}"/>
    <cellStyle name="40% - Accent5 21 2 2" xfId="2680" xr:uid="{00000000-0005-0000-0000-000088060000}"/>
    <cellStyle name="40% - Accent5 21 3" xfId="2681" xr:uid="{00000000-0005-0000-0000-000089060000}"/>
    <cellStyle name="40% - Accent5 22" xfId="2682" xr:uid="{00000000-0005-0000-0000-00008A060000}"/>
    <cellStyle name="40% - Accent5 22 2" xfId="2683" xr:uid="{00000000-0005-0000-0000-00008B060000}"/>
    <cellStyle name="40% - Accent5 22 2 2" xfId="2684" xr:uid="{00000000-0005-0000-0000-00008C060000}"/>
    <cellStyle name="40% - Accent5 22 3" xfId="2685" xr:uid="{00000000-0005-0000-0000-00008D060000}"/>
    <cellStyle name="40% - Accent5 23" xfId="2686" xr:uid="{00000000-0005-0000-0000-00008E060000}"/>
    <cellStyle name="40% - Accent5 23 2" xfId="2687" xr:uid="{00000000-0005-0000-0000-00008F060000}"/>
    <cellStyle name="40% - Accent5 23 2 2" xfId="2688" xr:uid="{00000000-0005-0000-0000-000090060000}"/>
    <cellStyle name="40% - Accent5 23 3" xfId="2689" xr:uid="{00000000-0005-0000-0000-000091060000}"/>
    <cellStyle name="40% - Accent5 24" xfId="2690" xr:uid="{00000000-0005-0000-0000-000092060000}"/>
    <cellStyle name="40% - Accent5 24 2" xfId="2691" xr:uid="{00000000-0005-0000-0000-000093060000}"/>
    <cellStyle name="40% - Accent5 24 2 2" xfId="2692" xr:uid="{00000000-0005-0000-0000-000094060000}"/>
    <cellStyle name="40% - Accent5 24 3" xfId="2693" xr:uid="{00000000-0005-0000-0000-000095060000}"/>
    <cellStyle name="40% - Accent5 25" xfId="2694" xr:uid="{00000000-0005-0000-0000-000096060000}"/>
    <cellStyle name="40% - Accent5 25 2" xfId="2695" xr:uid="{00000000-0005-0000-0000-000097060000}"/>
    <cellStyle name="40% - Accent5 25 2 2" xfId="2696" xr:uid="{00000000-0005-0000-0000-000098060000}"/>
    <cellStyle name="40% - Accent5 25 3" xfId="2697" xr:uid="{00000000-0005-0000-0000-000099060000}"/>
    <cellStyle name="40% - Accent5 26" xfId="2698" xr:uid="{00000000-0005-0000-0000-00009A060000}"/>
    <cellStyle name="40% - Accent5 26 2" xfId="2699" xr:uid="{00000000-0005-0000-0000-00009B060000}"/>
    <cellStyle name="40% - Accent5 27" xfId="2700" xr:uid="{00000000-0005-0000-0000-00009C060000}"/>
    <cellStyle name="40% - Accent5 28" xfId="2701" xr:uid="{00000000-0005-0000-0000-00009D060000}"/>
    <cellStyle name="40% - Accent5 3" xfId="568" xr:uid="{00000000-0005-0000-0000-00009E060000}"/>
    <cellStyle name="40% - Accent5 3 2" xfId="569" xr:uid="{00000000-0005-0000-0000-00009F060000}"/>
    <cellStyle name="40% - Accent5 3 2 2" xfId="570" xr:uid="{00000000-0005-0000-0000-0000A0060000}"/>
    <cellStyle name="40% - Accent5 3 2 2 2" xfId="571" xr:uid="{00000000-0005-0000-0000-0000A1060000}"/>
    <cellStyle name="40% - Accent5 3 2 2 2 2" xfId="2702" xr:uid="{00000000-0005-0000-0000-0000A2060000}"/>
    <cellStyle name="40% - Accent5 3 2 2 3" xfId="2703" xr:uid="{00000000-0005-0000-0000-0000A3060000}"/>
    <cellStyle name="40% - Accent5 3 2 3" xfId="572" xr:uid="{00000000-0005-0000-0000-0000A4060000}"/>
    <cellStyle name="40% - Accent5 3 2 3 2" xfId="2704" xr:uid="{00000000-0005-0000-0000-0000A5060000}"/>
    <cellStyle name="40% - Accent5 3 2 4" xfId="2705" xr:uid="{00000000-0005-0000-0000-0000A6060000}"/>
    <cellStyle name="40% - Accent5 3 3" xfId="573" xr:uid="{00000000-0005-0000-0000-0000A7060000}"/>
    <cellStyle name="40% - Accent5 3 3 2" xfId="574" xr:uid="{00000000-0005-0000-0000-0000A8060000}"/>
    <cellStyle name="40% - Accent5 3 3 2 2" xfId="575" xr:uid="{00000000-0005-0000-0000-0000A9060000}"/>
    <cellStyle name="40% - Accent5 3 3 3" xfId="576" xr:uid="{00000000-0005-0000-0000-0000AA060000}"/>
    <cellStyle name="40% - Accent5 3 4" xfId="577" xr:uid="{00000000-0005-0000-0000-0000AB060000}"/>
    <cellStyle name="40% - Accent5 3 4 2" xfId="578" xr:uid="{00000000-0005-0000-0000-0000AC060000}"/>
    <cellStyle name="40% - Accent5 3 5" xfId="579" xr:uid="{00000000-0005-0000-0000-0000AD060000}"/>
    <cellStyle name="40% - Accent5 3 6" xfId="47160" xr:uid="{00000000-0005-0000-0000-0000AE060000}"/>
    <cellStyle name="40% - Accent5 4" xfId="580" xr:uid="{00000000-0005-0000-0000-0000AF060000}"/>
    <cellStyle name="40% - Accent5 4 2" xfId="581" xr:uid="{00000000-0005-0000-0000-0000B0060000}"/>
    <cellStyle name="40% - Accent5 4 2 2" xfId="582" xr:uid="{00000000-0005-0000-0000-0000B1060000}"/>
    <cellStyle name="40% - Accent5 4 2 2 2" xfId="2706" xr:uid="{00000000-0005-0000-0000-0000B2060000}"/>
    <cellStyle name="40% - Accent5 4 2 2 2 2" xfId="2707" xr:uid="{00000000-0005-0000-0000-0000B3060000}"/>
    <cellStyle name="40% - Accent5 4 2 2 3" xfId="2708" xr:uid="{00000000-0005-0000-0000-0000B4060000}"/>
    <cellStyle name="40% - Accent5 4 2 3" xfId="2709" xr:uid="{00000000-0005-0000-0000-0000B5060000}"/>
    <cellStyle name="40% - Accent5 4 2 3 2" xfId="2710" xr:uid="{00000000-0005-0000-0000-0000B6060000}"/>
    <cellStyle name="40% - Accent5 4 2 4" xfId="2711" xr:uid="{00000000-0005-0000-0000-0000B7060000}"/>
    <cellStyle name="40% - Accent5 4 3" xfId="583" xr:uid="{00000000-0005-0000-0000-0000B8060000}"/>
    <cellStyle name="40% - Accent5 4 3 2" xfId="2712" xr:uid="{00000000-0005-0000-0000-0000B9060000}"/>
    <cellStyle name="40% - Accent5 4 3 2 2" xfId="2713" xr:uid="{00000000-0005-0000-0000-0000BA060000}"/>
    <cellStyle name="40% - Accent5 4 3 3" xfId="2714" xr:uid="{00000000-0005-0000-0000-0000BB060000}"/>
    <cellStyle name="40% - Accent5 4 4" xfId="2715" xr:uid="{00000000-0005-0000-0000-0000BC060000}"/>
    <cellStyle name="40% - Accent5 4 4 2" xfId="2716" xr:uid="{00000000-0005-0000-0000-0000BD060000}"/>
    <cellStyle name="40% - Accent5 4 5" xfId="2717" xr:uid="{00000000-0005-0000-0000-0000BE060000}"/>
    <cellStyle name="40% - Accent5 5" xfId="584" xr:uid="{00000000-0005-0000-0000-0000BF060000}"/>
    <cellStyle name="40% - Accent5 5 2" xfId="585" xr:uid="{00000000-0005-0000-0000-0000C0060000}"/>
    <cellStyle name="40% - Accent5 5 2 2" xfId="586" xr:uid="{00000000-0005-0000-0000-0000C1060000}"/>
    <cellStyle name="40% - Accent5 5 2 2 2" xfId="2718" xr:uid="{00000000-0005-0000-0000-0000C2060000}"/>
    <cellStyle name="40% - Accent5 5 2 3" xfId="2719" xr:uid="{00000000-0005-0000-0000-0000C3060000}"/>
    <cellStyle name="40% - Accent5 5 3" xfId="587" xr:uid="{00000000-0005-0000-0000-0000C4060000}"/>
    <cellStyle name="40% - Accent5 5 3 2" xfId="2720" xr:uid="{00000000-0005-0000-0000-0000C5060000}"/>
    <cellStyle name="40% - Accent5 5 4" xfId="2721" xr:uid="{00000000-0005-0000-0000-0000C6060000}"/>
    <cellStyle name="40% - Accent5 6" xfId="588" xr:uid="{00000000-0005-0000-0000-0000C7060000}"/>
    <cellStyle name="40% - Accent5 6 2" xfId="589" xr:uid="{00000000-0005-0000-0000-0000C8060000}"/>
    <cellStyle name="40% - Accent5 6 2 2" xfId="2722" xr:uid="{00000000-0005-0000-0000-0000C9060000}"/>
    <cellStyle name="40% - Accent5 6 2 2 2" xfId="2723" xr:uid="{00000000-0005-0000-0000-0000CA060000}"/>
    <cellStyle name="40% - Accent5 6 2 3" xfId="2724" xr:uid="{00000000-0005-0000-0000-0000CB060000}"/>
    <cellStyle name="40% - Accent5 6 3" xfId="2725" xr:uid="{00000000-0005-0000-0000-0000CC060000}"/>
    <cellStyle name="40% - Accent5 6 3 2" xfId="2726" xr:uid="{00000000-0005-0000-0000-0000CD060000}"/>
    <cellStyle name="40% - Accent5 6 4" xfId="2727" xr:uid="{00000000-0005-0000-0000-0000CE060000}"/>
    <cellStyle name="40% - Accent5 7" xfId="590" xr:uid="{00000000-0005-0000-0000-0000CF060000}"/>
    <cellStyle name="40% - Accent5 7 2" xfId="591" xr:uid="{00000000-0005-0000-0000-0000D0060000}"/>
    <cellStyle name="40% - Accent5 7 2 2" xfId="2728" xr:uid="{00000000-0005-0000-0000-0000D1060000}"/>
    <cellStyle name="40% - Accent5 7 2 2 2" xfId="2729" xr:uid="{00000000-0005-0000-0000-0000D2060000}"/>
    <cellStyle name="40% - Accent5 7 2 3" xfId="2730" xr:uid="{00000000-0005-0000-0000-0000D3060000}"/>
    <cellStyle name="40% - Accent5 7 3" xfId="2731" xr:uid="{00000000-0005-0000-0000-0000D4060000}"/>
    <cellStyle name="40% - Accent5 7 3 2" xfId="2732" xr:uid="{00000000-0005-0000-0000-0000D5060000}"/>
    <cellStyle name="40% - Accent5 7 4" xfId="2733" xr:uid="{00000000-0005-0000-0000-0000D6060000}"/>
    <cellStyle name="40% - Accent5 8" xfId="592" xr:uid="{00000000-0005-0000-0000-0000D7060000}"/>
    <cellStyle name="40% - Accent5 8 2" xfId="2734" xr:uid="{00000000-0005-0000-0000-0000D8060000}"/>
    <cellStyle name="40% - Accent5 8 2 2" xfId="2735" xr:uid="{00000000-0005-0000-0000-0000D9060000}"/>
    <cellStyle name="40% - Accent5 8 3" xfId="2736" xr:uid="{00000000-0005-0000-0000-0000DA060000}"/>
    <cellStyle name="40% - Accent5 9" xfId="593" xr:uid="{00000000-0005-0000-0000-0000DB060000}"/>
    <cellStyle name="40% - Accent5 9 2" xfId="1449" xr:uid="{00000000-0005-0000-0000-0000DC060000}"/>
    <cellStyle name="40% - Accent5 9 2 2" xfId="2738" xr:uid="{00000000-0005-0000-0000-0000DD060000}"/>
    <cellStyle name="40% - Accent5 9 2 3" xfId="2737" xr:uid="{00000000-0005-0000-0000-0000DE060000}"/>
    <cellStyle name="40% - Accent5 9 3" xfId="2739" xr:uid="{00000000-0005-0000-0000-0000DF060000}"/>
    <cellStyle name="40% - Accent6" xfId="42" builtinId="51" customBuiltin="1"/>
    <cellStyle name="40% - Accent6 10" xfId="2740" xr:uid="{00000000-0005-0000-0000-0000E1060000}"/>
    <cellStyle name="40% - Accent6 10 2" xfId="2741" xr:uid="{00000000-0005-0000-0000-0000E2060000}"/>
    <cellStyle name="40% - Accent6 10 2 2" xfId="2742" xr:uid="{00000000-0005-0000-0000-0000E3060000}"/>
    <cellStyle name="40% - Accent6 10 3" xfId="2743" xr:uid="{00000000-0005-0000-0000-0000E4060000}"/>
    <cellStyle name="40% - Accent6 11" xfId="2744" xr:uid="{00000000-0005-0000-0000-0000E5060000}"/>
    <cellStyle name="40% - Accent6 11 2" xfId="2745" xr:uid="{00000000-0005-0000-0000-0000E6060000}"/>
    <cellStyle name="40% - Accent6 11 2 2" xfId="2746" xr:uid="{00000000-0005-0000-0000-0000E7060000}"/>
    <cellStyle name="40% - Accent6 11 3" xfId="2747" xr:uid="{00000000-0005-0000-0000-0000E8060000}"/>
    <cellStyle name="40% - Accent6 12" xfId="2748" xr:uid="{00000000-0005-0000-0000-0000E9060000}"/>
    <cellStyle name="40% - Accent6 12 2" xfId="2749" xr:uid="{00000000-0005-0000-0000-0000EA060000}"/>
    <cellStyle name="40% - Accent6 12 2 2" xfId="2750" xr:uid="{00000000-0005-0000-0000-0000EB060000}"/>
    <cellStyle name="40% - Accent6 12 3" xfId="2751" xr:uid="{00000000-0005-0000-0000-0000EC060000}"/>
    <cellStyle name="40% - Accent6 13" xfId="2752" xr:uid="{00000000-0005-0000-0000-0000ED060000}"/>
    <cellStyle name="40% - Accent6 13 2" xfId="2753" xr:uid="{00000000-0005-0000-0000-0000EE060000}"/>
    <cellStyle name="40% - Accent6 13 2 2" xfId="2754" xr:uid="{00000000-0005-0000-0000-0000EF060000}"/>
    <cellStyle name="40% - Accent6 13 3" xfId="2755" xr:uid="{00000000-0005-0000-0000-0000F0060000}"/>
    <cellStyle name="40% - Accent6 14" xfId="2756" xr:uid="{00000000-0005-0000-0000-0000F1060000}"/>
    <cellStyle name="40% - Accent6 14 2" xfId="2757" xr:uid="{00000000-0005-0000-0000-0000F2060000}"/>
    <cellStyle name="40% - Accent6 14 2 2" xfId="2758" xr:uid="{00000000-0005-0000-0000-0000F3060000}"/>
    <cellStyle name="40% - Accent6 14 3" xfId="2759" xr:uid="{00000000-0005-0000-0000-0000F4060000}"/>
    <cellStyle name="40% - Accent6 15" xfId="2760" xr:uid="{00000000-0005-0000-0000-0000F5060000}"/>
    <cellStyle name="40% - Accent6 15 2" xfId="2761" xr:uid="{00000000-0005-0000-0000-0000F6060000}"/>
    <cellStyle name="40% - Accent6 15 2 2" xfId="2762" xr:uid="{00000000-0005-0000-0000-0000F7060000}"/>
    <cellStyle name="40% - Accent6 15 3" xfId="2763" xr:uid="{00000000-0005-0000-0000-0000F8060000}"/>
    <cellStyle name="40% - Accent6 16" xfId="2764" xr:uid="{00000000-0005-0000-0000-0000F9060000}"/>
    <cellStyle name="40% - Accent6 16 2" xfId="2765" xr:uid="{00000000-0005-0000-0000-0000FA060000}"/>
    <cellStyle name="40% - Accent6 16 2 2" xfId="2766" xr:uid="{00000000-0005-0000-0000-0000FB060000}"/>
    <cellStyle name="40% - Accent6 16 3" xfId="2767" xr:uid="{00000000-0005-0000-0000-0000FC060000}"/>
    <cellStyle name="40% - Accent6 17" xfId="2768" xr:uid="{00000000-0005-0000-0000-0000FD060000}"/>
    <cellStyle name="40% - Accent6 17 2" xfId="2769" xr:uid="{00000000-0005-0000-0000-0000FE060000}"/>
    <cellStyle name="40% - Accent6 17 2 2" xfId="2770" xr:uid="{00000000-0005-0000-0000-0000FF060000}"/>
    <cellStyle name="40% - Accent6 17 3" xfId="2771" xr:uid="{00000000-0005-0000-0000-000000070000}"/>
    <cellStyle name="40% - Accent6 18" xfId="2772" xr:uid="{00000000-0005-0000-0000-000001070000}"/>
    <cellStyle name="40% - Accent6 18 2" xfId="2773" xr:uid="{00000000-0005-0000-0000-000002070000}"/>
    <cellStyle name="40% - Accent6 18 2 2" xfId="2774" xr:uid="{00000000-0005-0000-0000-000003070000}"/>
    <cellStyle name="40% - Accent6 18 3" xfId="2775" xr:uid="{00000000-0005-0000-0000-000004070000}"/>
    <cellStyle name="40% - Accent6 19" xfId="2776" xr:uid="{00000000-0005-0000-0000-000005070000}"/>
    <cellStyle name="40% - Accent6 19 2" xfId="2777" xr:uid="{00000000-0005-0000-0000-000006070000}"/>
    <cellStyle name="40% - Accent6 19 2 2" xfId="2778" xr:uid="{00000000-0005-0000-0000-000007070000}"/>
    <cellStyle name="40% - Accent6 19 3" xfId="2779" xr:uid="{00000000-0005-0000-0000-000008070000}"/>
    <cellStyle name="40% - Accent6 2" xfId="594" xr:uid="{00000000-0005-0000-0000-000009070000}"/>
    <cellStyle name="40% - Accent6 2 2" xfId="595" xr:uid="{00000000-0005-0000-0000-00000A070000}"/>
    <cellStyle name="40% - Accent6 2 2 2" xfId="596" xr:uid="{00000000-0005-0000-0000-00000B070000}"/>
    <cellStyle name="40% - Accent6 2 2 2 2" xfId="597" xr:uid="{00000000-0005-0000-0000-00000C070000}"/>
    <cellStyle name="40% - Accent6 2 2 2 2 2" xfId="598" xr:uid="{00000000-0005-0000-0000-00000D070000}"/>
    <cellStyle name="40% - Accent6 2 2 2 3" xfId="599" xr:uid="{00000000-0005-0000-0000-00000E070000}"/>
    <cellStyle name="40% - Accent6 2 2 3" xfId="600" xr:uid="{00000000-0005-0000-0000-00000F070000}"/>
    <cellStyle name="40% - Accent6 2 2 3 2" xfId="601" xr:uid="{00000000-0005-0000-0000-000010070000}"/>
    <cellStyle name="40% - Accent6 2 2 3 2 2" xfId="602" xr:uid="{00000000-0005-0000-0000-000011070000}"/>
    <cellStyle name="40% - Accent6 2 2 3 3" xfId="603" xr:uid="{00000000-0005-0000-0000-000012070000}"/>
    <cellStyle name="40% - Accent6 2 2 4" xfId="604" xr:uid="{00000000-0005-0000-0000-000013070000}"/>
    <cellStyle name="40% - Accent6 2 2 4 2" xfId="605" xr:uid="{00000000-0005-0000-0000-000014070000}"/>
    <cellStyle name="40% - Accent6 2 2 5" xfId="606" xr:uid="{00000000-0005-0000-0000-000015070000}"/>
    <cellStyle name="40% - Accent6 2 3" xfId="607" xr:uid="{00000000-0005-0000-0000-000016070000}"/>
    <cellStyle name="40% - Accent6 2 3 2" xfId="608" xr:uid="{00000000-0005-0000-0000-000017070000}"/>
    <cellStyle name="40% - Accent6 2 3 2 2" xfId="609" xr:uid="{00000000-0005-0000-0000-000018070000}"/>
    <cellStyle name="40% - Accent6 2 3 3" xfId="610" xr:uid="{00000000-0005-0000-0000-000019070000}"/>
    <cellStyle name="40% - Accent6 2 4" xfId="611" xr:uid="{00000000-0005-0000-0000-00001A070000}"/>
    <cellStyle name="40% - Accent6 2 4 2" xfId="612" xr:uid="{00000000-0005-0000-0000-00001B070000}"/>
    <cellStyle name="40% - Accent6 2 4 2 2" xfId="613" xr:uid="{00000000-0005-0000-0000-00001C070000}"/>
    <cellStyle name="40% - Accent6 2 4 3" xfId="614" xr:uid="{00000000-0005-0000-0000-00001D070000}"/>
    <cellStyle name="40% - Accent6 2 5" xfId="615" xr:uid="{00000000-0005-0000-0000-00001E070000}"/>
    <cellStyle name="40% - Accent6 2 5 2" xfId="616" xr:uid="{00000000-0005-0000-0000-00001F070000}"/>
    <cellStyle name="40% - Accent6 2 6" xfId="617" xr:uid="{00000000-0005-0000-0000-000020070000}"/>
    <cellStyle name="40% - Accent6 2 7" xfId="47146" xr:uid="{00000000-0005-0000-0000-000021070000}"/>
    <cellStyle name="40% - Accent6 20" xfId="2780" xr:uid="{00000000-0005-0000-0000-000022070000}"/>
    <cellStyle name="40% - Accent6 20 2" xfId="2781" xr:uid="{00000000-0005-0000-0000-000023070000}"/>
    <cellStyle name="40% - Accent6 20 2 2" xfId="2782" xr:uid="{00000000-0005-0000-0000-000024070000}"/>
    <cellStyle name="40% - Accent6 20 3" xfId="2783" xr:uid="{00000000-0005-0000-0000-000025070000}"/>
    <cellStyle name="40% - Accent6 21" xfId="2784" xr:uid="{00000000-0005-0000-0000-000026070000}"/>
    <cellStyle name="40% - Accent6 21 2" xfId="2785" xr:uid="{00000000-0005-0000-0000-000027070000}"/>
    <cellStyle name="40% - Accent6 21 2 2" xfId="2786" xr:uid="{00000000-0005-0000-0000-000028070000}"/>
    <cellStyle name="40% - Accent6 21 3" xfId="2787" xr:uid="{00000000-0005-0000-0000-000029070000}"/>
    <cellStyle name="40% - Accent6 22" xfId="2788" xr:uid="{00000000-0005-0000-0000-00002A070000}"/>
    <cellStyle name="40% - Accent6 22 2" xfId="2789" xr:uid="{00000000-0005-0000-0000-00002B070000}"/>
    <cellStyle name="40% - Accent6 22 2 2" xfId="2790" xr:uid="{00000000-0005-0000-0000-00002C070000}"/>
    <cellStyle name="40% - Accent6 22 3" xfId="2791" xr:uid="{00000000-0005-0000-0000-00002D070000}"/>
    <cellStyle name="40% - Accent6 23" xfId="2792" xr:uid="{00000000-0005-0000-0000-00002E070000}"/>
    <cellStyle name="40% - Accent6 23 2" xfId="2793" xr:uid="{00000000-0005-0000-0000-00002F070000}"/>
    <cellStyle name="40% - Accent6 23 2 2" xfId="2794" xr:uid="{00000000-0005-0000-0000-000030070000}"/>
    <cellStyle name="40% - Accent6 23 3" xfId="2795" xr:uid="{00000000-0005-0000-0000-000031070000}"/>
    <cellStyle name="40% - Accent6 24" xfId="2796" xr:uid="{00000000-0005-0000-0000-000032070000}"/>
    <cellStyle name="40% - Accent6 24 2" xfId="2797" xr:uid="{00000000-0005-0000-0000-000033070000}"/>
    <cellStyle name="40% - Accent6 24 2 2" xfId="2798" xr:uid="{00000000-0005-0000-0000-000034070000}"/>
    <cellStyle name="40% - Accent6 24 3" xfId="2799" xr:uid="{00000000-0005-0000-0000-000035070000}"/>
    <cellStyle name="40% - Accent6 25" xfId="2800" xr:uid="{00000000-0005-0000-0000-000036070000}"/>
    <cellStyle name="40% - Accent6 25 2" xfId="2801" xr:uid="{00000000-0005-0000-0000-000037070000}"/>
    <cellStyle name="40% - Accent6 25 2 2" xfId="2802" xr:uid="{00000000-0005-0000-0000-000038070000}"/>
    <cellStyle name="40% - Accent6 25 3" xfId="2803" xr:uid="{00000000-0005-0000-0000-000039070000}"/>
    <cellStyle name="40% - Accent6 26" xfId="2804" xr:uid="{00000000-0005-0000-0000-00003A070000}"/>
    <cellStyle name="40% - Accent6 26 2" xfId="2805" xr:uid="{00000000-0005-0000-0000-00003B070000}"/>
    <cellStyle name="40% - Accent6 27" xfId="2806" xr:uid="{00000000-0005-0000-0000-00003C070000}"/>
    <cellStyle name="40% - Accent6 28" xfId="2807" xr:uid="{00000000-0005-0000-0000-00003D070000}"/>
    <cellStyle name="40% - Accent6 3" xfId="618" xr:uid="{00000000-0005-0000-0000-00003E070000}"/>
    <cellStyle name="40% - Accent6 3 2" xfId="619" xr:uid="{00000000-0005-0000-0000-00003F070000}"/>
    <cellStyle name="40% - Accent6 3 2 2" xfId="620" xr:uid="{00000000-0005-0000-0000-000040070000}"/>
    <cellStyle name="40% - Accent6 3 2 2 2" xfId="621" xr:uid="{00000000-0005-0000-0000-000041070000}"/>
    <cellStyle name="40% - Accent6 3 2 2 2 2" xfId="2808" xr:uid="{00000000-0005-0000-0000-000042070000}"/>
    <cellStyle name="40% - Accent6 3 2 2 3" xfId="2809" xr:uid="{00000000-0005-0000-0000-000043070000}"/>
    <cellStyle name="40% - Accent6 3 2 3" xfId="622" xr:uid="{00000000-0005-0000-0000-000044070000}"/>
    <cellStyle name="40% - Accent6 3 2 3 2" xfId="2810" xr:uid="{00000000-0005-0000-0000-000045070000}"/>
    <cellStyle name="40% - Accent6 3 2 4" xfId="2811" xr:uid="{00000000-0005-0000-0000-000046070000}"/>
    <cellStyle name="40% - Accent6 3 3" xfId="623" xr:uid="{00000000-0005-0000-0000-000047070000}"/>
    <cellStyle name="40% - Accent6 3 3 2" xfId="624" xr:uid="{00000000-0005-0000-0000-000048070000}"/>
    <cellStyle name="40% - Accent6 3 3 2 2" xfId="625" xr:uid="{00000000-0005-0000-0000-000049070000}"/>
    <cellStyle name="40% - Accent6 3 3 3" xfId="626" xr:uid="{00000000-0005-0000-0000-00004A070000}"/>
    <cellStyle name="40% - Accent6 3 4" xfId="627" xr:uid="{00000000-0005-0000-0000-00004B070000}"/>
    <cellStyle name="40% - Accent6 3 4 2" xfId="628" xr:uid="{00000000-0005-0000-0000-00004C070000}"/>
    <cellStyle name="40% - Accent6 3 5" xfId="629" xr:uid="{00000000-0005-0000-0000-00004D070000}"/>
    <cellStyle name="40% - Accent6 3 6" xfId="47161" xr:uid="{00000000-0005-0000-0000-00004E070000}"/>
    <cellStyle name="40% - Accent6 4" xfId="630" xr:uid="{00000000-0005-0000-0000-00004F070000}"/>
    <cellStyle name="40% - Accent6 4 2" xfId="631" xr:uid="{00000000-0005-0000-0000-000050070000}"/>
    <cellStyle name="40% - Accent6 4 2 2" xfId="632" xr:uid="{00000000-0005-0000-0000-000051070000}"/>
    <cellStyle name="40% - Accent6 4 2 2 2" xfId="2812" xr:uid="{00000000-0005-0000-0000-000052070000}"/>
    <cellStyle name="40% - Accent6 4 2 2 2 2" xfId="2813" xr:uid="{00000000-0005-0000-0000-000053070000}"/>
    <cellStyle name="40% - Accent6 4 2 2 3" xfId="2814" xr:uid="{00000000-0005-0000-0000-000054070000}"/>
    <cellStyle name="40% - Accent6 4 2 3" xfId="2815" xr:uid="{00000000-0005-0000-0000-000055070000}"/>
    <cellStyle name="40% - Accent6 4 2 3 2" xfId="2816" xr:uid="{00000000-0005-0000-0000-000056070000}"/>
    <cellStyle name="40% - Accent6 4 2 4" xfId="2817" xr:uid="{00000000-0005-0000-0000-000057070000}"/>
    <cellStyle name="40% - Accent6 4 3" xfId="633" xr:uid="{00000000-0005-0000-0000-000058070000}"/>
    <cellStyle name="40% - Accent6 4 3 2" xfId="2818" xr:uid="{00000000-0005-0000-0000-000059070000}"/>
    <cellStyle name="40% - Accent6 4 3 2 2" xfId="2819" xr:uid="{00000000-0005-0000-0000-00005A070000}"/>
    <cellStyle name="40% - Accent6 4 3 3" xfId="2820" xr:uid="{00000000-0005-0000-0000-00005B070000}"/>
    <cellStyle name="40% - Accent6 4 4" xfId="2821" xr:uid="{00000000-0005-0000-0000-00005C070000}"/>
    <cellStyle name="40% - Accent6 4 4 2" xfId="2822" xr:uid="{00000000-0005-0000-0000-00005D070000}"/>
    <cellStyle name="40% - Accent6 4 5" xfId="2823" xr:uid="{00000000-0005-0000-0000-00005E070000}"/>
    <cellStyle name="40% - Accent6 5" xfId="634" xr:uid="{00000000-0005-0000-0000-00005F070000}"/>
    <cellStyle name="40% - Accent6 5 2" xfId="635" xr:uid="{00000000-0005-0000-0000-000060070000}"/>
    <cellStyle name="40% - Accent6 5 2 2" xfId="636" xr:uid="{00000000-0005-0000-0000-000061070000}"/>
    <cellStyle name="40% - Accent6 5 2 2 2" xfId="2824" xr:uid="{00000000-0005-0000-0000-000062070000}"/>
    <cellStyle name="40% - Accent6 5 2 3" xfId="2825" xr:uid="{00000000-0005-0000-0000-000063070000}"/>
    <cellStyle name="40% - Accent6 5 3" xfId="637" xr:uid="{00000000-0005-0000-0000-000064070000}"/>
    <cellStyle name="40% - Accent6 5 3 2" xfId="2826" xr:uid="{00000000-0005-0000-0000-000065070000}"/>
    <cellStyle name="40% - Accent6 5 4" xfId="2827" xr:uid="{00000000-0005-0000-0000-000066070000}"/>
    <cellStyle name="40% - Accent6 6" xfId="638" xr:uid="{00000000-0005-0000-0000-000067070000}"/>
    <cellStyle name="40% - Accent6 6 2" xfId="639" xr:uid="{00000000-0005-0000-0000-000068070000}"/>
    <cellStyle name="40% - Accent6 6 2 2" xfId="2828" xr:uid="{00000000-0005-0000-0000-000069070000}"/>
    <cellStyle name="40% - Accent6 6 2 2 2" xfId="2829" xr:uid="{00000000-0005-0000-0000-00006A070000}"/>
    <cellStyle name="40% - Accent6 6 2 3" xfId="2830" xr:uid="{00000000-0005-0000-0000-00006B070000}"/>
    <cellStyle name="40% - Accent6 6 3" xfId="2831" xr:uid="{00000000-0005-0000-0000-00006C070000}"/>
    <cellStyle name="40% - Accent6 6 3 2" xfId="2832" xr:uid="{00000000-0005-0000-0000-00006D070000}"/>
    <cellStyle name="40% - Accent6 6 4" xfId="2833" xr:uid="{00000000-0005-0000-0000-00006E070000}"/>
    <cellStyle name="40% - Accent6 7" xfId="640" xr:uid="{00000000-0005-0000-0000-00006F070000}"/>
    <cellStyle name="40% - Accent6 7 2" xfId="641" xr:uid="{00000000-0005-0000-0000-000070070000}"/>
    <cellStyle name="40% - Accent6 7 2 2" xfId="2834" xr:uid="{00000000-0005-0000-0000-000071070000}"/>
    <cellStyle name="40% - Accent6 7 2 2 2" xfId="2835" xr:uid="{00000000-0005-0000-0000-000072070000}"/>
    <cellStyle name="40% - Accent6 7 2 3" xfId="2836" xr:uid="{00000000-0005-0000-0000-000073070000}"/>
    <cellStyle name="40% - Accent6 7 3" xfId="2837" xr:uid="{00000000-0005-0000-0000-000074070000}"/>
    <cellStyle name="40% - Accent6 7 3 2" xfId="2838" xr:uid="{00000000-0005-0000-0000-000075070000}"/>
    <cellStyle name="40% - Accent6 7 4" xfId="2839" xr:uid="{00000000-0005-0000-0000-000076070000}"/>
    <cellStyle name="40% - Accent6 8" xfId="642" xr:uid="{00000000-0005-0000-0000-000077070000}"/>
    <cellStyle name="40% - Accent6 8 2" xfId="2840" xr:uid="{00000000-0005-0000-0000-000078070000}"/>
    <cellStyle name="40% - Accent6 8 2 2" xfId="2841" xr:uid="{00000000-0005-0000-0000-000079070000}"/>
    <cellStyle name="40% - Accent6 8 3" xfId="2842" xr:uid="{00000000-0005-0000-0000-00007A070000}"/>
    <cellStyle name="40% - Accent6 9" xfId="643" xr:uid="{00000000-0005-0000-0000-00007B070000}"/>
    <cellStyle name="40% - Accent6 9 2" xfId="1516" xr:uid="{00000000-0005-0000-0000-00007C070000}"/>
    <cellStyle name="40% - Accent6 9 2 2" xfId="2844" xr:uid="{00000000-0005-0000-0000-00007D070000}"/>
    <cellStyle name="40% - Accent6 9 2 3" xfId="2843" xr:uid="{00000000-0005-0000-0000-00007E070000}"/>
    <cellStyle name="40% - Accent6 9 3" xfId="2845" xr:uid="{00000000-0005-0000-0000-00007F070000}"/>
    <cellStyle name="60% - Accent1" xfId="23" builtinId="32" customBuiltin="1"/>
    <cellStyle name="60% - Accent1 2" xfId="1490" xr:uid="{00000000-0005-0000-0000-000081070000}"/>
    <cellStyle name="60% - Accent1 3" xfId="1483" xr:uid="{00000000-0005-0000-0000-000082070000}"/>
    <cellStyle name="60% - Accent2" xfId="27" builtinId="36" customBuiltin="1"/>
    <cellStyle name="60% - Accent2 2" xfId="1502" xr:uid="{00000000-0005-0000-0000-000084070000}"/>
    <cellStyle name="60% - Accent2 3" xfId="1492" xr:uid="{00000000-0005-0000-0000-000085070000}"/>
    <cellStyle name="60% - Accent3" xfId="31" builtinId="40" customBuiltin="1"/>
    <cellStyle name="60% - Accent3 2" xfId="1484" xr:uid="{00000000-0005-0000-0000-000087070000}"/>
    <cellStyle name="60% - Accent3 3" xfId="1527" xr:uid="{00000000-0005-0000-0000-000088070000}"/>
    <cellStyle name="60% - Accent4" xfId="35" builtinId="44" customBuiltin="1"/>
    <cellStyle name="60% - Accent4 2" xfId="1495" xr:uid="{00000000-0005-0000-0000-00008A070000}"/>
    <cellStyle name="60% - Accent4 3" xfId="1528" xr:uid="{00000000-0005-0000-0000-00008B070000}"/>
    <cellStyle name="60% - Accent5" xfId="39" builtinId="48" customBuiltin="1"/>
    <cellStyle name="60% - Accent5 2" xfId="1504" xr:uid="{00000000-0005-0000-0000-00008D070000}"/>
    <cellStyle name="60% - Accent5 3" xfId="1452" xr:uid="{00000000-0005-0000-0000-00008E070000}"/>
    <cellStyle name="60% - Accent6" xfId="43" builtinId="52" customBuiltin="1"/>
    <cellStyle name="60% - Accent6 2" xfId="1471" xr:uid="{00000000-0005-0000-0000-000090070000}"/>
    <cellStyle name="60% - Accent6 3" xfId="1491" xr:uid="{00000000-0005-0000-0000-000091070000}"/>
    <cellStyle name="Accent1" xfId="20" builtinId="29" customBuiltin="1"/>
    <cellStyle name="Accent1 - 20%" xfId="2846" xr:uid="{00000000-0005-0000-0000-000093070000}"/>
    <cellStyle name="Accent1 - 40%" xfId="2847" xr:uid="{00000000-0005-0000-0000-000094070000}"/>
    <cellStyle name="Accent1 - 60%" xfId="2848" xr:uid="{00000000-0005-0000-0000-000095070000}"/>
    <cellStyle name="Accent1 2" xfId="1493" xr:uid="{00000000-0005-0000-0000-000096070000}"/>
    <cellStyle name="Accent1 3" xfId="1494" xr:uid="{00000000-0005-0000-0000-000097070000}"/>
    <cellStyle name="Accent2" xfId="24" builtinId="33" customBuiltin="1"/>
    <cellStyle name="Accent2 - 20%" xfId="2849" xr:uid="{00000000-0005-0000-0000-000099070000}"/>
    <cellStyle name="Accent2 - 40%" xfId="2850" xr:uid="{00000000-0005-0000-0000-00009A070000}"/>
    <cellStyle name="Accent2 - 60%" xfId="2851" xr:uid="{00000000-0005-0000-0000-00009B070000}"/>
    <cellStyle name="Accent2 2" xfId="1463" xr:uid="{00000000-0005-0000-0000-00009C070000}"/>
    <cellStyle name="Accent2 3" xfId="1529" xr:uid="{00000000-0005-0000-0000-00009D070000}"/>
    <cellStyle name="Accent3" xfId="28" builtinId="37" customBuiltin="1"/>
    <cellStyle name="Accent3 - 20%" xfId="2852" xr:uid="{00000000-0005-0000-0000-00009F070000}"/>
    <cellStyle name="Accent3 - 40%" xfId="2853" xr:uid="{00000000-0005-0000-0000-0000A0070000}"/>
    <cellStyle name="Accent3 - 60%" xfId="2854" xr:uid="{00000000-0005-0000-0000-0000A1070000}"/>
    <cellStyle name="Accent3 2" xfId="1522" xr:uid="{00000000-0005-0000-0000-0000A2070000}"/>
    <cellStyle name="Accent3 3" xfId="1467" xr:uid="{00000000-0005-0000-0000-0000A3070000}"/>
    <cellStyle name="Accent4" xfId="32" builtinId="41" customBuiltin="1"/>
    <cellStyle name="Accent4 - 20%" xfId="2855" xr:uid="{00000000-0005-0000-0000-0000A5070000}"/>
    <cellStyle name="Accent4 - 40%" xfId="2856" xr:uid="{00000000-0005-0000-0000-0000A6070000}"/>
    <cellStyle name="Accent4 - 60%" xfId="2857" xr:uid="{00000000-0005-0000-0000-0000A7070000}"/>
    <cellStyle name="Accent4 2" xfId="1514" xr:uid="{00000000-0005-0000-0000-0000A8070000}"/>
    <cellStyle name="Accent4 3" xfId="1447" xr:uid="{00000000-0005-0000-0000-0000A9070000}"/>
    <cellStyle name="Accent5" xfId="36" builtinId="45" customBuiltin="1"/>
    <cellStyle name="Accent5 - 20%" xfId="2858" xr:uid="{00000000-0005-0000-0000-0000AB070000}"/>
    <cellStyle name="Accent5 - 40%" xfId="2859" xr:uid="{00000000-0005-0000-0000-0000AC070000}"/>
    <cellStyle name="Accent5 - 60%" xfId="2860" xr:uid="{00000000-0005-0000-0000-0000AD070000}"/>
    <cellStyle name="Accent5 2" xfId="1521" xr:uid="{00000000-0005-0000-0000-0000AE070000}"/>
    <cellStyle name="Accent5 3" xfId="1472" xr:uid="{00000000-0005-0000-0000-0000AF070000}"/>
    <cellStyle name="Accent6" xfId="40" builtinId="49" customBuiltin="1"/>
    <cellStyle name="Accent6 - 20%" xfId="2861" xr:uid="{00000000-0005-0000-0000-0000B1070000}"/>
    <cellStyle name="Accent6 - 40%" xfId="2862" xr:uid="{00000000-0005-0000-0000-0000B2070000}"/>
    <cellStyle name="Accent6 - 60%" xfId="2863" xr:uid="{00000000-0005-0000-0000-0000B3070000}"/>
    <cellStyle name="Accent6 2" xfId="1446" xr:uid="{00000000-0005-0000-0000-0000B4070000}"/>
    <cellStyle name="Accent6 3" xfId="1474" xr:uid="{00000000-0005-0000-0000-0000B5070000}"/>
    <cellStyle name="arial mt" xfId="2864" xr:uid="{00000000-0005-0000-0000-0000B6070000}"/>
    <cellStyle name="Bad" xfId="10" builtinId="27" customBuiltin="1"/>
    <cellStyle name="Bad 2" xfId="1518" xr:uid="{00000000-0005-0000-0000-0000B8070000}"/>
    <cellStyle name="Bad 2 2" xfId="2865" xr:uid="{00000000-0005-0000-0000-0000B9070000}"/>
    <cellStyle name="Bad 3" xfId="1530" xr:uid="{00000000-0005-0000-0000-0000BA070000}"/>
    <cellStyle name="Calculation" xfId="14" builtinId="22" customBuiltin="1"/>
    <cellStyle name="Calculation 2" xfId="1448" xr:uid="{00000000-0005-0000-0000-0000BC070000}"/>
    <cellStyle name="Calculation 2 2" xfId="2867" xr:uid="{00000000-0005-0000-0000-0000BD070000}"/>
    <cellStyle name="Calculation 2 3" xfId="2866" xr:uid="{00000000-0005-0000-0000-0000BE070000}"/>
    <cellStyle name="Calculation 3" xfId="1496" xr:uid="{00000000-0005-0000-0000-0000BF070000}"/>
    <cellStyle name="Check Cell" xfId="16" builtinId="23" customBuiltin="1"/>
    <cellStyle name="Check Cell 2" xfId="1432" xr:uid="{00000000-0005-0000-0000-0000C1070000}"/>
    <cellStyle name="Check Cell 3" xfId="1455" xr:uid="{00000000-0005-0000-0000-0000C2070000}"/>
    <cellStyle name="Comma" xfId="1" builtinId="3"/>
    <cellStyle name="Comma [0] 2" xfId="2868" xr:uid="{00000000-0005-0000-0000-0000C4070000}"/>
    <cellStyle name="Comma 10" xfId="644" xr:uid="{00000000-0005-0000-0000-0000C5070000}"/>
    <cellStyle name="Comma 10 2" xfId="1533" xr:uid="{00000000-0005-0000-0000-0000C6070000}"/>
    <cellStyle name="Comma 10 2 2" xfId="2871" xr:uid="{00000000-0005-0000-0000-0000C7070000}"/>
    <cellStyle name="Comma 10 2 2 2" xfId="2872" xr:uid="{00000000-0005-0000-0000-0000C8070000}"/>
    <cellStyle name="Comma 10 2 2 2 2" xfId="2873" xr:uid="{00000000-0005-0000-0000-0000C9070000}"/>
    <cellStyle name="Comma 10 2 2 3" xfId="2874" xr:uid="{00000000-0005-0000-0000-0000CA070000}"/>
    <cellStyle name="Comma 10 2 2 4" xfId="2875" xr:uid="{00000000-0005-0000-0000-0000CB070000}"/>
    <cellStyle name="Comma 10 2 3" xfId="2876" xr:uid="{00000000-0005-0000-0000-0000CC070000}"/>
    <cellStyle name="Comma 10 2 3 2" xfId="2877" xr:uid="{00000000-0005-0000-0000-0000CD070000}"/>
    <cellStyle name="Comma 10 2 3 3" xfId="2878" xr:uid="{00000000-0005-0000-0000-0000CE070000}"/>
    <cellStyle name="Comma 10 2 4" xfId="2879" xr:uid="{00000000-0005-0000-0000-0000CF070000}"/>
    <cellStyle name="Comma 10 2 4 2" xfId="2880" xr:uid="{00000000-0005-0000-0000-0000D0070000}"/>
    <cellStyle name="Comma 10 2 4 3" xfId="2881" xr:uid="{00000000-0005-0000-0000-0000D1070000}"/>
    <cellStyle name="Comma 10 2 5" xfId="2882" xr:uid="{00000000-0005-0000-0000-0000D2070000}"/>
    <cellStyle name="Comma 10 2 5 2" xfId="2883" xr:uid="{00000000-0005-0000-0000-0000D3070000}"/>
    <cellStyle name="Comma 10 2 5 3" xfId="2884" xr:uid="{00000000-0005-0000-0000-0000D4070000}"/>
    <cellStyle name="Comma 10 2 6" xfId="2885" xr:uid="{00000000-0005-0000-0000-0000D5070000}"/>
    <cellStyle name="Comma 10 2 7" xfId="2886" xr:uid="{00000000-0005-0000-0000-0000D6070000}"/>
    <cellStyle name="Comma 10 2 8" xfId="2870" xr:uid="{00000000-0005-0000-0000-0000D7070000}"/>
    <cellStyle name="Comma 10 3" xfId="2887" xr:uid="{00000000-0005-0000-0000-0000D8070000}"/>
    <cellStyle name="Comma 10 3 2" xfId="2888" xr:uid="{00000000-0005-0000-0000-0000D9070000}"/>
    <cellStyle name="Comma 10 3 2 2" xfId="2889" xr:uid="{00000000-0005-0000-0000-0000DA070000}"/>
    <cellStyle name="Comma 10 3 3" xfId="2890" xr:uid="{00000000-0005-0000-0000-0000DB070000}"/>
    <cellStyle name="Comma 10 3 4" xfId="2891" xr:uid="{00000000-0005-0000-0000-0000DC070000}"/>
    <cellStyle name="Comma 10 4" xfId="2892" xr:uid="{00000000-0005-0000-0000-0000DD070000}"/>
    <cellStyle name="Comma 10 4 2" xfId="2893" xr:uid="{00000000-0005-0000-0000-0000DE070000}"/>
    <cellStyle name="Comma 10 4 3" xfId="2894" xr:uid="{00000000-0005-0000-0000-0000DF070000}"/>
    <cellStyle name="Comma 10 5" xfId="2895" xr:uid="{00000000-0005-0000-0000-0000E0070000}"/>
    <cellStyle name="Comma 10 5 2" xfId="2896" xr:uid="{00000000-0005-0000-0000-0000E1070000}"/>
    <cellStyle name="Comma 10 5 3" xfId="2897" xr:uid="{00000000-0005-0000-0000-0000E2070000}"/>
    <cellStyle name="Comma 10 6" xfId="2898" xr:uid="{00000000-0005-0000-0000-0000E3070000}"/>
    <cellStyle name="Comma 10 6 2" xfId="2899" xr:uid="{00000000-0005-0000-0000-0000E4070000}"/>
    <cellStyle name="Comma 10 6 3" xfId="2900" xr:uid="{00000000-0005-0000-0000-0000E5070000}"/>
    <cellStyle name="Comma 10 7" xfId="2901" xr:uid="{00000000-0005-0000-0000-0000E6070000}"/>
    <cellStyle name="Comma 10 8" xfId="2902" xr:uid="{00000000-0005-0000-0000-0000E7070000}"/>
    <cellStyle name="Comma 10 9" xfId="2869" xr:uid="{00000000-0005-0000-0000-0000E8070000}"/>
    <cellStyle name="Comma 11" xfId="645" xr:uid="{00000000-0005-0000-0000-0000E9070000}"/>
    <cellStyle name="Comma 11 2" xfId="646" xr:uid="{00000000-0005-0000-0000-0000EA070000}"/>
    <cellStyle name="Comma 11 2 2" xfId="1534" xr:uid="{00000000-0005-0000-0000-0000EB070000}"/>
    <cellStyle name="Comma 11 2 2 2" xfId="2906" xr:uid="{00000000-0005-0000-0000-0000EC070000}"/>
    <cellStyle name="Comma 11 2 2 2 2" xfId="2907" xr:uid="{00000000-0005-0000-0000-0000ED070000}"/>
    <cellStyle name="Comma 11 2 2 3" xfId="2908" xr:uid="{00000000-0005-0000-0000-0000EE070000}"/>
    <cellStyle name="Comma 11 2 2 4" xfId="2909" xr:uid="{00000000-0005-0000-0000-0000EF070000}"/>
    <cellStyle name="Comma 11 2 2 5" xfId="2905" xr:uid="{00000000-0005-0000-0000-0000F0070000}"/>
    <cellStyle name="Comma 11 2 3" xfId="2910" xr:uid="{00000000-0005-0000-0000-0000F1070000}"/>
    <cellStyle name="Comma 11 2 3 2" xfId="2911" xr:uid="{00000000-0005-0000-0000-0000F2070000}"/>
    <cellStyle name="Comma 11 2 3 3" xfId="2912" xr:uid="{00000000-0005-0000-0000-0000F3070000}"/>
    <cellStyle name="Comma 11 2 4" xfId="2913" xr:uid="{00000000-0005-0000-0000-0000F4070000}"/>
    <cellStyle name="Comma 11 2 4 2" xfId="2914" xr:uid="{00000000-0005-0000-0000-0000F5070000}"/>
    <cellStyle name="Comma 11 2 4 3" xfId="2915" xr:uid="{00000000-0005-0000-0000-0000F6070000}"/>
    <cellStyle name="Comma 11 2 5" xfId="2916" xr:uid="{00000000-0005-0000-0000-0000F7070000}"/>
    <cellStyle name="Comma 11 2 5 2" xfId="2917" xr:uid="{00000000-0005-0000-0000-0000F8070000}"/>
    <cellStyle name="Comma 11 2 5 3" xfId="2918" xr:uid="{00000000-0005-0000-0000-0000F9070000}"/>
    <cellStyle name="Comma 11 2 6" xfId="2919" xr:uid="{00000000-0005-0000-0000-0000FA070000}"/>
    <cellStyle name="Comma 11 2 7" xfId="2920" xr:uid="{00000000-0005-0000-0000-0000FB070000}"/>
    <cellStyle name="Comma 11 2 8" xfId="2904" xr:uid="{00000000-0005-0000-0000-0000FC070000}"/>
    <cellStyle name="Comma 11 3" xfId="2921" xr:uid="{00000000-0005-0000-0000-0000FD070000}"/>
    <cellStyle name="Comma 11 3 2" xfId="2922" xr:uid="{00000000-0005-0000-0000-0000FE070000}"/>
    <cellStyle name="Comma 11 3 2 2" xfId="2923" xr:uid="{00000000-0005-0000-0000-0000FF070000}"/>
    <cellStyle name="Comma 11 3 3" xfId="2924" xr:uid="{00000000-0005-0000-0000-000000080000}"/>
    <cellStyle name="Comma 11 3 4" xfId="2925" xr:uid="{00000000-0005-0000-0000-000001080000}"/>
    <cellStyle name="Comma 11 4" xfId="2926" xr:uid="{00000000-0005-0000-0000-000002080000}"/>
    <cellStyle name="Comma 11 4 2" xfId="2927" xr:uid="{00000000-0005-0000-0000-000003080000}"/>
    <cellStyle name="Comma 11 4 3" xfId="2928" xr:uid="{00000000-0005-0000-0000-000004080000}"/>
    <cellStyle name="Comma 11 5" xfId="2929" xr:uid="{00000000-0005-0000-0000-000005080000}"/>
    <cellStyle name="Comma 11 5 2" xfId="2930" xr:uid="{00000000-0005-0000-0000-000006080000}"/>
    <cellStyle name="Comma 11 5 3" xfId="2931" xr:uid="{00000000-0005-0000-0000-000007080000}"/>
    <cellStyle name="Comma 11 6" xfId="2932" xr:uid="{00000000-0005-0000-0000-000008080000}"/>
    <cellStyle name="Comma 11 6 2" xfId="2933" xr:uid="{00000000-0005-0000-0000-000009080000}"/>
    <cellStyle name="Comma 11 6 3" xfId="2934" xr:uid="{00000000-0005-0000-0000-00000A080000}"/>
    <cellStyle name="Comma 11 7" xfId="2935" xr:uid="{00000000-0005-0000-0000-00000B080000}"/>
    <cellStyle name="Comma 11 8" xfId="2936" xr:uid="{00000000-0005-0000-0000-00000C080000}"/>
    <cellStyle name="Comma 11 9" xfId="2903" xr:uid="{00000000-0005-0000-0000-00000D080000}"/>
    <cellStyle name="Comma 12" xfId="647" xr:uid="{00000000-0005-0000-0000-00000E080000}"/>
    <cellStyle name="Comma 12 2" xfId="648" xr:uid="{00000000-0005-0000-0000-00000F080000}"/>
    <cellStyle name="Comma 12 2 2" xfId="2938" xr:uid="{00000000-0005-0000-0000-000010080000}"/>
    <cellStyle name="Comma 12 2 2 2" xfId="2939" xr:uid="{00000000-0005-0000-0000-000011080000}"/>
    <cellStyle name="Comma 12 2 2 2 2" xfId="2940" xr:uid="{00000000-0005-0000-0000-000012080000}"/>
    <cellStyle name="Comma 12 2 2 3" xfId="2941" xr:uid="{00000000-0005-0000-0000-000013080000}"/>
    <cellStyle name="Comma 12 2 2 4" xfId="2942" xr:uid="{00000000-0005-0000-0000-000014080000}"/>
    <cellStyle name="Comma 12 2 3" xfId="2943" xr:uid="{00000000-0005-0000-0000-000015080000}"/>
    <cellStyle name="Comma 12 2 3 2" xfId="2944" xr:uid="{00000000-0005-0000-0000-000016080000}"/>
    <cellStyle name="Comma 12 2 4" xfId="2945" xr:uid="{00000000-0005-0000-0000-000017080000}"/>
    <cellStyle name="Comma 12 2 5" xfId="2946" xr:uid="{00000000-0005-0000-0000-000018080000}"/>
    <cellStyle name="Comma 12 2 6" xfId="2937" xr:uid="{00000000-0005-0000-0000-000019080000}"/>
    <cellStyle name="Comma 12 3" xfId="649" xr:uid="{00000000-0005-0000-0000-00001A080000}"/>
    <cellStyle name="Comma 12 3 2" xfId="650" xr:uid="{00000000-0005-0000-0000-00001B080000}"/>
    <cellStyle name="Comma 12 3 2 2" xfId="2947" xr:uid="{00000000-0005-0000-0000-00001C080000}"/>
    <cellStyle name="Comma 12 3 3" xfId="2948" xr:uid="{00000000-0005-0000-0000-00001D080000}"/>
    <cellStyle name="Comma 12 3 4" xfId="2949" xr:uid="{00000000-0005-0000-0000-00001E080000}"/>
    <cellStyle name="Comma 12 4" xfId="651" xr:uid="{00000000-0005-0000-0000-00001F080000}"/>
    <cellStyle name="Comma 12 4 2" xfId="2950" xr:uid="{00000000-0005-0000-0000-000020080000}"/>
    <cellStyle name="Comma 12 4 3" xfId="2951" xr:uid="{00000000-0005-0000-0000-000021080000}"/>
    <cellStyle name="Comma 12 5" xfId="2952" xr:uid="{00000000-0005-0000-0000-000022080000}"/>
    <cellStyle name="Comma 12 5 2" xfId="2953" xr:uid="{00000000-0005-0000-0000-000023080000}"/>
    <cellStyle name="Comma 12 5 3" xfId="2954" xr:uid="{00000000-0005-0000-0000-000024080000}"/>
    <cellStyle name="Comma 12 6" xfId="2955" xr:uid="{00000000-0005-0000-0000-000025080000}"/>
    <cellStyle name="Comma 12 7" xfId="2956" xr:uid="{00000000-0005-0000-0000-000026080000}"/>
    <cellStyle name="Comma 13" xfId="652" xr:uid="{00000000-0005-0000-0000-000027080000}"/>
    <cellStyle name="Comma 13 2" xfId="653" xr:uid="{00000000-0005-0000-0000-000028080000}"/>
    <cellStyle name="Comma 13 2 2" xfId="2957" xr:uid="{00000000-0005-0000-0000-000029080000}"/>
    <cellStyle name="Comma 13 2 2 2" xfId="2958" xr:uid="{00000000-0005-0000-0000-00002A080000}"/>
    <cellStyle name="Comma 13 2 2 2 2" xfId="2959" xr:uid="{00000000-0005-0000-0000-00002B080000}"/>
    <cellStyle name="Comma 13 2 2 3" xfId="2960" xr:uid="{00000000-0005-0000-0000-00002C080000}"/>
    <cellStyle name="Comma 13 2 3" xfId="2961" xr:uid="{00000000-0005-0000-0000-00002D080000}"/>
    <cellStyle name="Comma 13 2 3 2" xfId="2962" xr:uid="{00000000-0005-0000-0000-00002E080000}"/>
    <cellStyle name="Comma 13 2 4" xfId="2963" xr:uid="{00000000-0005-0000-0000-00002F080000}"/>
    <cellStyle name="Comma 13 3" xfId="2964" xr:uid="{00000000-0005-0000-0000-000030080000}"/>
    <cellStyle name="Comma 13 3 2" xfId="2965" xr:uid="{00000000-0005-0000-0000-000031080000}"/>
    <cellStyle name="Comma 13 3 2 2" xfId="2966" xr:uid="{00000000-0005-0000-0000-000032080000}"/>
    <cellStyle name="Comma 13 3 3" xfId="2967" xr:uid="{00000000-0005-0000-0000-000033080000}"/>
    <cellStyle name="Comma 13 4" xfId="2968" xr:uid="{00000000-0005-0000-0000-000034080000}"/>
    <cellStyle name="Comma 13 4 2" xfId="2969" xr:uid="{00000000-0005-0000-0000-000035080000}"/>
    <cellStyle name="Comma 13 4 3" xfId="2970" xr:uid="{00000000-0005-0000-0000-000036080000}"/>
    <cellStyle name="Comma 13 5" xfId="2971" xr:uid="{00000000-0005-0000-0000-000037080000}"/>
    <cellStyle name="Comma 13 5 2" xfId="2972" xr:uid="{00000000-0005-0000-0000-000038080000}"/>
    <cellStyle name="Comma 13 5 3" xfId="2973" xr:uid="{00000000-0005-0000-0000-000039080000}"/>
    <cellStyle name="Comma 13 6" xfId="2974" xr:uid="{00000000-0005-0000-0000-00003A080000}"/>
    <cellStyle name="Comma 13 7" xfId="2975" xr:uid="{00000000-0005-0000-0000-00003B080000}"/>
    <cellStyle name="Comma 14" xfId="654" xr:uid="{00000000-0005-0000-0000-00003C080000}"/>
    <cellStyle name="Comma 14 10" xfId="2976" xr:uid="{00000000-0005-0000-0000-00003D080000}"/>
    <cellStyle name="Comma 14 10 2" xfId="2977" xr:uid="{00000000-0005-0000-0000-00003E080000}"/>
    <cellStyle name="Comma 14 10 2 2" xfId="2978" xr:uid="{00000000-0005-0000-0000-00003F080000}"/>
    <cellStyle name="Comma 14 10 2 2 2" xfId="2979" xr:uid="{00000000-0005-0000-0000-000040080000}"/>
    <cellStyle name="Comma 14 10 2 3" xfId="2980" xr:uid="{00000000-0005-0000-0000-000041080000}"/>
    <cellStyle name="Comma 14 10 2 3 2" xfId="2981" xr:uid="{00000000-0005-0000-0000-000042080000}"/>
    <cellStyle name="Comma 14 10 2 4" xfId="2982" xr:uid="{00000000-0005-0000-0000-000043080000}"/>
    <cellStyle name="Comma 14 10 3" xfId="2983" xr:uid="{00000000-0005-0000-0000-000044080000}"/>
    <cellStyle name="Comma 14 10 3 2" xfId="2984" xr:uid="{00000000-0005-0000-0000-000045080000}"/>
    <cellStyle name="Comma 14 10 3 2 2" xfId="2985" xr:uid="{00000000-0005-0000-0000-000046080000}"/>
    <cellStyle name="Comma 14 10 3 3" xfId="2986" xr:uid="{00000000-0005-0000-0000-000047080000}"/>
    <cellStyle name="Comma 14 10 4" xfId="2987" xr:uid="{00000000-0005-0000-0000-000048080000}"/>
    <cellStyle name="Comma 14 10 4 2" xfId="2988" xr:uid="{00000000-0005-0000-0000-000049080000}"/>
    <cellStyle name="Comma 14 10 5" xfId="2989" xr:uid="{00000000-0005-0000-0000-00004A080000}"/>
    <cellStyle name="Comma 14 10 5 2" xfId="2990" xr:uid="{00000000-0005-0000-0000-00004B080000}"/>
    <cellStyle name="Comma 14 10 6" xfId="2991" xr:uid="{00000000-0005-0000-0000-00004C080000}"/>
    <cellStyle name="Comma 14 11" xfId="2992" xr:uid="{00000000-0005-0000-0000-00004D080000}"/>
    <cellStyle name="Comma 14 11 2" xfId="2993" xr:uid="{00000000-0005-0000-0000-00004E080000}"/>
    <cellStyle name="Comma 14 11 2 2" xfId="2994" xr:uid="{00000000-0005-0000-0000-00004F080000}"/>
    <cellStyle name="Comma 14 11 2 2 2" xfId="2995" xr:uid="{00000000-0005-0000-0000-000050080000}"/>
    <cellStyle name="Comma 14 11 2 3" xfId="2996" xr:uid="{00000000-0005-0000-0000-000051080000}"/>
    <cellStyle name="Comma 14 11 2 3 2" xfId="2997" xr:uid="{00000000-0005-0000-0000-000052080000}"/>
    <cellStyle name="Comma 14 11 2 4" xfId="2998" xr:uid="{00000000-0005-0000-0000-000053080000}"/>
    <cellStyle name="Comma 14 11 3" xfId="2999" xr:uid="{00000000-0005-0000-0000-000054080000}"/>
    <cellStyle name="Comma 14 11 3 2" xfId="3000" xr:uid="{00000000-0005-0000-0000-000055080000}"/>
    <cellStyle name="Comma 14 11 4" xfId="3001" xr:uid="{00000000-0005-0000-0000-000056080000}"/>
    <cellStyle name="Comma 14 11 4 2" xfId="3002" xr:uid="{00000000-0005-0000-0000-000057080000}"/>
    <cellStyle name="Comma 14 11 5" xfId="3003" xr:uid="{00000000-0005-0000-0000-000058080000}"/>
    <cellStyle name="Comma 14 12" xfId="3004" xr:uid="{00000000-0005-0000-0000-000059080000}"/>
    <cellStyle name="Comma 14 12 2" xfId="3005" xr:uid="{00000000-0005-0000-0000-00005A080000}"/>
    <cellStyle name="Comma 14 12 2 2" xfId="3006" xr:uid="{00000000-0005-0000-0000-00005B080000}"/>
    <cellStyle name="Comma 14 12 2 2 2" xfId="3007" xr:uid="{00000000-0005-0000-0000-00005C080000}"/>
    <cellStyle name="Comma 14 12 2 3" xfId="3008" xr:uid="{00000000-0005-0000-0000-00005D080000}"/>
    <cellStyle name="Comma 14 12 2 3 2" xfId="3009" xr:uid="{00000000-0005-0000-0000-00005E080000}"/>
    <cellStyle name="Comma 14 12 2 4" xfId="3010" xr:uid="{00000000-0005-0000-0000-00005F080000}"/>
    <cellStyle name="Comma 14 12 3" xfId="3011" xr:uid="{00000000-0005-0000-0000-000060080000}"/>
    <cellStyle name="Comma 14 12 3 2" xfId="3012" xr:uid="{00000000-0005-0000-0000-000061080000}"/>
    <cellStyle name="Comma 14 12 4" xfId="3013" xr:uid="{00000000-0005-0000-0000-000062080000}"/>
    <cellStyle name="Comma 14 12 4 2" xfId="3014" xr:uid="{00000000-0005-0000-0000-000063080000}"/>
    <cellStyle name="Comma 14 12 5" xfId="3015" xr:uid="{00000000-0005-0000-0000-000064080000}"/>
    <cellStyle name="Comma 14 13" xfId="3016" xr:uid="{00000000-0005-0000-0000-000065080000}"/>
    <cellStyle name="Comma 14 13 2" xfId="3017" xr:uid="{00000000-0005-0000-0000-000066080000}"/>
    <cellStyle name="Comma 14 13 2 2" xfId="3018" xr:uid="{00000000-0005-0000-0000-000067080000}"/>
    <cellStyle name="Comma 14 13 3" xfId="3019" xr:uid="{00000000-0005-0000-0000-000068080000}"/>
    <cellStyle name="Comma 14 13 3 2" xfId="3020" xr:uid="{00000000-0005-0000-0000-000069080000}"/>
    <cellStyle name="Comma 14 13 4" xfId="3021" xr:uid="{00000000-0005-0000-0000-00006A080000}"/>
    <cellStyle name="Comma 14 14" xfId="3022" xr:uid="{00000000-0005-0000-0000-00006B080000}"/>
    <cellStyle name="Comma 14 14 2" xfId="3023" xr:uid="{00000000-0005-0000-0000-00006C080000}"/>
    <cellStyle name="Comma 14 14 2 2" xfId="3024" xr:uid="{00000000-0005-0000-0000-00006D080000}"/>
    <cellStyle name="Comma 14 14 3" xfId="3025" xr:uid="{00000000-0005-0000-0000-00006E080000}"/>
    <cellStyle name="Comma 14 14 3 2" xfId="3026" xr:uid="{00000000-0005-0000-0000-00006F080000}"/>
    <cellStyle name="Comma 14 14 4" xfId="3027" xr:uid="{00000000-0005-0000-0000-000070080000}"/>
    <cellStyle name="Comma 14 15" xfId="3028" xr:uid="{00000000-0005-0000-0000-000071080000}"/>
    <cellStyle name="Comma 14 15 2" xfId="3029" xr:uid="{00000000-0005-0000-0000-000072080000}"/>
    <cellStyle name="Comma 14 16" xfId="3030" xr:uid="{00000000-0005-0000-0000-000073080000}"/>
    <cellStyle name="Comma 14 16 2" xfId="3031" xr:uid="{00000000-0005-0000-0000-000074080000}"/>
    <cellStyle name="Comma 14 17" xfId="3032" xr:uid="{00000000-0005-0000-0000-000075080000}"/>
    <cellStyle name="Comma 14 18" xfId="3033" xr:uid="{00000000-0005-0000-0000-000076080000}"/>
    <cellStyle name="Comma 14 2" xfId="655" xr:uid="{00000000-0005-0000-0000-000077080000}"/>
    <cellStyle name="Comma 14 2 10" xfId="3035" xr:uid="{00000000-0005-0000-0000-000078080000}"/>
    <cellStyle name="Comma 14 2 10 2" xfId="3036" xr:uid="{00000000-0005-0000-0000-000079080000}"/>
    <cellStyle name="Comma 14 2 10 2 2" xfId="3037" xr:uid="{00000000-0005-0000-0000-00007A080000}"/>
    <cellStyle name="Comma 14 2 10 2 2 2" xfId="3038" xr:uid="{00000000-0005-0000-0000-00007B080000}"/>
    <cellStyle name="Comma 14 2 10 2 3" xfId="3039" xr:uid="{00000000-0005-0000-0000-00007C080000}"/>
    <cellStyle name="Comma 14 2 10 2 3 2" xfId="3040" xr:uid="{00000000-0005-0000-0000-00007D080000}"/>
    <cellStyle name="Comma 14 2 10 2 4" xfId="3041" xr:uid="{00000000-0005-0000-0000-00007E080000}"/>
    <cellStyle name="Comma 14 2 10 3" xfId="3042" xr:uid="{00000000-0005-0000-0000-00007F080000}"/>
    <cellStyle name="Comma 14 2 10 3 2" xfId="3043" xr:uid="{00000000-0005-0000-0000-000080080000}"/>
    <cellStyle name="Comma 14 2 10 4" xfId="3044" xr:uid="{00000000-0005-0000-0000-000081080000}"/>
    <cellStyle name="Comma 14 2 10 4 2" xfId="3045" xr:uid="{00000000-0005-0000-0000-000082080000}"/>
    <cellStyle name="Comma 14 2 10 5" xfId="3046" xr:uid="{00000000-0005-0000-0000-000083080000}"/>
    <cellStyle name="Comma 14 2 11" xfId="3047" xr:uid="{00000000-0005-0000-0000-000084080000}"/>
    <cellStyle name="Comma 14 2 11 2" xfId="3048" xr:uid="{00000000-0005-0000-0000-000085080000}"/>
    <cellStyle name="Comma 14 2 11 2 2" xfId="3049" xr:uid="{00000000-0005-0000-0000-000086080000}"/>
    <cellStyle name="Comma 14 2 11 3" xfId="3050" xr:uid="{00000000-0005-0000-0000-000087080000}"/>
    <cellStyle name="Comma 14 2 11 3 2" xfId="3051" xr:uid="{00000000-0005-0000-0000-000088080000}"/>
    <cellStyle name="Comma 14 2 11 4" xfId="3052" xr:uid="{00000000-0005-0000-0000-000089080000}"/>
    <cellStyle name="Comma 14 2 12" xfId="3053" xr:uid="{00000000-0005-0000-0000-00008A080000}"/>
    <cellStyle name="Comma 14 2 12 2" xfId="3054" xr:uid="{00000000-0005-0000-0000-00008B080000}"/>
    <cellStyle name="Comma 14 2 12 2 2" xfId="3055" xr:uid="{00000000-0005-0000-0000-00008C080000}"/>
    <cellStyle name="Comma 14 2 12 3" xfId="3056" xr:uid="{00000000-0005-0000-0000-00008D080000}"/>
    <cellStyle name="Comma 14 2 12 3 2" xfId="3057" xr:uid="{00000000-0005-0000-0000-00008E080000}"/>
    <cellStyle name="Comma 14 2 12 4" xfId="3058" xr:uid="{00000000-0005-0000-0000-00008F080000}"/>
    <cellStyle name="Comma 14 2 13" xfId="3059" xr:uid="{00000000-0005-0000-0000-000090080000}"/>
    <cellStyle name="Comma 14 2 13 2" xfId="3060" xr:uid="{00000000-0005-0000-0000-000091080000}"/>
    <cellStyle name="Comma 14 2 14" xfId="3061" xr:uid="{00000000-0005-0000-0000-000092080000}"/>
    <cellStyle name="Comma 14 2 14 2" xfId="3062" xr:uid="{00000000-0005-0000-0000-000093080000}"/>
    <cellStyle name="Comma 14 2 15" xfId="3063" xr:uid="{00000000-0005-0000-0000-000094080000}"/>
    <cellStyle name="Comma 14 2 16" xfId="3034" xr:uid="{00000000-0005-0000-0000-000095080000}"/>
    <cellStyle name="Comma 14 2 2" xfId="3064" xr:uid="{00000000-0005-0000-0000-000096080000}"/>
    <cellStyle name="Comma 14 2 2 10" xfId="3065" xr:uid="{00000000-0005-0000-0000-000097080000}"/>
    <cellStyle name="Comma 14 2 2 10 2" xfId="3066" xr:uid="{00000000-0005-0000-0000-000098080000}"/>
    <cellStyle name="Comma 14 2 2 10 2 2" xfId="3067" xr:uid="{00000000-0005-0000-0000-000099080000}"/>
    <cellStyle name="Comma 14 2 2 10 3" xfId="3068" xr:uid="{00000000-0005-0000-0000-00009A080000}"/>
    <cellStyle name="Comma 14 2 2 10 3 2" xfId="3069" xr:uid="{00000000-0005-0000-0000-00009B080000}"/>
    <cellStyle name="Comma 14 2 2 10 4" xfId="3070" xr:uid="{00000000-0005-0000-0000-00009C080000}"/>
    <cellStyle name="Comma 14 2 2 11" xfId="3071" xr:uid="{00000000-0005-0000-0000-00009D080000}"/>
    <cellStyle name="Comma 14 2 2 11 2" xfId="3072" xr:uid="{00000000-0005-0000-0000-00009E080000}"/>
    <cellStyle name="Comma 14 2 2 12" xfId="3073" xr:uid="{00000000-0005-0000-0000-00009F080000}"/>
    <cellStyle name="Comma 14 2 2 12 2" xfId="3074" xr:uid="{00000000-0005-0000-0000-0000A0080000}"/>
    <cellStyle name="Comma 14 2 2 13" xfId="3075" xr:uid="{00000000-0005-0000-0000-0000A1080000}"/>
    <cellStyle name="Comma 14 2 2 2" xfId="3076" xr:uid="{00000000-0005-0000-0000-0000A2080000}"/>
    <cellStyle name="Comma 14 2 2 2 2" xfId="3077" xr:uid="{00000000-0005-0000-0000-0000A3080000}"/>
    <cellStyle name="Comma 14 2 2 2 2 2" xfId="3078" xr:uid="{00000000-0005-0000-0000-0000A4080000}"/>
    <cellStyle name="Comma 14 2 2 2 2 2 2" xfId="3079" xr:uid="{00000000-0005-0000-0000-0000A5080000}"/>
    <cellStyle name="Comma 14 2 2 2 2 2 2 2" xfId="3080" xr:uid="{00000000-0005-0000-0000-0000A6080000}"/>
    <cellStyle name="Comma 14 2 2 2 2 2 3" xfId="3081" xr:uid="{00000000-0005-0000-0000-0000A7080000}"/>
    <cellStyle name="Comma 14 2 2 2 2 2 3 2" xfId="3082" xr:uid="{00000000-0005-0000-0000-0000A8080000}"/>
    <cellStyle name="Comma 14 2 2 2 2 2 4" xfId="3083" xr:uid="{00000000-0005-0000-0000-0000A9080000}"/>
    <cellStyle name="Comma 14 2 2 2 2 3" xfId="3084" xr:uid="{00000000-0005-0000-0000-0000AA080000}"/>
    <cellStyle name="Comma 14 2 2 2 2 3 2" xfId="3085" xr:uid="{00000000-0005-0000-0000-0000AB080000}"/>
    <cellStyle name="Comma 14 2 2 2 2 4" xfId="3086" xr:uid="{00000000-0005-0000-0000-0000AC080000}"/>
    <cellStyle name="Comma 14 2 2 2 2 4 2" xfId="3087" xr:uid="{00000000-0005-0000-0000-0000AD080000}"/>
    <cellStyle name="Comma 14 2 2 2 2 5" xfId="3088" xr:uid="{00000000-0005-0000-0000-0000AE080000}"/>
    <cellStyle name="Comma 14 2 2 2 3" xfId="3089" xr:uid="{00000000-0005-0000-0000-0000AF080000}"/>
    <cellStyle name="Comma 14 2 2 2 3 2" xfId="3090" xr:uid="{00000000-0005-0000-0000-0000B0080000}"/>
    <cellStyle name="Comma 14 2 2 2 3 2 2" xfId="3091" xr:uid="{00000000-0005-0000-0000-0000B1080000}"/>
    <cellStyle name="Comma 14 2 2 2 3 3" xfId="3092" xr:uid="{00000000-0005-0000-0000-0000B2080000}"/>
    <cellStyle name="Comma 14 2 2 2 3 3 2" xfId="3093" xr:uid="{00000000-0005-0000-0000-0000B3080000}"/>
    <cellStyle name="Comma 14 2 2 2 3 4" xfId="3094" xr:uid="{00000000-0005-0000-0000-0000B4080000}"/>
    <cellStyle name="Comma 14 2 2 2 4" xfId="3095" xr:uid="{00000000-0005-0000-0000-0000B5080000}"/>
    <cellStyle name="Comma 14 2 2 2 4 2" xfId="3096" xr:uid="{00000000-0005-0000-0000-0000B6080000}"/>
    <cellStyle name="Comma 14 2 2 2 5" xfId="3097" xr:uid="{00000000-0005-0000-0000-0000B7080000}"/>
    <cellStyle name="Comma 14 2 2 2 5 2" xfId="3098" xr:uid="{00000000-0005-0000-0000-0000B8080000}"/>
    <cellStyle name="Comma 14 2 2 2 6" xfId="3099" xr:uid="{00000000-0005-0000-0000-0000B9080000}"/>
    <cellStyle name="Comma 14 2 2 3" xfId="3100" xr:uid="{00000000-0005-0000-0000-0000BA080000}"/>
    <cellStyle name="Comma 14 2 2 3 2" xfId="3101" xr:uid="{00000000-0005-0000-0000-0000BB080000}"/>
    <cellStyle name="Comma 14 2 2 3 2 2" xfId="3102" xr:uid="{00000000-0005-0000-0000-0000BC080000}"/>
    <cellStyle name="Comma 14 2 2 3 2 2 2" xfId="3103" xr:uid="{00000000-0005-0000-0000-0000BD080000}"/>
    <cellStyle name="Comma 14 2 2 3 2 3" xfId="3104" xr:uid="{00000000-0005-0000-0000-0000BE080000}"/>
    <cellStyle name="Comma 14 2 2 3 2 3 2" xfId="3105" xr:uid="{00000000-0005-0000-0000-0000BF080000}"/>
    <cellStyle name="Comma 14 2 2 3 2 4" xfId="3106" xr:uid="{00000000-0005-0000-0000-0000C0080000}"/>
    <cellStyle name="Comma 14 2 2 3 3" xfId="3107" xr:uid="{00000000-0005-0000-0000-0000C1080000}"/>
    <cellStyle name="Comma 14 2 2 3 3 2" xfId="3108" xr:uid="{00000000-0005-0000-0000-0000C2080000}"/>
    <cellStyle name="Comma 14 2 2 3 3 2 2" xfId="3109" xr:uid="{00000000-0005-0000-0000-0000C3080000}"/>
    <cellStyle name="Comma 14 2 2 3 3 3" xfId="3110" xr:uid="{00000000-0005-0000-0000-0000C4080000}"/>
    <cellStyle name="Comma 14 2 2 3 3 3 2" xfId="3111" xr:uid="{00000000-0005-0000-0000-0000C5080000}"/>
    <cellStyle name="Comma 14 2 2 3 3 4" xfId="3112" xr:uid="{00000000-0005-0000-0000-0000C6080000}"/>
    <cellStyle name="Comma 14 2 2 3 4" xfId="3113" xr:uid="{00000000-0005-0000-0000-0000C7080000}"/>
    <cellStyle name="Comma 14 2 2 3 4 2" xfId="3114" xr:uid="{00000000-0005-0000-0000-0000C8080000}"/>
    <cellStyle name="Comma 14 2 2 3 5" xfId="3115" xr:uid="{00000000-0005-0000-0000-0000C9080000}"/>
    <cellStyle name="Comma 14 2 2 3 5 2" xfId="3116" xr:uid="{00000000-0005-0000-0000-0000CA080000}"/>
    <cellStyle name="Comma 14 2 2 3 6" xfId="3117" xr:uid="{00000000-0005-0000-0000-0000CB080000}"/>
    <cellStyle name="Comma 14 2 2 4" xfId="3118" xr:uid="{00000000-0005-0000-0000-0000CC080000}"/>
    <cellStyle name="Comma 14 2 2 4 2" xfId="3119" xr:uid="{00000000-0005-0000-0000-0000CD080000}"/>
    <cellStyle name="Comma 14 2 2 4 2 2" xfId="3120" xr:uid="{00000000-0005-0000-0000-0000CE080000}"/>
    <cellStyle name="Comma 14 2 2 4 2 2 2" xfId="3121" xr:uid="{00000000-0005-0000-0000-0000CF080000}"/>
    <cellStyle name="Comma 14 2 2 4 2 3" xfId="3122" xr:uid="{00000000-0005-0000-0000-0000D0080000}"/>
    <cellStyle name="Comma 14 2 2 4 2 3 2" xfId="3123" xr:uid="{00000000-0005-0000-0000-0000D1080000}"/>
    <cellStyle name="Comma 14 2 2 4 2 4" xfId="3124" xr:uid="{00000000-0005-0000-0000-0000D2080000}"/>
    <cellStyle name="Comma 14 2 2 4 3" xfId="3125" xr:uid="{00000000-0005-0000-0000-0000D3080000}"/>
    <cellStyle name="Comma 14 2 2 4 3 2" xfId="3126" xr:uid="{00000000-0005-0000-0000-0000D4080000}"/>
    <cellStyle name="Comma 14 2 2 4 3 2 2" xfId="3127" xr:uid="{00000000-0005-0000-0000-0000D5080000}"/>
    <cellStyle name="Comma 14 2 2 4 3 3" xfId="3128" xr:uid="{00000000-0005-0000-0000-0000D6080000}"/>
    <cellStyle name="Comma 14 2 2 4 4" xfId="3129" xr:uid="{00000000-0005-0000-0000-0000D7080000}"/>
    <cellStyle name="Comma 14 2 2 4 4 2" xfId="3130" xr:uid="{00000000-0005-0000-0000-0000D8080000}"/>
    <cellStyle name="Comma 14 2 2 4 5" xfId="3131" xr:uid="{00000000-0005-0000-0000-0000D9080000}"/>
    <cellStyle name="Comma 14 2 2 4 5 2" xfId="3132" xr:uid="{00000000-0005-0000-0000-0000DA080000}"/>
    <cellStyle name="Comma 14 2 2 4 6" xfId="3133" xr:uid="{00000000-0005-0000-0000-0000DB080000}"/>
    <cellStyle name="Comma 14 2 2 5" xfId="3134" xr:uid="{00000000-0005-0000-0000-0000DC080000}"/>
    <cellStyle name="Comma 14 2 2 5 2" xfId="3135" xr:uid="{00000000-0005-0000-0000-0000DD080000}"/>
    <cellStyle name="Comma 14 2 2 5 2 2" xfId="3136" xr:uid="{00000000-0005-0000-0000-0000DE080000}"/>
    <cellStyle name="Comma 14 2 2 5 2 2 2" xfId="3137" xr:uid="{00000000-0005-0000-0000-0000DF080000}"/>
    <cellStyle name="Comma 14 2 2 5 2 3" xfId="3138" xr:uid="{00000000-0005-0000-0000-0000E0080000}"/>
    <cellStyle name="Comma 14 2 2 5 2 3 2" xfId="3139" xr:uid="{00000000-0005-0000-0000-0000E1080000}"/>
    <cellStyle name="Comma 14 2 2 5 2 4" xfId="3140" xr:uid="{00000000-0005-0000-0000-0000E2080000}"/>
    <cellStyle name="Comma 14 2 2 5 3" xfId="3141" xr:uid="{00000000-0005-0000-0000-0000E3080000}"/>
    <cellStyle name="Comma 14 2 2 5 3 2" xfId="3142" xr:uid="{00000000-0005-0000-0000-0000E4080000}"/>
    <cellStyle name="Comma 14 2 2 5 3 2 2" xfId="3143" xr:uid="{00000000-0005-0000-0000-0000E5080000}"/>
    <cellStyle name="Comma 14 2 2 5 3 3" xfId="3144" xr:uid="{00000000-0005-0000-0000-0000E6080000}"/>
    <cellStyle name="Comma 14 2 2 5 4" xfId="3145" xr:uid="{00000000-0005-0000-0000-0000E7080000}"/>
    <cellStyle name="Comma 14 2 2 5 4 2" xfId="3146" xr:uid="{00000000-0005-0000-0000-0000E8080000}"/>
    <cellStyle name="Comma 14 2 2 5 5" xfId="3147" xr:uid="{00000000-0005-0000-0000-0000E9080000}"/>
    <cellStyle name="Comma 14 2 2 5 5 2" xfId="3148" xr:uid="{00000000-0005-0000-0000-0000EA080000}"/>
    <cellStyle name="Comma 14 2 2 5 6" xfId="3149" xr:uid="{00000000-0005-0000-0000-0000EB080000}"/>
    <cellStyle name="Comma 14 2 2 6" xfId="3150" xr:uid="{00000000-0005-0000-0000-0000EC080000}"/>
    <cellStyle name="Comma 14 2 2 6 2" xfId="3151" xr:uid="{00000000-0005-0000-0000-0000ED080000}"/>
    <cellStyle name="Comma 14 2 2 6 2 2" xfId="3152" xr:uid="{00000000-0005-0000-0000-0000EE080000}"/>
    <cellStyle name="Comma 14 2 2 6 2 2 2" xfId="3153" xr:uid="{00000000-0005-0000-0000-0000EF080000}"/>
    <cellStyle name="Comma 14 2 2 6 2 3" xfId="3154" xr:uid="{00000000-0005-0000-0000-0000F0080000}"/>
    <cellStyle name="Comma 14 2 2 6 2 3 2" xfId="3155" xr:uid="{00000000-0005-0000-0000-0000F1080000}"/>
    <cellStyle name="Comma 14 2 2 6 2 4" xfId="3156" xr:uid="{00000000-0005-0000-0000-0000F2080000}"/>
    <cellStyle name="Comma 14 2 2 6 3" xfId="3157" xr:uid="{00000000-0005-0000-0000-0000F3080000}"/>
    <cellStyle name="Comma 14 2 2 6 3 2" xfId="3158" xr:uid="{00000000-0005-0000-0000-0000F4080000}"/>
    <cellStyle name="Comma 14 2 2 6 3 2 2" xfId="3159" xr:uid="{00000000-0005-0000-0000-0000F5080000}"/>
    <cellStyle name="Comma 14 2 2 6 3 3" xfId="3160" xr:uid="{00000000-0005-0000-0000-0000F6080000}"/>
    <cellStyle name="Comma 14 2 2 6 4" xfId="3161" xr:uid="{00000000-0005-0000-0000-0000F7080000}"/>
    <cellStyle name="Comma 14 2 2 6 4 2" xfId="3162" xr:uid="{00000000-0005-0000-0000-0000F8080000}"/>
    <cellStyle name="Comma 14 2 2 6 5" xfId="3163" xr:uid="{00000000-0005-0000-0000-0000F9080000}"/>
    <cellStyle name="Comma 14 2 2 6 5 2" xfId="3164" xr:uid="{00000000-0005-0000-0000-0000FA080000}"/>
    <cellStyle name="Comma 14 2 2 6 6" xfId="3165" xr:uid="{00000000-0005-0000-0000-0000FB080000}"/>
    <cellStyle name="Comma 14 2 2 7" xfId="3166" xr:uid="{00000000-0005-0000-0000-0000FC080000}"/>
    <cellStyle name="Comma 14 2 2 7 2" xfId="3167" xr:uid="{00000000-0005-0000-0000-0000FD080000}"/>
    <cellStyle name="Comma 14 2 2 7 2 2" xfId="3168" xr:uid="{00000000-0005-0000-0000-0000FE080000}"/>
    <cellStyle name="Comma 14 2 2 7 2 2 2" xfId="3169" xr:uid="{00000000-0005-0000-0000-0000FF080000}"/>
    <cellStyle name="Comma 14 2 2 7 2 3" xfId="3170" xr:uid="{00000000-0005-0000-0000-000000090000}"/>
    <cellStyle name="Comma 14 2 2 7 2 3 2" xfId="3171" xr:uid="{00000000-0005-0000-0000-000001090000}"/>
    <cellStyle name="Comma 14 2 2 7 2 4" xfId="3172" xr:uid="{00000000-0005-0000-0000-000002090000}"/>
    <cellStyle name="Comma 14 2 2 7 3" xfId="3173" xr:uid="{00000000-0005-0000-0000-000003090000}"/>
    <cellStyle name="Comma 14 2 2 7 3 2" xfId="3174" xr:uid="{00000000-0005-0000-0000-000004090000}"/>
    <cellStyle name="Comma 14 2 2 7 4" xfId="3175" xr:uid="{00000000-0005-0000-0000-000005090000}"/>
    <cellStyle name="Comma 14 2 2 7 4 2" xfId="3176" xr:uid="{00000000-0005-0000-0000-000006090000}"/>
    <cellStyle name="Comma 14 2 2 7 5" xfId="3177" xr:uid="{00000000-0005-0000-0000-000007090000}"/>
    <cellStyle name="Comma 14 2 2 8" xfId="3178" xr:uid="{00000000-0005-0000-0000-000008090000}"/>
    <cellStyle name="Comma 14 2 2 8 2" xfId="3179" xr:uid="{00000000-0005-0000-0000-000009090000}"/>
    <cellStyle name="Comma 14 2 2 8 2 2" xfId="3180" xr:uid="{00000000-0005-0000-0000-00000A090000}"/>
    <cellStyle name="Comma 14 2 2 8 2 2 2" xfId="3181" xr:uid="{00000000-0005-0000-0000-00000B090000}"/>
    <cellStyle name="Comma 14 2 2 8 2 3" xfId="3182" xr:uid="{00000000-0005-0000-0000-00000C090000}"/>
    <cellStyle name="Comma 14 2 2 8 2 3 2" xfId="3183" xr:uid="{00000000-0005-0000-0000-00000D090000}"/>
    <cellStyle name="Comma 14 2 2 8 2 4" xfId="3184" xr:uid="{00000000-0005-0000-0000-00000E090000}"/>
    <cellStyle name="Comma 14 2 2 8 3" xfId="3185" xr:uid="{00000000-0005-0000-0000-00000F090000}"/>
    <cellStyle name="Comma 14 2 2 8 3 2" xfId="3186" xr:uid="{00000000-0005-0000-0000-000010090000}"/>
    <cellStyle name="Comma 14 2 2 8 4" xfId="3187" xr:uid="{00000000-0005-0000-0000-000011090000}"/>
    <cellStyle name="Comma 14 2 2 8 4 2" xfId="3188" xr:uid="{00000000-0005-0000-0000-000012090000}"/>
    <cellStyle name="Comma 14 2 2 8 5" xfId="3189" xr:uid="{00000000-0005-0000-0000-000013090000}"/>
    <cellStyle name="Comma 14 2 2 9" xfId="3190" xr:uid="{00000000-0005-0000-0000-000014090000}"/>
    <cellStyle name="Comma 14 2 2 9 2" xfId="3191" xr:uid="{00000000-0005-0000-0000-000015090000}"/>
    <cellStyle name="Comma 14 2 2 9 2 2" xfId="3192" xr:uid="{00000000-0005-0000-0000-000016090000}"/>
    <cellStyle name="Comma 14 2 2 9 3" xfId="3193" xr:uid="{00000000-0005-0000-0000-000017090000}"/>
    <cellStyle name="Comma 14 2 2 9 3 2" xfId="3194" xr:uid="{00000000-0005-0000-0000-000018090000}"/>
    <cellStyle name="Comma 14 2 2 9 4" xfId="3195" xr:uid="{00000000-0005-0000-0000-000019090000}"/>
    <cellStyle name="Comma 14 2 3" xfId="3196" xr:uid="{00000000-0005-0000-0000-00001A090000}"/>
    <cellStyle name="Comma 14 2 3 2" xfId="3197" xr:uid="{00000000-0005-0000-0000-00001B090000}"/>
    <cellStyle name="Comma 14 2 3 2 2" xfId="3198" xr:uid="{00000000-0005-0000-0000-00001C090000}"/>
    <cellStyle name="Comma 14 2 3 2 2 2" xfId="3199" xr:uid="{00000000-0005-0000-0000-00001D090000}"/>
    <cellStyle name="Comma 14 2 3 2 2 2 2" xfId="3200" xr:uid="{00000000-0005-0000-0000-00001E090000}"/>
    <cellStyle name="Comma 14 2 3 2 2 2 2 2" xfId="3201" xr:uid="{00000000-0005-0000-0000-00001F090000}"/>
    <cellStyle name="Comma 14 2 3 2 2 2 3" xfId="3202" xr:uid="{00000000-0005-0000-0000-000020090000}"/>
    <cellStyle name="Comma 14 2 3 2 2 2 3 2" xfId="3203" xr:uid="{00000000-0005-0000-0000-000021090000}"/>
    <cellStyle name="Comma 14 2 3 2 2 2 4" xfId="3204" xr:uid="{00000000-0005-0000-0000-000022090000}"/>
    <cellStyle name="Comma 14 2 3 2 2 3" xfId="3205" xr:uid="{00000000-0005-0000-0000-000023090000}"/>
    <cellStyle name="Comma 14 2 3 2 2 3 2" xfId="3206" xr:uid="{00000000-0005-0000-0000-000024090000}"/>
    <cellStyle name="Comma 14 2 3 2 2 4" xfId="3207" xr:uid="{00000000-0005-0000-0000-000025090000}"/>
    <cellStyle name="Comma 14 2 3 2 2 4 2" xfId="3208" xr:uid="{00000000-0005-0000-0000-000026090000}"/>
    <cellStyle name="Comma 14 2 3 2 2 5" xfId="3209" xr:uid="{00000000-0005-0000-0000-000027090000}"/>
    <cellStyle name="Comma 14 2 3 2 3" xfId="3210" xr:uid="{00000000-0005-0000-0000-000028090000}"/>
    <cellStyle name="Comma 14 2 3 2 3 2" xfId="3211" xr:uid="{00000000-0005-0000-0000-000029090000}"/>
    <cellStyle name="Comma 14 2 3 2 3 2 2" xfId="3212" xr:uid="{00000000-0005-0000-0000-00002A090000}"/>
    <cellStyle name="Comma 14 2 3 2 3 3" xfId="3213" xr:uid="{00000000-0005-0000-0000-00002B090000}"/>
    <cellStyle name="Comma 14 2 3 2 3 3 2" xfId="3214" xr:uid="{00000000-0005-0000-0000-00002C090000}"/>
    <cellStyle name="Comma 14 2 3 2 3 4" xfId="3215" xr:uid="{00000000-0005-0000-0000-00002D090000}"/>
    <cellStyle name="Comma 14 2 3 2 4" xfId="3216" xr:uid="{00000000-0005-0000-0000-00002E090000}"/>
    <cellStyle name="Comma 14 2 3 2 4 2" xfId="3217" xr:uid="{00000000-0005-0000-0000-00002F090000}"/>
    <cellStyle name="Comma 14 2 3 2 5" xfId="3218" xr:uid="{00000000-0005-0000-0000-000030090000}"/>
    <cellStyle name="Comma 14 2 3 2 5 2" xfId="3219" xr:uid="{00000000-0005-0000-0000-000031090000}"/>
    <cellStyle name="Comma 14 2 3 2 6" xfId="3220" xr:uid="{00000000-0005-0000-0000-000032090000}"/>
    <cellStyle name="Comma 14 2 3 3" xfId="3221" xr:uid="{00000000-0005-0000-0000-000033090000}"/>
    <cellStyle name="Comma 14 2 3 3 2" xfId="3222" xr:uid="{00000000-0005-0000-0000-000034090000}"/>
    <cellStyle name="Comma 14 2 3 3 2 2" xfId="3223" xr:uid="{00000000-0005-0000-0000-000035090000}"/>
    <cellStyle name="Comma 14 2 3 3 2 2 2" xfId="3224" xr:uid="{00000000-0005-0000-0000-000036090000}"/>
    <cellStyle name="Comma 14 2 3 3 2 3" xfId="3225" xr:uid="{00000000-0005-0000-0000-000037090000}"/>
    <cellStyle name="Comma 14 2 3 3 2 3 2" xfId="3226" xr:uid="{00000000-0005-0000-0000-000038090000}"/>
    <cellStyle name="Comma 14 2 3 3 2 4" xfId="3227" xr:uid="{00000000-0005-0000-0000-000039090000}"/>
    <cellStyle name="Comma 14 2 3 3 3" xfId="3228" xr:uid="{00000000-0005-0000-0000-00003A090000}"/>
    <cellStyle name="Comma 14 2 3 3 3 2" xfId="3229" xr:uid="{00000000-0005-0000-0000-00003B090000}"/>
    <cellStyle name="Comma 14 2 3 3 3 2 2" xfId="3230" xr:uid="{00000000-0005-0000-0000-00003C090000}"/>
    <cellStyle name="Comma 14 2 3 3 3 3" xfId="3231" xr:uid="{00000000-0005-0000-0000-00003D090000}"/>
    <cellStyle name="Comma 14 2 3 3 3 3 2" xfId="3232" xr:uid="{00000000-0005-0000-0000-00003E090000}"/>
    <cellStyle name="Comma 14 2 3 3 3 4" xfId="3233" xr:uid="{00000000-0005-0000-0000-00003F090000}"/>
    <cellStyle name="Comma 14 2 3 3 4" xfId="3234" xr:uid="{00000000-0005-0000-0000-000040090000}"/>
    <cellStyle name="Comma 14 2 3 3 4 2" xfId="3235" xr:uid="{00000000-0005-0000-0000-000041090000}"/>
    <cellStyle name="Comma 14 2 3 3 5" xfId="3236" xr:uid="{00000000-0005-0000-0000-000042090000}"/>
    <cellStyle name="Comma 14 2 3 3 5 2" xfId="3237" xr:uid="{00000000-0005-0000-0000-000043090000}"/>
    <cellStyle name="Comma 14 2 3 3 6" xfId="3238" xr:uid="{00000000-0005-0000-0000-000044090000}"/>
    <cellStyle name="Comma 14 2 3 4" xfId="3239" xr:uid="{00000000-0005-0000-0000-000045090000}"/>
    <cellStyle name="Comma 14 2 3 4 2" xfId="3240" xr:uid="{00000000-0005-0000-0000-000046090000}"/>
    <cellStyle name="Comma 14 2 3 4 2 2" xfId="3241" xr:uid="{00000000-0005-0000-0000-000047090000}"/>
    <cellStyle name="Comma 14 2 3 4 3" xfId="3242" xr:uid="{00000000-0005-0000-0000-000048090000}"/>
    <cellStyle name="Comma 14 2 3 4 3 2" xfId="3243" xr:uid="{00000000-0005-0000-0000-000049090000}"/>
    <cellStyle name="Comma 14 2 3 4 4" xfId="3244" xr:uid="{00000000-0005-0000-0000-00004A090000}"/>
    <cellStyle name="Comma 14 2 3 5" xfId="3245" xr:uid="{00000000-0005-0000-0000-00004B090000}"/>
    <cellStyle name="Comma 14 2 3 5 2" xfId="3246" xr:uid="{00000000-0005-0000-0000-00004C090000}"/>
    <cellStyle name="Comma 14 2 3 5 2 2" xfId="3247" xr:uid="{00000000-0005-0000-0000-00004D090000}"/>
    <cellStyle name="Comma 14 2 3 5 3" xfId="3248" xr:uid="{00000000-0005-0000-0000-00004E090000}"/>
    <cellStyle name="Comma 14 2 3 5 3 2" xfId="3249" xr:uid="{00000000-0005-0000-0000-00004F090000}"/>
    <cellStyle name="Comma 14 2 3 5 4" xfId="3250" xr:uid="{00000000-0005-0000-0000-000050090000}"/>
    <cellStyle name="Comma 14 2 3 6" xfId="3251" xr:uid="{00000000-0005-0000-0000-000051090000}"/>
    <cellStyle name="Comma 14 2 3 6 2" xfId="3252" xr:uid="{00000000-0005-0000-0000-000052090000}"/>
    <cellStyle name="Comma 14 2 3 7" xfId="3253" xr:uid="{00000000-0005-0000-0000-000053090000}"/>
    <cellStyle name="Comma 14 2 3 7 2" xfId="3254" xr:uid="{00000000-0005-0000-0000-000054090000}"/>
    <cellStyle name="Comma 14 2 3 8" xfId="3255" xr:uid="{00000000-0005-0000-0000-000055090000}"/>
    <cellStyle name="Comma 14 2 4" xfId="3256" xr:uid="{00000000-0005-0000-0000-000056090000}"/>
    <cellStyle name="Comma 14 2 4 2" xfId="3257" xr:uid="{00000000-0005-0000-0000-000057090000}"/>
    <cellStyle name="Comma 14 2 4 2 2" xfId="3258" xr:uid="{00000000-0005-0000-0000-000058090000}"/>
    <cellStyle name="Comma 14 2 4 2 2 2" xfId="3259" xr:uid="{00000000-0005-0000-0000-000059090000}"/>
    <cellStyle name="Comma 14 2 4 2 2 2 2" xfId="3260" xr:uid="{00000000-0005-0000-0000-00005A090000}"/>
    <cellStyle name="Comma 14 2 4 2 2 3" xfId="3261" xr:uid="{00000000-0005-0000-0000-00005B090000}"/>
    <cellStyle name="Comma 14 2 4 2 2 3 2" xfId="3262" xr:uid="{00000000-0005-0000-0000-00005C090000}"/>
    <cellStyle name="Comma 14 2 4 2 2 4" xfId="3263" xr:uid="{00000000-0005-0000-0000-00005D090000}"/>
    <cellStyle name="Comma 14 2 4 2 3" xfId="3264" xr:uid="{00000000-0005-0000-0000-00005E090000}"/>
    <cellStyle name="Comma 14 2 4 2 3 2" xfId="3265" xr:uid="{00000000-0005-0000-0000-00005F090000}"/>
    <cellStyle name="Comma 14 2 4 2 4" xfId="3266" xr:uid="{00000000-0005-0000-0000-000060090000}"/>
    <cellStyle name="Comma 14 2 4 2 4 2" xfId="3267" xr:uid="{00000000-0005-0000-0000-000061090000}"/>
    <cellStyle name="Comma 14 2 4 2 5" xfId="3268" xr:uid="{00000000-0005-0000-0000-000062090000}"/>
    <cellStyle name="Comma 14 2 4 3" xfId="3269" xr:uid="{00000000-0005-0000-0000-000063090000}"/>
    <cellStyle name="Comma 14 2 4 3 2" xfId="3270" xr:uid="{00000000-0005-0000-0000-000064090000}"/>
    <cellStyle name="Comma 14 2 4 3 2 2" xfId="3271" xr:uid="{00000000-0005-0000-0000-000065090000}"/>
    <cellStyle name="Comma 14 2 4 3 3" xfId="3272" xr:uid="{00000000-0005-0000-0000-000066090000}"/>
    <cellStyle name="Comma 14 2 4 3 3 2" xfId="3273" xr:uid="{00000000-0005-0000-0000-000067090000}"/>
    <cellStyle name="Comma 14 2 4 3 4" xfId="3274" xr:uid="{00000000-0005-0000-0000-000068090000}"/>
    <cellStyle name="Comma 14 2 4 4" xfId="3275" xr:uid="{00000000-0005-0000-0000-000069090000}"/>
    <cellStyle name="Comma 14 2 4 4 2" xfId="3276" xr:uid="{00000000-0005-0000-0000-00006A090000}"/>
    <cellStyle name="Comma 14 2 4 5" xfId="3277" xr:uid="{00000000-0005-0000-0000-00006B090000}"/>
    <cellStyle name="Comma 14 2 4 5 2" xfId="3278" xr:uid="{00000000-0005-0000-0000-00006C090000}"/>
    <cellStyle name="Comma 14 2 4 6" xfId="3279" xr:uid="{00000000-0005-0000-0000-00006D090000}"/>
    <cellStyle name="Comma 14 2 5" xfId="3280" xr:uid="{00000000-0005-0000-0000-00006E090000}"/>
    <cellStyle name="Comma 14 2 5 2" xfId="3281" xr:uid="{00000000-0005-0000-0000-00006F090000}"/>
    <cellStyle name="Comma 14 2 5 2 2" xfId="3282" xr:uid="{00000000-0005-0000-0000-000070090000}"/>
    <cellStyle name="Comma 14 2 5 2 2 2" xfId="3283" xr:uid="{00000000-0005-0000-0000-000071090000}"/>
    <cellStyle name="Comma 14 2 5 2 3" xfId="3284" xr:uid="{00000000-0005-0000-0000-000072090000}"/>
    <cellStyle name="Comma 14 2 5 2 3 2" xfId="3285" xr:uid="{00000000-0005-0000-0000-000073090000}"/>
    <cellStyle name="Comma 14 2 5 2 4" xfId="3286" xr:uid="{00000000-0005-0000-0000-000074090000}"/>
    <cellStyle name="Comma 14 2 5 3" xfId="3287" xr:uid="{00000000-0005-0000-0000-000075090000}"/>
    <cellStyle name="Comma 14 2 5 3 2" xfId="3288" xr:uid="{00000000-0005-0000-0000-000076090000}"/>
    <cellStyle name="Comma 14 2 5 3 2 2" xfId="3289" xr:uid="{00000000-0005-0000-0000-000077090000}"/>
    <cellStyle name="Comma 14 2 5 3 3" xfId="3290" xr:uid="{00000000-0005-0000-0000-000078090000}"/>
    <cellStyle name="Comma 14 2 5 3 3 2" xfId="3291" xr:uid="{00000000-0005-0000-0000-000079090000}"/>
    <cellStyle name="Comma 14 2 5 3 4" xfId="3292" xr:uid="{00000000-0005-0000-0000-00007A090000}"/>
    <cellStyle name="Comma 14 2 5 4" xfId="3293" xr:uid="{00000000-0005-0000-0000-00007B090000}"/>
    <cellStyle name="Comma 14 2 5 4 2" xfId="3294" xr:uid="{00000000-0005-0000-0000-00007C090000}"/>
    <cellStyle name="Comma 14 2 5 5" xfId="3295" xr:uid="{00000000-0005-0000-0000-00007D090000}"/>
    <cellStyle name="Comma 14 2 5 5 2" xfId="3296" xr:uid="{00000000-0005-0000-0000-00007E090000}"/>
    <cellStyle name="Comma 14 2 5 6" xfId="3297" xr:uid="{00000000-0005-0000-0000-00007F090000}"/>
    <cellStyle name="Comma 14 2 6" xfId="3298" xr:uid="{00000000-0005-0000-0000-000080090000}"/>
    <cellStyle name="Comma 14 2 6 2" xfId="3299" xr:uid="{00000000-0005-0000-0000-000081090000}"/>
    <cellStyle name="Comma 14 2 6 2 2" xfId="3300" xr:uid="{00000000-0005-0000-0000-000082090000}"/>
    <cellStyle name="Comma 14 2 6 2 2 2" xfId="3301" xr:uid="{00000000-0005-0000-0000-000083090000}"/>
    <cellStyle name="Comma 14 2 6 2 3" xfId="3302" xr:uid="{00000000-0005-0000-0000-000084090000}"/>
    <cellStyle name="Comma 14 2 6 2 3 2" xfId="3303" xr:uid="{00000000-0005-0000-0000-000085090000}"/>
    <cellStyle name="Comma 14 2 6 2 4" xfId="3304" xr:uid="{00000000-0005-0000-0000-000086090000}"/>
    <cellStyle name="Comma 14 2 6 3" xfId="3305" xr:uid="{00000000-0005-0000-0000-000087090000}"/>
    <cellStyle name="Comma 14 2 6 3 2" xfId="3306" xr:uid="{00000000-0005-0000-0000-000088090000}"/>
    <cellStyle name="Comma 14 2 6 3 2 2" xfId="3307" xr:uid="{00000000-0005-0000-0000-000089090000}"/>
    <cellStyle name="Comma 14 2 6 3 3" xfId="3308" xr:uid="{00000000-0005-0000-0000-00008A090000}"/>
    <cellStyle name="Comma 14 2 6 4" xfId="3309" xr:uid="{00000000-0005-0000-0000-00008B090000}"/>
    <cellStyle name="Comma 14 2 6 4 2" xfId="3310" xr:uid="{00000000-0005-0000-0000-00008C090000}"/>
    <cellStyle name="Comma 14 2 6 5" xfId="3311" xr:uid="{00000000-0005-0000-0000-00008D090000}"/>
    <cellStyle name="Comma 14 2 6 5 2" xfId="3312" xr:uid="{00000000-0005-0000-0000-00008E090000}"/>
    <cellStyle name="Comma 14 2 6 6" xfId="3313" xr:uid="{00000000-0005-0000-0000-00008F090000}"/>
    <cellStyle name="Comma 14 2 7" xfId="3314" xr:uid="{00000000-0005-0000-0000-000090090000}"/>
    <cellStyle name="Comma 14 2 7 2" xfId="3315" xr:uid="{00000000-0005-0000-0000-000091090000}"/>
    <cellStyle name="Comma 14 2 7 2 2" xfId="3316" xr:uid="{00000000-0005-0000-0000-000092090000}"/>
    <cellStyle name="Comma 14 2 7 2 2 2" xfId="3317" xr:uid="{00000000-0005-0000-0000-000093090000}"/>
    <cellStyle name="Comma 14 2 7 2 3" xfId="3318" xr:uid="{00000000-0005-0000-0000-000094090000}"/>
    <cellStyle name="Comma 14 2 7 2 3 2" xfId="3319" xr:uid="{00000000-0005-0000-0000-000095090000}"/>
    <cellStyle name="Comma 14 2 7 2 4" xfId="3320" xr:uid="{00000000-0005-0000-0000-000096090000}"/>
    <cellStyle name="Comma 14 2 7 3" xfId="3321" xr:uid="{00000000-0005-0000-0000-000097090000}"/>
    <cellStyle name="Comma 14 2 7 3 2" xfId="3322" xr:uid="{00000000-0005-0000-0000-000098090000}"/>
    <cellStyle name="Comma 14 2 7 3 2 2" xfId="3323" xr:uid="{00000000-0005-0000-0000-000099090000}"/>
    <cellStyle name="Comma 14 2 7 3 3" xfId="3324" xr:uid="{00000000-0005-0000-0000-00009A090000}"/>
    <cellStyle name="Comma 14 2 7 4" xfId="3325" xr:uid="{00000000-0005-0000-0000-00009B090000}"/>
    <cellStyle name="Comma 14 2 7 4 2" xfId="3326" xr:uid="{00000000-0005-0000-0000-00009C090000}"/>
    <cellStyle name="Comma 14 2 7 5" xfId="3327" xr:uid="{00000000-0005-0000-0000-00009D090000}"/>
    <cellStyle name="Comma 14 2 7 5 2" xfId="3328" xr:uid="{00000000-0005-0000-0000-00009E090000}"/>
    <cellStyle name="Comma 14 2 7 6" xfId="3329" xr:uid="{00000000-0005-0000-0000-00009F090000}"/>
    <cellStyle name="Comma 14 2 8" xfId="3330" xr:uid="{00000000-0005-0000-0000-0000A0090000}"/>
    <cellStyle name="Comma 14 2 8 2" xfId="3331" xr:uid="{00000000-0005-0000-0000-0000A1090000}"/>
    <cellStyle name="Comma 14 2 8 2 2" xfId="3332" xr:uid="{00000000-0005-0000-0000-0000A2090000}"/>
    <cellStyle name="Comma 14 2 8 2 2 2" xfId="3333" xr:uid="{00000000-0005-0000-0000-0000A3090000}"/>
    <cellStyle name="Comma 14 2 8 2 3" xfId="3334" xr:uid="{00000000-0005-0000-0000-0000A4090000}"/>
    <cellStyle name="Comma 14 2 8 2 3 2" xfId="3335" xr:uid="{00000000-0005-0000-0000-0000A5090000}"/>
    <cellStyle name="Comma 14 2 8 2 4" xfId="3336" xr:uid="{00000000-0005-0000-0000-0000A6090000}"/>
    <cellStyle name="Comma 14 2 8 3" xfId="3337" xr:uid="{00000000-0005-0000-0000-0000A7090000}"/>
    <cellStyle name="Comma 14 2 8 3 2" xfId="3338" xr:uid="{00000000-0005-0000-0000-0000A8090000}"/>
    <cellStyle name="Comma 14 2 8 3 2 2" xfId="3339" xr:uid="{00000000-0005-0000-0000-0000A9090000}"/>
    <cellStyle name="Comma 14 2 8 3 3" xfId="3340" xr:uid="{00000000-0005-0000-0000-0000AA090000}"/>
    <cellStyle name="Comma 14 2 8 4" xfId="3341" xr:uid="{00000000-0005-0000-0000-0000AB090000}"/>
    <cellStyle name="Comma 14 2 8 4 2" xfId="3342" xr:uid="{00000000-0005-0000-0000-0000AC090000}"/>
    <cellStyle name="Comma 14 2 8 5" xfId="3343" xr:uid="{00000000-0005-0000-0000-0000AD090000}"/>
    <cellStyle name="Comma 14 2 8 5 2" xfId="3344" xr:uid="{00000000-0005-0000-0000-0000AE090000}"/>
    <cellStyle name="Comma 14 2 8 6" xfId="3345" xr:uid="{00000000-0005-0000-0000-0000AF090000}"/>
    <cellStyle name="Comma 14 2 9" xfId="3346" xr:uid="{00000000-0005-0000-0000-0000B0090000}"/>
    <cellStyle name="Comma 14 2 9 2" xfId="3347" xr:uid="{00000000-0005-0000-0000-0000B1090000}"/>
    <cellStyle name="Comma 14 2 9 2 2" xfId="3348" xr:uid="{00000000-0005-0000-0000-0000B2090000}"/>
    <cellStyle name="Comma 14 2 9 2 2 2" xfId="3349" xr:uid="{00000000-0005-0000-0000-0000B3090000}"/>
    <cellStyle name="Comma 14 2 9 2 3" xfId="3350" xr:uid="{00000000-0005-0000-0000-0000B4090000}"/>
    <cellStyle name="Comma 14 2 9 2 3 2" xfId="3351" xr:uid="{00000000-0005-0000-0000-0000B5090000}"/>
    <cellStyle name="Comma 14 2 9 2 4" xfId="3352" xr:uid="{00000000-0005-0000-0000-0000B6090000}"/>
    <cellStyle name="Comma 14 2 9 3" xfId="3353" xr:uid="{00000000-0005-0000-0000-0000B7090000}"/>
    <cellStyle name="Comma 14 2 9 3 2" xfId="3354" xr:uid="{00000000-0005-0000-0000-0000B8090000}"/>
    <cellStyle name="Comma 14 2 9 4" xfId="3355" xr:uid="{00000000-0005-0000-0000-0000B9090000}"/>
    <cellStyle name="Comma 14 2 9 4 2" xfId="3356" xr:uid="{00000000-0005-0000-0000-0000BA090000}"/>
    <cellStyle name="Comma 14 2 9 5" xfId="3357" xr:uid="{00000000-0005-0000-0000-0000BB090000}"/>
    <cellStyle name="Comma 14 3" xfId="3358" xr:uid="{00000000-0005-0000-0000-0000BC090000}"/>
    <cellStyle name="Comma 14 3 10" xfId="3359" xr:uid="{00000000-0005-0000-0000-0000BD090000}"/>
    <cellStyle name="Comma 14 3 10 2" xfId="3360" xr:uid="{00000000-0005-0000-0000-0000BE090000}"/>
    <cellStyle name="Comma 14 3 10 2 2" xfId="3361" xr:uid="{00000000-0005-0000-0000-0000BF090000}"/>
    <cellStyle name="Comma 14 3 10 2 2 2" xfId="3362" xr:uid="{00000000-0005-0000-0000-0000C0090000}"/>
    <cellStyle name="Comma 14 3 10 2 3" xfId="3363" xr:uid="{00000000-0005-0000-0000-0000C1090000}"/>
    <cellStyle name="Comma 14 3 10 2 3 2" xfId="3364" xr:uid="{00000000-0005-0000-0000-0000C2090000}"/>
    <cellStyle name="Comma 14 3 10 2 4" xfId="3365" xr:uid="{00000000-0005-0000-0000-0000C3090000}"/>
    <cellStyle name="Comma 14 3 10 3" xfId="3366" xr:uid="{00000000-0005-0000-0000-0000C4090000}"/>
    <cellStyle name="Comma 14 3 10 3 2" xfId="3367" xr:uid="{00000000-0005-0000-0000-0000C5090000}"/>
    <cellStyle name="Comma 14 3 10 4" xfId="3368" xr:uid="{00000000-0005-0000-0000-0000C6090000}"/>
    <cellStyle name="Comma 14 3 10 4 2" xfId="3369" xr:uid="{00000000-0005-0000-0000-0000C7090000}"/>
    <cellStyle name="Comma 14 3 10 5" xfId="3370" xr:uid="{00000000-0005-0000-0000-0000C8090000}"/>
    <cellStyle name="Comma 14 3 11" xfId="3371" xr:uid="{00000000-0005-0000-0000-0000C9090000}"/>
    <cellStyle name="Comma 14 3 11 2" xfId="3372" xr:uid="{00000000-0005-0000-0000-0000CA090000}"/>
    <cellStyle name="Comma 14 3 11 2 2" xfId="3373" xr:uid="{00000000-0005-0000-0000-0000CB090000}"/>
    <cellStyle name="Comma 14 3 11 3" xfId="3374" xr:uid="{00000000-0005-0000-0000-0000CC090000}"/>
    <cellStyle name="Comma 14 3 11 3 2" xfId="3375" xr:uid="{00000000-0005-0000-0000-0000CD090000}"/>
    <cellStyle name="Comma 14 3 11 4" xfId="3376" xr:uid="{00000000-0005-0000-0000-0000CE090000}"/>
    <cellStyle name="Comma 14 3 12" xfId="3377" xr:uid="{00000000-0005-0000-0000-0000CF090000}"/>
    <cellStyle name="Comma 14 3 12 2" xfId="3378" xr:uid="{00000000-0005-0000-0000-0000D0090000}"/>
    <cellStyle name="Comma 14 3 12 2 2" xfId="3379" xr:uid="{00000000-0005-0000-0000-0000D1090000}"/>
    <cellStyle name="Comma 14 3 12 3" xfId="3380" xr:uid="{00000000-0005-0000-0000-0000D2090000}"/>
    <cellStyle name="Comma 14 3 12 3 2" xfId="3381" xr:uid="{00000000-0005-0000-0000-0000D3090000}"/>
    <cellStyle name="Comma 14 3 12 4" xfId="3382" xr:uid="{00000000-0005-0000-0000-0000D4090000}"/>
    <cellStyle name="Comma 14 3 13" xfId="3383" xr:uid="{00000000-0005-0000-0000-0000D5090000}"/>
    <cellStyle name="Comma 14 3 13 2" xfId="3384" xr:uid="{00000000-0005-0000-0000-0000D6090000}"/>
    <cellStyle name="Comma 14 3 14" xfId="3385" xr:uid="{00000000-0005-0000-0000-0000D7090000}"/>
    <cellStyle name="Comma 14 3 14 2" xfId="3386" xr:uid="{00000000-0005-0000-0000-0000D8090000}"/>
    <cellStyle name="Comma 14 3 15" xfId="3387" xr:uid="{00000000-0005-0000-0000-0000D9090000}"/>
    <cellStyle name="Comma 14 3 2" xfId="3388" xr:uid="{00000000-0005-0000-0000-0000DA090000}"/>
    <cellStyle name="Comma 14 3 2 10" xfId="3389" xr:uid="{00000000-0005-0000-0000-0000DB090000}"/>
    <cellStyle name="Comma 14 3 2 10 2" xfId="3390" xr:uid="{00000000-0005-0000-0000-0000DC090000}"/>
    <cellStyle name="Comma 14 3 2 10 2 2" xfId="3391" xr:uid="{00000000-0005-0000-0000-0000DD090000}"/>
    <cellStyle name="Comma 14 3 2 10 3" xfId="3392" xr:uid="{00000000-0005-0000-0000-0000DE090000}"/>
    <cellStyle name="Comma 14 3 2 10 3 2" xfId="3393" xr:uid="{00000000-0005-0000-0000-0000DF090000}"/>
    <cellStyle name="Comma 14 3 2 10 4" xfId="3394" xr:uid="{00000000-0005-0000-0000-0000E0090000}"/>
    <cellStyle name="Comma 14 3 2 11" xfId="3395" xr:uid="{00000000-0005-0000-0000-0000E1090000}"/>
    <cellStyle name="Comma 14 3 2 11 2" xfId="3396" xr:uid="{00000000-0005-0000-0000-0000E2090000}"/>
    <cellStyle name="Comma 14 3 2 12" xfId="3397" xr:uid="{00000000-0005-0000-0000-0000E3090000}"/>
    <cellStyle name="Comma 14 3 2 12 2" xfId="3398" xr:uid="{00000000-0005-0000-0000-0000E4090000}"/>
    <cellStyle name="Comma 14 3 2 13" xfId="3399" xr:uid="{00000000-0005-0000-0000-0000E5090000}"/>
    <cellStyle name="Comma 14 3 2 2" xfId="3400" xr:uid="{00000000-0005-0000-0000-0000E6090000}"/>
    <cellStyle name="Comma 14 3 2 2 2" xfId="3401" xr:uid="{00000000-0005-0000-0000-0000E7090000}"/>
    <cellStyle name="Comma 14 3 2 2 2 2" xfId="3402" xr:uid="{00000000-0005-0000-0000-0000E8090000}"/>
    <cellStyle name="Comma 14 3 2 2 2 2 2" xfId="3403" xr:uid="{00000000-0005-0000-0000-0000E9090000}"/>
    <cellStyle name="Comma 14 3 2 2 2 2 2 2" xfId="3404" xr:uid="{00000000-0005-0000-0000-0000EA090000}"/>
    <cellStyle name="Comma 14 3 2 2 2 2 3" xfId="3405" xr:uid="{00000000-0005-0000-0000-0000EB090000}"/>
    <cellStyle name="Comma 14 3 2 2 2 2 3 2" xfId="3406" xr:uid="{00000000-0005-0000-0000-0000EC090000}"/>
    <cellStyle name="Comma 14 3 2 2 2 2 4" xfId="3407" xr:uid="{00000000-0005-0000-0000-0000ED090000}"/>
    <cellStyle name="Comma 14 3 2 2 2 3" xfId="3408" xr:uid="{00000000-0005-0000-0000-0000EE090000}"/>
    <cellStyle name="Comma 14 3 2 2 2 3 2" xfId="3409" xr:uid="{00000000-0005-0000-0000-0000EF090000}"/>
    <cellStyle name="Comma 14 3 2 2 2 4" xfId="3410" xr:uid="{00000000-0005-0000-0000-0000F0090000}"/>
    <cellStyle name="Comma 14 3 2 2 2 4 2" xfId="3411" xr:uid="{00000000-0005-0000-0000-0000F1090000}"/>
    <cellStyle name="Comma 14 3 2 2 2 5" xfId="3412" xr:uid="{00000000-0005-0000-0000-0000F2090000}"/>
    <cellStyle name="Comma 14 3 2 2 3" xfId="3413" xr:uid="{00000000-0005-0000-0000-0000F3090000}"/>
    <cellStyle name="Comma 14 3 2 2 3 2" xfId="3414" xr:uid="{00000000-0005-0000-0000-0000F4090000}"/>
    <cellStyle name="Comma 14 3 2 2 3 2 2" xfId="3415" xr:uid="{00000000-0005-0000-0000-0000F5090000}"/>
    <cellStyle name="Comma 14 3 2 2 3 3" xfId="3416" xr:uid="{00000000-0005-0000-0000-0000F6090000}"/>
    <cellStyle name="Comma 14 3 2 2 3 3 2" xfId="3417" xr:uid="{00000000-0005-0000-0000-0000F7090000}"/>
    <cellStyle name="Comma 14 3 2 2 3 4" xfId="3418" xr:uid="{00000000-0005-0000-0000-0000F8090000}"/>
    <cellStyle name="Comma 14 3 2 2 4" xfId="3419" xr:uid="{00000000-0005-0000-0000-0000F9090000}"/>
    <cellStyle name="Comma 14 3 2 2 4 2" xfId="3420" xr:uid="{00000000-0005-0000-0000-0000FA090000}"/>
    <cellStyle name="Comma 14 3 2 2 5" xfId="3421" xr:uid="{00000000-0005-0000-0000-0000FB090000}"/>
    <cellStyle name="Comma 14 3 2 2 5 2" xfId="3422" xr:uid="{00000000-0005-0000-0000-0000FC090000}"/>
    <cellStyle name="Comma 14 3 2 2 6" xfId="3423" xr:uid="{00000000-0005-0000-0000-0000FD090000}"/>
    <cellStyle name="Comma 14 3 2 3" xfId="3424" xr:uid="{00000000-0005-0000-0000-0000FE090000}"/>
    <cellStyle name="Comma 14 3 2 3 2" xfId="3425" xr:uid="{00000000-0005-0000-0000-0000FF090000}"/>
    <cellStyle name="Comma 14 3 2 3 2 2" xfId="3426" xr:uid="{00000000-0005-0000-0000-0000000A0000}"/>
    <cellStyle name="Comma 14 3 2 3 2 2 2" xfId="3427" xr:uid="{00000000-0005-0000-0000-0000010A0000}"/>
    <cellStyle name="Comma 14 3 2 3 2 3" xfId="3428" xr:uid="{00000000-0005-0000-0000-0000020A0000}"/>
    <cellStyle name="Comma 14 3 2 3 2 3 2" xfId="3429" xr:uid="{00000000-0005-0000-0000-0000030A0000}"/>
    <cellStyle name="Comma 14 3 2 3 2 4" xfId="3430" xr:uid="{00000000-0005-0000-0000-0000040A0000}"/>
    <cellStyle name="Comma 14 3 2 3 3" xfId="3431" xr:uid="{00000000-0005-0000-0000-0000050A0000}"/>
    <cellStyle name="Comma 14 3 2 3 3 2" xfId="3432" xr:uid="{00000000-0005-0000-0000-0000060A0000}"/>
    <cellStyle name="Comma 14 3 2 3 3 2 2" xfId="3433" xr:uid="{00000000-0005-0000-0000-0000070A0000}"/>
    <cellStyle name="Comma 14 3 2 3 3 3" xfId="3434" xr:uid="{00000000-0005-0000-0000-0000080A0000}"/>
    <cellStyle name="Comma 14 3 2 3 3 3 2" xfId="3435" xr:uid="{00000000-0005-0000-0000-0000090A0000}"/>
    <cellStyle name="Comma 14 3 2 3 3 4" xfId="3436" xr:uid="{00000000-0005-0000-0000-00000A0A0000}"/>
    <cellStyle name="Comma 14 3 2 3 4" xfId="3437" xr:uid="{00000000-0005-0000-0000-00000B0A0000}"/>
    <cellStyle name="Comma 14 3 2 3 4 2" xfId="3438" xr:uid="{00000000-0005-0000-0000-00000C0A0000}"/>
    <cellStyle name="Comma 14 3 2 3 5" xfId="3439" xr:uid="{00000000-0005-0000-0000-00000D0A0000}"/>
    <cellStyle name="Comma 14 3 2 3 5 2" xfId="3440" xr:uid="{00000000-0005-0000-0000-00000E0A0000}"/>
    <cellStyle name="Comma 14 3 2 3 6" xfId="3441" xr:uid="{00000000-0005-0000-0000-00000F0A0000}"/>
    <cellStyle name="Comma 14 3 2 4" xfId="3442" xr:uid="{00000000-0005-0000-0000-0000100A0000}"/>
    <cellStyle name="Comma 14 3 2 4 2" xfId="3443" xr:uid="{00000000-0005-0000-0000-0000110A0000}"/>
    <cellStyle name="Comma 14 3 2 4 2 2" xfId="3444" xr:uid="{00000000-0005-0000-0000-0000120A0000}"/>
    <cellStyle name="Comma 14 3 2 4 2 2 2" xfId="3445" xr:uid="{00000000-0005-0000-0000-0000130A0000}"/>
    <cellStyle name="Comma 14 3 2 4 2 3" xfId="3446" xr:uid="{00000000-0005-0000-0000-0000140A0000}"/>
    <cellStyle name="Comma 14 3 2 4 2 3 2" xfId="3447" xr:uid="{00000000-0005-0000-0000-0000150A0000}"/>
    <cellStyle name="Comma 14 3 2 4 2 4" xfId="3448" xr:uid="{00000000-0005-0000-0000-0000160A0000}"/>
    <cellStyle name="Comma 14 3 2 4 3" xfId="3449" xr:uid="{00000000-0005-0000-0000-0000170A0000}"/>
    <cellStyle name="Comma 14 3 2 4 3 2" xfId="3450" xr:uid="{00000000-0005-0000-0000-0000180A0000}"/>
    <cellStyle name="Comma 14 3 2 4 3 2 2" xfId="3451" xr:uid="{00000000-0005-0000-0000-0000190A0000}"/>
    <cellStyle name="Comma 14 3 2 4 3 3" xfId="3452" xr:uid="{00000000-0005-0000-0000-00001A0A0000}"/>
    <cellStyle name="Comma 14 3 2 4 4" xfId="3453" xr:uid="{00000000-0005-0000-0000-00001B0A0000}"/>
    <cellStyle name="Comma 14 3 2 4 4 2" xfId="3454" xr:uid="{00000000-0005-0000-0000-00001C0A0000}"/>
    <cellStyle name="Comma 14 3 2 4 5" xfId="3455" xr:uid="{00000000-0005-0000-0000-00001D0A0000}"/>
    <cellStyle name="Comma 14 3 2 4 5 2" xfId="3456" xr:uid="{00000000-0005-0000-0000-00001E0A0000}"/>
    <cellStyle name="Comma 14 3 2 4 6" xfId="3457" xr:uid="{00000000-0005-0000-0000-00001F0A0000}"/>
    <cellStyle name="Comma 14 3 2 5" xfId="3458" xr:uid="{00000000-0005-0000-0000-0000200A0000}"/>
    <cellStyle name="Comma 14 3 2 5 2" xfId="3459" xr:uid="{00000000-0005-0000-0000-0000210A0000}"/>
    <cellStyle name="Comma 14 3 2 5 2 2" xfId="3460" xr:uid="{00000000-0005-0000-0000-0000220A0000}"/>
    <cellStyle name="Comma 14 3 2 5 2 2 2" xfId="3461" xr:uid="{00000000-0005-0000-0000-0000230A0000}"/>
    <cellStyle name="Comma 14 3 2 5 2 3" xfId="3462" xr:uid="{00000000-0005-0000-0000-0000240A0000}"/>
    <cellStyle name="Comma 14 3 2 5 2 3 2" xfId="3463" xr:uid="{00000000-0005-0000-0000-0000250A0000}"/>
    <cellStyle name="Comma 14 3 2 5 2 4" xfId="3464" xr:uid="{00000000-0005-0000-0000-0000260A0000}"/>
    <cellStyle name="Comma 14 3 2 5 3" xfId="3465" xr:uid="{00000000-0005-0000-0000-0000270A0000}"/>
    <cellStyle name="Comma 14 3 2 5 3 2" xfId="3466" xr:uid="{00000000-0005-0000-0000-0000280A0000}"/>
    <cellStyle name="Comma 14 3 2 5 3 2 2" xfId="3467" xr:uid="{00000000-0005-0000-0000-0000290A0000}"/>
    <cellStyle name="Comma 14 3 2 5 3 3" xfId="3468" xr:uid="{00000000-0005-0000-0000-00002A0A0000}"/>
    <cellStyle name="Comma 14 3 2 5 4" xfId="3469" xr:uid="{00000000-0005-0000-0000-00002B0A0000}"/>
    <cellStyle name="Comma 14 3 2 5 4 2" xfId="3470" xr:uid="{00000000-0005-0000-0000-00002C0A0000}"/>
    <cellStyle name="Comma 14 3 2 5 5" xfId="3471" xr:uid="{00000000-0005-0000-0000-00002D0A0000}"/>
    <cellStyle name="Comma 14 3 2 5 5 2" xfId="3472" xr:uid="{00000000-0005-0000-0000-00002E0A0000}"/>
    <cellStyle name="Comma 14 3 2 5 6" xfId="3473" xr:uid="{00000000-0005-0000-0000-00002F0A0000}"/>
    <cellStyle name="Comma 14 3 2 6" xfId="3474" xr:uid="{00000000-0005-0000-0000-0000300A0000}"/>
    <cellStyle name="Comma 14 3 2 6 2" xfId="3475" xr:uid="{00000000-0005-0000-0000-0000310A0000}"/>
    <cellStyle name="Comma 14 3 2 6 2 2" xfId="3476" xr:uid="{00000000-0005-0000-0000-0000320A0000}"/>
    <cellStyle name="Comma 14 3 2 6 2 2 2" xfId="3477" xr:uid="{00000000-0005-0000-0000-0000330A0000}"/>
    <cellStyle name="Comma 14 3 2 6 2 3" xfId="3478" xr:uid="{00000000-0005-0000-0000-0000340A0000}"/>
    <cellStyle name="Comma 14 3 2 6 2 3 2" xfId="3479" xr:uid="{00000000-0005-0000-0000-0000350A0000}"/>
    <cellStyle name="Comma 14 3 2 6 2 4" xfId="3480" xr:uid="{00000000-0005-0000-0000-0000360A0000}"/>
    <cellStyle name="Comma 14 3 2 6 3" xfId="3481" xr:uid="{00000000-0005-0000-0000-0000370A0000}"/>
    <cellStyle name="Comma 14 3 2 6 3 2" xfId="3482" xr:uid="{00000000-0005-0000-0000-0000380A0000}"/>
    <cellStyle name="Comma 14 3 2 6 3 2 2" xfId="3483" xr:uid="{00000000-0005-0000-0000-0000390A0000}"/>
    <cellStyle name="Comma 14 3 2 6 3 3" xfId="3484" xr:uid="{00000000-0005-0000-0000-00003A0A0000}"/>
    <cellStyle name="Comma 14 3 2 6 4" xfId="3485" xr:uid="{00000000-0005-0000-0000-00003B0A0000}"/>
    <cellStyle name="Comma 14 3 2 6 4 2" xfId="3486" xr:uid="{00000000-0005-0000-0000-00003C0A0000}"/>
    <cellStyle name="Comma 14 3 2 6 5" xfId="3487" xr:uid="{00000000-0005-0000-0000-00003D0A0000}"/>
    <cellStyle name="Comma 14 3 2 6 5 2" xfId="3488" xr:uid="{00000000-0005-0000-0000-00003E0A0000}"/>
    <cellStyle name="Comma 14 3 2 6 6" xfId="3489" xr:uid="{00000000-0005-0000-0000-00003F0A0000}"/>
    <cellStyle name="Comma 14 3 2 7" xfId="3490" xr:uid="{00000000-0005-0000-0000-0000400A0000}"/>
    <cellStyle name="Comma 14 3 2 7 2" xfId="3491" xr:uid="{00000000-0005-0000-0000-0000410A0000}"/>
    <cellStyle name="Comma 14 3 2 7 2 2" xfId="3492" xr:uid="{00000000-0005-0000-0000-0000420A0000}"/>
    <cellStyle name="Comma 14 3 2 7 2 2 2" xfId="3493" xr:uid="{00000000-0005-0000-0000-0000430A0000}"/>
    <cellStyle name="Comma 14 3 2 7 2 3" xfId="3494" xr:uid="{00000000-0005-0000-0000-0000440A0000}"/>
    <cellStyle name="Comma 14 3 2 7 2 3 2" xfId="3495" xr:uid="{00000000-0005-0000-0000-0000450A0000}"/>
    <cellStyle name="Comma 14 3 2 7 2 4" xfId="3496" xr:uid="{00000000-0005-0000-0000-0000460A0000}"/>
    <cellStyle name="Comma 14 3 2 7 3" xfId="3497" xr:uid="{00000000-0005-0000-0000-0000470A0000}"/>
    <cellStyle name="Comma 14 3 2 7 3 2" xfId="3498" xr:uid="{00000000-0005-0000-0000-0000480A0000}"/>
    <cellStyle name="Comma 14 3 2 7 4" xfId="3499" xr:uid="{00000000-0005-0000-0000-0000490A0000}"/>
    <cellStyle name="Comma 14 3 2 7 4 2" xfId="3500" xr:uid="{00000000-0005-0000-0000-00004A0A0000}"/>
    <cellStyle name="Comma 14 3 2 7 5" xfId="3501" xr:uid="{00000000-0005-0000-0000-00004B0A0000}"/>
    <cellStyle name="Comma 14 3 2 8" xfId="3502" xr:uid="{00000000-0005-0000-0000-00004C0A0000}"/>
    <cellStyle name="Comma 14 3 2 8 2" xfId="3503" xr:uid="{00000000-0005-0000-0000-00004D0A0000}"/>
    <cellStyle name="Comma 14 3 2 8 2 2" xfId="3504" xr:uid="{00000000-0005-0000-0000-00004E0A0000}"/>
    <cellStyle name="Comma 14 3 2 8 2 2 2" xfId="3505" xr:uid="{00000000-0005-0000-0000-00004F0A0000}"/>
    <cellStyle name="Comma 14 3 2 8 2 3" xfId="3506" xr:uid="{00000000-0005-0000-0000-0000500A0000}"/>
    <cellStyle name="Comma 14 3 2 8 2 3 2" xfId="3507" xr:uid="{00000000-0005-0000-0000-0000510A0000}"/>
    <cellStyle name="Comma 14 3 2 8 2 4" xfId="3508" xr:uid="{00000000-0005-0000-0000-0000520A0000}"/>
    <cellStyle name="Comma 14 3 2 8 3" xfId="3509" xr:uid="{00000000-0005-0000-0000-0000530A0000}"/>
    <cellStyle name="Comma 14 3 2 8 3 2" xfId="3510" xr:uid="{00000000-0005-0000-0000-0000540A0000}"/>
    <cellStyle name="Comma 14 3 2 8 4" xfId="3511" xr:uid="{00000000-0005-0000-0000-0000550A0000}"/>
    <cellStyle name="Comma 14 3 2 8 4 2" xfId="3512" xr:uid="{00000000-0005-0000-0000-0000560A0000}"/>
    <cellStyle name="Comma 14 3 2 8 5" xfId="3513" xr:uid="{00000000-0005-0000-0000-0000570A0000}"/>
    <cellStyle name="Comma 14 3 2 9" xfId="3514" xr:uid="{00000000-0005-0000-0000-0000580A0000}"/>
    <cellStyle name="Comma 14 3 2 9 2" xfId="3515" xr:uid="{00000000-0005-0000-0000-0000590A0000}"/>
    <cellStyle name="Comma 14 3 2 9 2 2" xfId="3516" xr:uid="{00000000-0005-0000-0000-00005A0A0000}"/>
    <cellStyle name="Comma 14 3 2 9 3" xfId="3517" xr:uid="{00000000-0005-0000-0000-00005B0A0000}"/>
    <cellStyle name="Comma 14 3 2 9 3 2" xfId="3518" xr:uid="{00000000-0005-0000-0000-00005C0A0000}"/>
    <cellStyle name="Comma 14 3 2 9 4" xfId="3519" xr:uid="{00000000-0005-0000-0000-00005D0A0000}"/>
    <cellStyle name="Comma 14 3 3" xfId="3520" xr:uid="{00000000-0005-0000-0000-00005E0A0000}"/>
    <cellStyle name="Comma 14 3 3 2" xfId="3521" xr:uid="{00000000-0005-0000-0000-00005F0A0000}"/>
    <cellStyle name="Comma 14 3 3 2 2" xfId="3522" xr:uid="{00000000-0005-0000-0000-0000600A0000}"/>
    <cellStyle name="Comma 14 3 3 2 2 2" xfId="3523" xr:uid="{00000000-0005-0000-0000-0000610A0000}"/>
    <cellStyle name="Comma 14 3 3 2 2 2 2" xfId="3524" xr:uid="{00000000-0005-0000-0000-0000620A0000}"/>
    <cellStyle name="Comma 14 3 3 2 2 2 2 2" xfId="3525" xr:uid="{00000000-0005-0000-0000-0000630A0000}"/>
    <cellStyle name="Comma 14 3 3 2 2 2 3" xfId="3526" xr:uid="{00000000-0005-0000-0000-0000640A0000}"/>
    <cellStyle name="Comma 14 3 3 2 2 2 3 2" xfId="3527" xr:uid="{00000000-0005-0000-0000-0000650A0000}"/>
    <cellStyle name="Comma 14 3 3 2 2 2 4" xfId="3528" xr:uid="{00000000-0005-0000-0000-0000660A0000}"/>
    <cellStyle name="Comma 14 3 3 2 2 3" xfId="3529" xr:uid="{00000000-0005-0000-0000-0000670A0000}"/>
    <cellStyle name="Comma 14 3 3 2 2 3 2" xfId="3530" xr:uid="{00000000-0005-0000-0000-0000680A0000}"/>
    <cellStyle name="Comma 14 3 3 2 2 4" xfId="3531" xr:uid="{00000000-0005-0000-0000-0000690A0000}"/>
    <cellStyle name="Comma 14 3 3 2 2 4 2" xfId="3532" xr:uid="{00000000-0005-0000-0000-00006A0A0000}"/>
    <cellStyle name="Comma 14 3 3 2 2 5" xfId="3533" xr:uid="{00000000-0005-0000-0000-00006B0A0000}"/>
    <cellStyle name="Comma 14 3 3 2 3" xfId="3534" xr:uid="{00000000-0005-0000-0000-00006C0A0000}"/>
    <cellStyle name="Comma 14 3 3 2 3 2" xfId="3535" xr:uid="{00000000-0005-0000-0000-00006D0A0000}"/>
    <cellStyle name="Comma 14 3 3 2 3 2 2" xfId="3536" xr:uid="{00000000-0005-0000-0000-00006E0A0000}"/>
    <cellStyle name="Comma 14 3 3 2 3 3" xfId="3537" xr:uid="{00000000-0005-0000-0000-00006F0A0000}"/>
    <cellStyle name="Comma 14 3 3 2 3 3 2" xfId="3538" xr:uid="{00000000-0005-0000-0000-0000700A0000}"/>
    <cellStyle name="Comma 14 3 3 2 3 4" xfId="3539" xr:uid="{00000000-0005-0000-0000-0000710A0000}"/>
    <cellStyle name="Comma 14 3 3 2 4" xfId="3540" xr:uid="{00000000-0005-0000-0000-0000720A0000}"/>
    <cellStyle name="Comma 14 3 3 2 4 2" xfId="3541" xr:uid="{00000000-0005-0000-0000-0000730A0000}"/>
    <cellStyle name="Comma 14 3 3 2 5" xfId="3542" xr:uid="{00000000-0005-0000-0000-0000740A0000}"/>
    <cellStyle name="Comma 14 3 3 2 5 2" xfId="3543" xr:uid="{00000000-0005-0000-0000-0000750A0000}"/>
    <cellStyle name="Comma 14 3 3 2 6" xfId="3544" xr:uid="{00000000-0005-0000-0000-0000760A0000}"/>
    <cellStyle name="Comma 14 3 3 3" xfId="3545" xr:uid="{00000000-0005-0000-0000-0000770A0000}"/>
    <cellStyle name="Comma 14 3 3 3 2" xfId="3546" xr:uid="{00000000-0005-0000-0000-0000780A0000}"/>
    <cellStyle name="Comma 14 3 3 3 2 2" xfId="3547" xr:uid="{00000000-0005-0000-0000-0000790A0000}"/>
    <cellStyle name="Comma 14 3 3 3 2 2 2" xfId="3548" xr:uid="{00000000-0005-0000-0000-00007A0A0000}"/>
    <cellStyle name="Comma 14 3 3 3 2 3" xfId="3549" xr:uid="{00000000-0005-0000-0000-00007B0A0000}"/>
    <cellStyle name="Comma 14 3 3 3 2 3 2" xfId="3550" xr:uid="{00000000-0005-0000-0000-00007C0A0000}"/>
    <cellStyle name="Comma 14 3 3 3 2 4" xfId="3551" xr:uid="{00000000-0005-0000-0000-00007D0A0000}"/>
    <cellStyle name="Comma 14 3 3 3 3" xfId="3552" xr:uid="{00000000-0005-0000-0000-00007E0A0000}"/>
    <cellStyle name="Comma 14 3 3 3 3 2" xfId="3553" xr:uid="{00000000-0005-0000-0000-00007F0A0000}"/>
    <cellStyle name="Comma 14 3 3 3 3 2 2" xfId="3554" xr:uid="{00000000-0005-0000-0000-0000800A0000}"/>
    <cellStyle name="Comma 14 3 3 3 3 3" xfId="3555" xr:uid="{00000000-0005-0000-0000-0000810A0000}"/>
    <cellStyle name="Comma 14 3 3 3 3 3 2" xfId="3556" xr:uid="{00000000-0005-0000-0000-0000820A0000}"/>
    <cellStyle name="Comma 14 3 3 3 3 4" xfId="3557" xr:uid="{00000000-0005-0000-0000-0000830A0000}"/>
    <cellStyle name="Comma 14 3 3 3 4" xfId="3558" xr:uid="{00000000-0005-0000-0000-0000840A0000}"/>
    <cellStyle name="Comma 14 3 3 3 4 2" xfId="3559" xr:uid="{00000000-0005-0000-0000-0000850A0000}"/>
    <cellStyle name="Comma 14 3 3 3 5" xfId="3560" xr:uid="{00000000-0005-0000-0000-0000860A0000}"/>
    <cellStyle name="Comma 14 3 3 3 5 2" xfId="3561" xr:uid="{00000000-0005-0000-0000-0000870A0000}"/>
    <cellStyle name="Comma 14 3 3 3 6" xfId="3562" xr:uid="{00000000-0005-0000-0000-0000880A0000}"/>
    <cellStyle name="Comma 14 3 3 4" xfId="3563" xr:uid="{00000000-0005-0000-0000-0000890A0000}"/>
    <cellStyle name="Comma 14 3 3 4 2" xfId="3564" xr:uid="{00000000-0005-0000-0000-00008A0A0000}"/>
    <cellStyle name="Comma 14 3 3 4 2 2" xfId="3565" xr:uid="{00000000-0005-0000-0000-00008B0A0000}"/>
    <cellStyle name="Comma 14 3 3 4 3" xfId="3566" xr:uid="{00000000-0005-0000-0000-00008C0A0000}"/>
    <cellStyle name="Comma 14 3 3 4 3 2" xfId="3567" xr:uid="{00000000-0005-0000-0000-00008D0A0000}"/>
    <cellStyle name="Comma 14 3 3 4 4" xfId="3568" xr:uid="{00000000-0005-0000-0000-00008E0A0000}"/>
    <cellStyle name="Comma 14 3 3 5" xfId="3569" xr:uid="{00000000-0005-0000-0000-00008F0A0000}"/>
    <cellStyle name="Comma 14 3 3 5 2" xfId="3570" xr:uid="{00000000-0005-0000-0000-0000900A0000}"/>
    <cellStyle name="Comma 14 3 3 5 2 2" xfId="3571" xr:uid="{00000000-0005-0000-0000-0000910A0000}"/>
    <cellStyle name="Comma 14 3 3 5 3" xfId="3572" xr:uid="{00000000-0005-0000-0000-0000920A0000}"/>
    <cellStyle name="Comma 14 3 3 5 3 2" xfId="3573" xr:uid="{00000000-0005-0000-0000-0000930A0000}"/>
    <cellStyle name="Comma 14 3 3 5 4" xfId="3574" xr:uid="{00000000-0005-0000-0000-0000940A0000}"/>
    <cellStyle name="Comma 14 3 3 6" xfId="3575" xr:uid="{00000000-0005-0000-0000-0000950A0000}"/>
    <cellStyle name="Comma 14 3 3 6 2" xfId="3576" xr:uid="{00000000-0005-0000-0000-0000960A0000}"/>
    <cellStyle name="Comma 14 3 3 7" xfId="3577" xr:uid="{00000000-0005-0000-0000-0000970A0000}"/>
    <cellStyle name="Comma 14 3 3 7 2" xfId="3578" xr:uid="{00000000-0005-0000-0000-0000980A0000}"/>
    <cellStyle name="Comma 14 3 3 8" xfId="3579" xr:uid="{00000000-0005-0000-0000-0000990A0000}"/>
    <cellStyle name="Comma 14 3 4" xfId="3580" xr:uid="{00000000-0005-0000-0000-00009A0A0000}"/>
    <cellStyle name="Comma 14 3 4 2" xfId="3581" xr:uid="{00000000-0005-0000-0000-00009B0A0000}"/>
    <cellStyle name="Comma 14 3 4 2 2" xfId="3582" xr:uid="{00000000-0005-0000-0000-00009C0A0000}"/>
    <cellStyle name="Comma 14 3 4 2 2 2" xfId="3583" xr:uid="{00000000-0005-0000-0000-00009D0A0000}"/>
    <cellStyle name="Comma 14 3 4 2 2 2 2" xfId="3584" xr:uid="{00000000-0005-0000-0000-00009E0A0000}"/>
    <cellStyle name="Comma 14 3 4 2 2 3" xfId="3585" xr:uid="{00000000-0005-0000-0000-00009F0A0000}"/>
    <cellStyle name="Comma 14 3 4 2 2 3 2" xfId="3586" xr:uid="{00000000-0005-0000-0000-0000A00A0000}"/>
    <cellStyle name="Comma 14 3 4 2 2 4" xfId="3587" xr:uid="{00000000-0005-0000-0000-0000A10A0000}"/>
    <cellStyle name="Comma 14 3 4 2 3" xfId="3588" xr:uid="{00000000-0005-0000-0000-0000A20A0000}"/>
    <cellStyle name="Comma 14 3 4 2 3 2" xfId="3589" xr:uid="{00000000-0005-0000-0000-0000A30A0000}"/>
    <cellStyle name="Comma 14 3 4 2 4" xfId="3590" xr:uid="{00000000-0005-0000-0000-0000A40A0000}"/>
    <cellStyle name="Comma 14 3 4 2 4 2" xfId="3591" xr:uid="{00000000-0005-0000-0000-0000A50A0000}"/>
    <cellStyle name="Comma 14 3 4 2 5" xfId="3592" xr:uid="{00000000-0005-0000-0000-0000A60A0000}"/>
    <cellStyle name="Comma 14 3 4 3" xfId="3593" xr:uid="{00000000-0005-0000-0000-0000A70A0000}"/>
    <cellStyle name="Comma 14 3 4 3 2" xfId="3594" xr:uid="{00000000-0005-0000-0000-0000A80A0000}"/>
    <cellStyle name="Comma 14 3 4 3 2 2" xfId="3595" xr:uid="{00000000-0005-0000-0000-0000A90A0000}"/>
    <cellStyle name="Comma 14 3 4 3 3" xfId="3596" xr:uid="{00000000-0005-0000-0000-0000AA0A0000}"/>
    <cellStyle name="Comma 14 3 4 3 3 2" xfId="3597" xr:uid="{00000000-0005-0000-0000-0000AB0A0000}"/>
    <cellStyle name="Comma 14 3 4 3 4" xfId="3598" xr:uid="{00000000-0005-0000-0000-0000AC0A0000}"/>
    <cellStyle name="Comma 14 3 4 4" xfId="3599" xr:uid="{00000000-0005-0000-0000-0000AD0A0000}"/>
    <cellStyle name="Comma 14 3 4 4 2" xfId="3600" xr:uid="{00000000-0005-0000-0000-0000AE0A0000}"/>
    <cellStyle name="Comma 14 3 4 5" xfId="3601" xr:uid="{00000000-0005-0000-0000-0000AF0A0000}"/>
    <cellStyle name="Comma 14 3 4 5 2" xfId="3602" xr:uid="{00000000-0005-0000-0000-0000B00A0000}"/>
    <cellStyle name="Comma 14 3 4 6" xfId="3603" xr:uid="{00000000-0005-0000-0000-0000B10A0000}"/>
    <cellStyle name="Comma 14 3 5" xfId="3604" xr:uid="{00000000-0005-0000-0000-0000B20A0000}"/>
    <cellStyle name="Comma 14 3 5 2" xfId="3605" xr:uid="{00000000-0005-0000-0000-0000B30A0000}"/>
    <cellStyle name="Comma 14 3 5 2 2" xfId="3606" xr:uid="{00000000-0005-0000-0000-0000B40A0000}"/>
    <cellStyle name="Comma 14 3 5 2 2 2" xfId="3607" xr:uid="{00000000-0005-0000-0000-0000B50A0000}"/>
    <cellStyle name="Comma 14 3 5 2 3" xfId="3608" xr:uid="{00000000-0005-0000-0000-0000B60A0000}"/>
    <cellStyle name="Comma 14 3 5 2 3 2" xfId="3609" xr:uid="{00000000-0005-0000-0000-0000B70A0000}"/>
    <cellStyle name="Comma 14 3 5 2 4" xfId="3610" xr:uid="{00000000-0005-0000-0000-0000B80A0000}"/>
    <cellStyle name="Comma 14 3 5 3" xfId="3611" xr:uid="{00000000-0005-0000-0000-0000B90A0000}"/>
    <cellStyle name="Comma 14 3 5 3 2" xfId="3612" xr:uid="{00000000-0005-0000-0000-0000BA0A0000}"/>
    <cellStyle name="Comma 14 3 5 3 2 2" xfId="3613" xr:uid="{00000000-0005-0000-0000-0000BB0A0000}"/>
    <cellStyle name="Comma 14 3 5 3 3" xfId="3614" xr:uid="{00000000-0005-0000-0000-0000BC0A0000}"/>
    <cellStyle name="Comma 14 3 5 3 3 2" xfId="3615" xr:uid="{00000000-0005-0000-0000-0000BD0A0000}"/>
    <cellStyle name="Comma 14 3 5 3 4" xfId="3616" xr:uid="{00000000-0005-0000-0000-0000BE0A0000}"/>
    <cellStyle name="Comma 14 3 5 4" xfId="3617" xr:uid="{00000000-0005-0000-0000-0000BF0A0000}"/>
    <cellStyle name="Comma 14 3 5 4 2" xfId="3618" xr:uid="{00000000-0005-0000-0000-0000C00A0000}"/>
    <cellStyle name="Comma 14 3 5 5" xfId="3619" xr:uid="{00000000-0005-0000-0000-0000C10A0000}"/>
    <cellStyle name="Comma 14 3 5 5 2" xfId="3620" xr:uid="{00000000-0005-0000-0000-0000C20A0000}"/>
    <cellStyle name="Comma 14 3 5 6" xfId="3621" xr:uid="{00000000-0005-0000-0000-0000C30A0000}"/>
    <cellStyle name="Comma 14 3 6" xfId="3622" xr:uid="{00000000-0005-0000-0000-0000C40A0000}"/>
    <cellStyle name="Comma 14 3 6 2" xfId="3623" xr:uid="{00000000-0005-0000-0000-0000C50A0000}"/>
    <cellStyle name="Comma 14 3 6 2 2" xfId="3624" xr:uid="{00000000-0005-0000-0000-0000C60A0000}"/>
    <cellStyle name="Comma 14 3 6 2 2 2" xfId="3625" xr:uid="{00000000-0005-0000-0000-0000C70A0000}"/>
    <cellStyle name="Comma 14 3 6 2 3" xfId="3626" xr:uid="{00000000-0005-0000-0000-0000C80A0000}"/>
    <cellStyle name="Comma 14 3 6 2 3 2" xfId="3627" xr:uid="{00000000-0005-0000-0000-0000C90A0000}"/>
    <cellStyle name="Comma 14 3 6 2 4" xfId="3628" xr:uid="{00000000-0005-0000-0000-0000CA0A0000}"/>
    <cellStyle name="Comma 14 3 6 3" xfId="3629" xr:uid="{00000000-0005-0000-0000-0000CB0A0000}"/>
    <cellStyle name="Comma 14 3 6 3 2" xfId="3630" xr:uid="{00000000-0005-0000-0000-0000CC0A0000}"/>
    <cellStyle name="Comma 14 3 6 3 2 2" xfId="3631" xr:uid="{00000000-0005-0000-0000-0000CD0A0000}"/>
    <cellStyle name="Comma 14 3 6 3 3" xfId="3632" xr:uid="{00000000-0005-0000-0000-0000CE0A0000}"/>
    <cellStyle name="Comma 14 3 6 4" xfId="3633" xr:uid="{00000000-0005-0000-0000-0000CF0A0000}"/>
    <cellStyle name="Comma 14 3 6 4 2" xfId="3634" xr:uid="{00000000-0005-0000-0000-0000D00A0000}"/>
    <cellStyle name="Comma 14 3 6 5" xfId="3635" xr:uid="{00000000-0005-0000-0000-0000D10A0000}"/>
    <cellStyle name="Comma 14 3 6 5 2" xfId="3636" xr:uid="{00000000-0005-0000-0000-0000D20A0000}"/>
    <cellStyle name="Comma 14 3 6 6" xfId="3637" xr:uid="{00000000-0005-0000-0000-0000D30A0000}"/>
    <cellStyle name="Comma 14 3 7" xfId="3638" xr:uid="{00000000-0005-0000-0000-0000D40A0000}"/>
    <cellStyle name="Comma 14 3 7 2" xfId="3639" xr:uid="{00000000-0005-0000-0000-0000D50A0000}"/>
    <cellStyle name="Comma 14 3 7 2 2" xfId="3640" xr:uid="{00000000-0005-0000-0000-0000D60A0000}"/>
    <cellStyle name="Comma 14 3 7 2 2 2" xfId="3641" xr:uid="{00000000-0005-0000-0000-0000D70A0000}"/>
    <cellStyle name="Comma 14 3 7 2 3" xfId="3642" xr:uid="{00000000-0005-0000-0000-0000D80A0000}"/>
    <cellStyle name="Comma 14 3 7 2 3 2" xfId="3643" xr:uid="{00000000-0005-0000-0000-0000D90A0000}"/>
    <cellStyle name="Comma 14 3 7 2 4" xfId="3644" xr:uid="{00000000-0005-0000-0000-0000DA0A0000}"/>
    <cellStyle name="Comma 14 3 7 3" xfId="3645" xr:uid="{00000000-0005-0000-0000-0000DB0A0000}"/>
    <cellStyle name="Comma 14 3 7 3 2" xfId="3646" xr:uid="{00000000-0005-0000-0000-0000DC0A0000}"/>
    <cellStyle name="Comma 14 3 7 3 2 2" xfId="3647" xr:uid="{00000000-0005-0000-0000-0000DD0A0000}"/>
    <cellStyle name="Comma 14 3 7 3 3" xfId="3648" xr:uid="{00000000-0005-0000-0000-0000DE0A0000}"/>
    <cellStyle name="Comma 14 3 7 4" xfId="3649" xr:uid="{00000000-0005-0000-0000-0000DF0A0000}"/>
    <cellStyle name="Comma 14 3 7 4 2" xfId="3650" xr:uid="{00000000-0005-0000-0000-0000E00A0000}"/>
    <cellStyle name="Comma 14 3 7 5" xfId="3651" xr:uid="{00000000-0005-0000-0000-0000E10A0000}"/>
    <cellStyle name="Comma 14 3 7 5 2" xfId="3652" xr:uid="{00000000-0005-0000-0000-0000E20A0000}"/>
    <cellStyle name="Comma 14 3 7 6" xfId="3653" xr:uid="{00000000-0005-0000-0000-0000E30A0000}"/>
    <cellStyle name="Comma 14 3 8" xfId="3654" xr:uid="{00000000-0005-0000-0000-0000E40A0000}"/>
    <cellStyle name="Comma 14 3 8 2" xfId="3655" xr:uid="{00000000-0005-0000-0000-0000E50A0000}"/>
    <cellStyle name="Comma 14 3 8 2 2" xfId="3656" xr:uid="{00000000-0005-0000-0000-0000E60A0000}"/>
    <cellStyle name="Comma 14 3 8 2 2 2" xfId="3657" xr:uid="{00000000-0005-0000-0000-0000E70A0000}"/>
    <cellStyle name="Comma 14 3 8 2 3" xfId="3658" xr:uid="{00000000-0005-0000-0000-0000E80A0000}"/>
    <cellStyle name="Comma 14 3 8 2 3 2" xfId="3659" xr:uid="{00000000-0005-0000-0000-0000E90A0000}"/>
    <cellStyle name="Comma 14 3 8 2 4" xfId="3660" xr:uid="{00000000-0005-0000-0000-0000EA0A0000}"/>
    <cellStyle name="Comma 14 3 8 3" xfId="3661" xr:uid="{00000000-0005-0000-0000-0000EB0A0000}"/>
    <cellStyle name="Comma 14 3 8 3 2" xfId="3662" xr:uid="{00000000-0005-0000-0000-0000EC0A0000}"/>
    <cellStyle name="Comma 14 3 8 3 2 2" xfId="3663" xr:uid="{00000000-0005-0000-0000-0000ED0A0000}"/>
    <cellStyle name="Comma 14 3 8 3 3" xfId="3664" xr:uid="{00000000-0005-0000-0000-0000EE0A0000}"/>
    <cellStyle name="Comma 14 3 8 4" xfId="3665" xr:uid="{00000000-0005-0000-0000-0000EF0A0000}"/>
    <cellStyle name="Comma 14 3 8 4 2" xfId="3666" xr:uid="{00000000-0005-0000-0000-0000F00A0000}"/>
    <cellStyle name="Comma 14 3 8 5" xfId="3667" xr:uid="{00000000-0005-0000-0000-0000F10A0000}"/>
    <cellStyle name="Comma 14 3 8 5 2" xfId="3668" xr:uid="{00000000-0005-0000-0000-0000F20A0000}"/>
    <cellStyle name="Comma 14 3 8 6" xfId="3669" xr:uid="{00000000-0005-0000-0000-0000F30A0000}"/>
    <cellStyle name="Comma 14 3 9" xfId="3670" xr:uid="{00000000-0005-0000-0000-0000F40A0000}"/>
    <cellStyle name="Comma 14 3 9 2" xfId="3671" xr:uid="{00000000-0005-0000-0000-0000F50A0000}"/>
    <cellStyle name="Comma 14 3 9 2 2" xfId="3672" xr:uid="{00000000-0005-0000-0000-0000F60A0000}"/>
    <cellStyle name="Comma 14 3 9 2 2 2" xfId="3673" xr:uid="{00000000-0005-0000-0000-0000F70A0000}"/>
    <cellStyle name="Comma 14 3 9 2 3" xfId="3674" xr:uid="{00000000-0005-0000-0000-0000F80A0000}"/>
    <cellStyle name="Comma 14 3 9 2 3 2" xfId="3675" xr:uid="{00000000-0005-0000-0000-0000F90A0000}"/>
    <cellStyle name="Comma 14 3 9 2 4" xfId="3676" xr:uid="{00000000-0005-0000-0000-0000FA0A0000}"/>
    <cellStyle name="Comma 14 3 9 3" xfId="3677" xr:uid="{00000000-0005-0000-0000-0000FB0A0000}"/>
    <cellStyle name="Comma 14 3 9 3 2" xfId="3678" xr:uid="{00000000-0005-0000-0000-0000FC0A0000}"/>
    <cellStyle name="Comma 14 3 9 4" xfId="3679" xr:uid="{00000000-0005-0000-0000-0000FD0A0000}"/>
    <cellStyle name="Comma 14 3 9 4 2" xfId="3680" xr:uid="{00000000-0005-0000-0000-0000FE0A0000}"/>
    <cellStyle name="Comma 14 3 9 5" xfId="3681" xr:uid="{00000000-0005-0000-0000-0000FF0A0000}"/>
    <cellStyle name="Comma 14 4" xfId="3682" xr:uid="{00000000-0005-0000-0000-0000000B0000}"/>
    <cellStyle name="Comma 14 4 10" xfId="3683" xr:uid="{00000000-0005-0000-0000-0000010B0000}"/>
    <cellStyle name="Comma 14 4 10 2" xfId="3684" xr:uid="{00000000-0005-0000-0000-0000020B0000}"/>
    <cellStyle name="Comma 14 4 10 2 2" xfId="3685" xr:uid="{00000000-0005-0000-0000-0000030B0000}"/>
    <cellStyle name="Comma 14 4 10 3" xfId="3686" xr:uid="{00000000-0005-0000-0000-0000040B0000}"/>
    <cellStyle name="Comma 14 4 10 3 2" xfId="3687" xr:uid="{00000000-0005-0000-0000-0000050B0000}"/>
    <cellStyle name="Comma 14 4 10 4" xfId="3688" xr:uid="{00000000-0005-0000-0000-0000060B0000}"/>
    <cellStyle name="Comma 14 4 11" xfId="3689" xr:uid="{00000000-0005-0000-0000-0000070B0000}"/>
    <cellStyle name="Comma 14 4 11 2" xfId="3690" xr:uid="{00000000-0005-0000-0000-0000080B0000}"/>
    <cellStyle name="Comma 14 4 12" xfId="3691" xr:uid="{00000000-0005-0000-0000-0000090B0000}"/>
    <cellStyle name="Comma 14 4 12 2" xfId="3692" xr:uid="{00000000-0005-0000-0000-00000A0B0000}"/>
    <cellStyle name="Comma 14 4 13" xfId="3693" xr:uid="{00000000-0005-0000-0000-00000B0B0000}"/>
    <cellStyle name="Comma 14 4 2" xfId="3694" xr:uid="{00000000-0005-0000-0000-00000C0B0000}"/>
    <cellStyle name="Comma 14 4 2 2" xfId="3695" xr:uid="{00000000-0005-0000-0000-00000D0B0000}"/>
    <cellStyle name="Comma 14 4 2 2 2" xfId="3696" xr:uid="{00000000-0005-0000-0000-00000E0B0000}"/>
    <cellStyle name="Comma 14 4 2 2 2 2" xfId="3697" xr:uid="{00000000-0005-0000-0000-00000F0B0000}"/>
    <cellStyle name="Comma 14 4 2 2 2 2 2" xfId="3698" xr:uid="{00000000-0005-0000-0000-0000100B0000}"/>
    <cellStyle name="Comma 14 4 2 2 2 3" xfId="3699" xr:uid="{00000000-0005-0000-0000-0000110B0000}"/>
    <cellStyle name="Comma 14 4 2 2 2 3 2" xfId="3700" xr:uid="{00000000-0005-0000-0000-0000120B0000}"/>
    <cellStyle name="Comma 14 4 2 2 2 4" xfId="3701" xr:uid="{00000000-0005-0000-0000-0000130B0000}"/>
    <cellStyle name="Comma 14 4 2 2 3" xfId="3702" xr:uid="{00000000-0005-0000-0000-0000140B0000}"/>
    <cellStyle name="Comma 14 4 2 2 3 2" xfId="3703" xr:uid="{00000000-0005-0000-0000-0000150B0000}"/>
    <cellStyle name="Comma 14 4 2 2 4" xfId="3704" xr:uid="{00000000-0005-0000-0000-0000160B0000}"/>
    <cellStyle name="Comma 14 4 2 2 4 2" xfId="3705" xr:uid="{00000000-0005-0000-0000-0000170B0000}"/>
    <cellStyle name="Comma 14 4 2 2 5" xfId="3706" xr:uid="{00000000-0005-0000-0000-0000180B0000}"/>
    <cellStyle name="Comma 14 4 2 3" xfId="3707" xr:uid="{00000000-0005-0000-0000-0000190B0000}"/>
    <cellStyle name="Comma 14 4 2 3 2" xfId="3708" xr:uid="{00000000-0005-0000-0000-00001A0B0000}"/>
    <cellStyle name="Comma 14 4 2 3 2 2" xfId="3709" xr:uid="{00000000-0005-0000-0000-00001B0B0000}"/>
    <cellStyle name="Comma 14 4 2 3 3" xfId="3710" xr:uid="{00000000-0005-0000-0000-00001C0B0000}"/>
    <cellStyle name="Comma 14 4 2 3 3 2" xfId="3711" xr:uid="{00000000-0005-0000-0000-00001D0B0000}"/>
    <cellStyle name="Comma 14 4 2 3 4" xfId="3712" xr:uid="{00000000-0005-0000-0000-00001E0B0000}"/>
    <cellStyle name="Comma 14 4 2 4" xfId="3713" xr:uid="{00000000-0005-0000-0000-00001F0B0000}"/>
    <cellStyle name="Comma 14 4 2 4 2" xfId="3714" xr:uid="{00000000-0005-0000-0000-0000200B0000}"/>
    <cellStyle name="Comma 14 4 2 5" xfId="3715" xr:uid="{00000000-0005-0000-0000-0000210B0000}"/>
    <cellStyle name="Comma 14 4 2 5 2" xfId="3716" xr:uid="{00000000-0005-0000-0000-0000220B0000}"/>
    <cellStyle name="Comma 14 4 2 6" xfId="3717" xr:uid="{00000000-0005-0000-0000-0000230B0000}"/>
    <cellStyle name="Comma 14 4 3" xfId="3718" xr:uid="{00000000-0005-0000-0000-0000240B0000}"/>
    <cellStyle name="Comma 14 4 3 2" xfId="3719" xr:uid="{00000000-0005-0000-0000-0000250B0000}"/>
    <cellStyle name="Comma 14 4 3 2 2" xfId="3720" xr:uid="{00000000-0005-0000-0000-0000260B0000}"/>
    <cellStyle name="Comma 14 4 3 2 2 2" xfId="3721" xr:uid="{00000000-0005-0000-0000-0000270B0000}"/>
    <cellStyle name="Comma 14 4 3 2 3" xfId="3722" xr:uid="{00000000-0005-0000-0000-0000280B0000}"/>
    <cellStyle name="Comma 14 4 3 2 3 2" xfId="3723" xr:uid="{00000000-0005-0000-0000-0000290B0000}"/>
    <cellStyle name="Comma 14 4 3 2 4" xfId="3724" xr:uid="{00000000-0005-0000-0000-00002A0B0000}"/>
    <cellStyle name="Comma 14 4 3 3" xfId="3725" xr:uid="{00000000-0005-0000-0000-00002B0B0000}"/>
    <cellStyle name="Comma 14 4 3 3 2" xfId="3726" xr:uid="{00000000-0005-0000-0000-00002C0B0000}"/>
    <cellStyle name="Comma 14 4 3 3 2 2" xfId="3727" xr:uid="{00000000-0005-0000-0000-00002D0B0000}"/>
    <cellStyle name="Comma 14 4 3 3 3" xfId="3728" xr:uid="{00000000-0005-0000-0000-00002E0B0000}"/>
    <cellStyle name="Comma 14 4 3 3 3 2" xfId="3729" xr:uid="{00000000-0005-0000-0000-00002F0B0000}"/>
    <cellStyle name="Comma 14 4 3 3 4" xfId="3730" xr:uid="{00000000-0005-0000-0000-0000300B0000}"/>
    <cellStyle name="Comma 14 4 3 4" xfId="3731" xr:uid="{00000000-0005-0000-0000-0000310B0000}"/>
    <cellStyle name="Comma 14 4 3 4 2" xfId="3732" xr:uid="{00000000-0005-0000-0000-0000320B0000}"/>
    <cellStyle name="Comma 14 4 3 5" xfId="3733" xr:uid="{00000000-0005-0000-0000-0000330B0000}"/>
    <cellStyle name="Comma 14 4 3 5 2" xfId="3734" xr:uid="{00000000-0005-0000-0000-0000340B0000}"/>
    <cellStyle name="Comma 14 4 3 6" xfId="3735" xr:uid="{00000000-0005-0000-0000-0000350B0000}"/>
    <cellStyle name="Comma 14 4 4" xfId="3736" xr:uid="{00000000-0005-0000-0000-0000360B0000}"/>
    <cellStyle name="Comma 14 4 4 2" xfId="3737" xr:uid="{00000000-0005-0000-0000-0000370B0000}"/>
    <cellStyle name="Comma 14 4 4 2 2" xfId="3738" xr:uid="{00000000-0005-0000-0000-0000380B0000}"/>
    <cellStyle name="Comma 14 4 4 2 2 2" xfId="3739" xr:uid="{00000000-0005-0000-0000-0000390B0000}"/>
    <cellStyle name="Comma 14 4 4 2 3" xfId="3740" xr:uid="{00000000-0005-0000-0000-00003A0B0000}"/>
    <cellStyle name="Comma 14 4 4 2 3 2" xfId="3741" xr:uid="{00000000-0005-0000-0000-00003B0B0000}"/>
    <cellStyle name="Comma 14 4 4 2 4" xfId="3742" xr:uid="{00000000-0005-0000-0000-00003C0B0000}"/>
    <cellStyle name="Comma 14 4 4 3" xfId="3743" xr:uid="{00000000-0005-0000-0000-00003D0B0000}"/>
    <cellStyle name="Comma 14 4 4 3 2" xfId="3744" xr:uid="{00000000-0005-0000-0000-00003E0B0000}"/>
    <cellStyle name="Comma 14 4 4 3 2 2" xfId="3745" xr:uid="{00000000-0005-0000-0000-00003F0B0000}"/>
    <cellStyle name="Comma 14 4 4 3 3" xfId="3746" xr:uid="{00000000-0005-0000-0000-0000400B0000}"/>
    <cellStyle name="Comma 14 4 4 4" xfId="3747" xr:uid="{00000000-0005-0000-0000-0000410B0000}"/>
    <cellStyle name="Comma 14 4 4 4 2" xfId="3748" xr:uid="{00000000-0005-0000-0000-0000420B0000}"/>
    <cellStyle name="Comma 14 4 4 5" xfId="3749" xr:uid="{00000000-0005-0000-0000-0000430B0000}"/>
    <cellStyle name="Comma 14 4 4 5 2" xfId="3750" xr:uid="{00000000-0005-0000-0000-0000440B0000}"/>
    <cellStyle name="Comma 14 4 4 6" xfId="3751" xr:uid="{00000000-0005-0000-0000-0000450B0000}"/>
    <cellStyle name="Comma 14 4 5" xfId="3752" xr:uid="{00000000-0005-0000-0000-0000460B0000}"/>
    <cellStyle name="Comma 14 4 5 2" xfId="3753" xr:uid="{00000000-0005-0000-0000-0000470B0000}"/>
    <cellStyle name="Comma 14 4 5 2 2" xfId="3754" xr:uid="{00000000-0005-0000-0000-0000480B0000}"/>
    <cellStyle name="Comma 14 4 5 2 2 2" xfId="3755" xr:uid="{00000000-0005-0000-0000-0000490B0000}"/>
    <cellStyle name="Comma 14 4 5 2 3" xfId="3756" xr:uid="{00000000-0005-0000-0000-00004A0B0000}"/>
    <cellStyle name="Comma 14 4 5 2 3 2" xfId="3757" xr:uid="{00000000-0005-0000-0000-00004B0B0000}"/>
    <cellStyle name="Comma 14 4 5 2 4" xfId="3758" xr:uid="{00000000-0005-0000-0000-00004C0B0000}"/>
    <cellStyle name="Comma 14 4 5 3" xfId="3759" xr:uid="{00000000-0005-0000-0000-00004D0B0000}"/>
    <cellStyle name="Comma 14 4 5 3 2" xfId="3760" xr:uid="{00000000-0005-0000-0000-00004E0B0000}"/>
    <cellStyle name="Comma 14 4 5 3 2 2" xfId="3761" xr:uid="{00000000-0005-0000-0000-00004F0B0000}"/>
    <cellStyle name="Comma 14 4 5 3 3" xfId="3762" xr:uid="{00000000-0005-0000-0000-0000500B0000}"/>
    <cellStyle name="Comma 14 4 5 4" xfId="3763" xr:uid="{00000000-0005-0000-0000-0000510B0000}"/>
    <cellStyle name="Comma 14 4 5 4 2" xfId="3764" xr:uid="{00000000-0005-0000-0000-0000520B0000}"/>
    <cellStyle name="Comma 14 4 5 5" xfId="3765" xr:uid="{00000000-0005-0000-0000-0000530B0000}"/>
    <cellStyle name="Comma 14 4 5 5 2" xfId="3766" xr:uid="{00000000-0005-0000-0000-0000540B0000}"/>
    <cellStyle name="Comma 14 4 5 6" xfId="3767" xr:uid="{00000000-0005-0000-0000-0000550B0000}"/>
    <cellStyle name="Comma 14 4 6" xfId="3768" xr:uid="{00000000-0005-0000-0000-0000560B0000}"/>
    <cellStyle name="Comma 14 4 6 2" xfId="3769" xr:uid="{00000000-0005-0000-0000-0000570B0000}"/>
    <cellStyle name="Comma 14 4 6 2 2" xfId="3770" xr:uid="{00000000-0005-0000-0000-0000580B0000}"/>
    <cellStyle name="Comma 14 4 6 2 2 2" xfId="3771" xr:uid="{00000000-0005-0000-0000-0000590B0000}"/>
    <cellStyle name="Comma 14 4 6 2 3" xfId="3772" xr:uid="{00000000-0005-0000-0000-00005A0B0000}"/>
    <cellStyle name="Comma 14 4 6 2 3 2" xfId="3773" xr:uid="{00000000-0005-0000-0000-00005B0B0000}"/>
    <cellStyle name="Comma 14 4 6 2 4" xfId="3774" xr:uid="{00000000-0005-0000-0000-00005C0B0000}"/>
    <cellStyle name="Comma 14 4 6 3" xfId="3775" xr:uid="{00000000-0005-0000-0000-00005D0B0000}"/>
    <cellStyle name="Comma 14 4 6 3 2" xfId="3776" xr:uid="{00000000-0005-0000-0000-00005E0B0000}"/>
    <cellStyle name="Comma 14 4 6 3 2 2" xfId="3777" xr:uid="{00000000-0005-0000-0000-00005F0B0000}"/>
    <cellStyle name="Comma 14 4 6 3 3" xfId="3778" xr:uid="{00000000-0005-0000-0000-0000600B0000}"/>
    <cellStyle name="Comma 14 4 6 4" xfId="3779" xr:uid="{00000000-0005-0000-0000-0000610B0000}"/>
    <cellStyle name="Comma 14 4 6 4 2" xfId="3780" xr:uid="{00000000-0005-0000-0000-0000620B0000}"/>
    <cellStyle name="Comma 14 4 6 5" xfId="3781" xr:uid="{00000000-0005-0000-0000-0000630B0000}"/>
    <cellStyle name="Comma 14 4 6 5 2" xfId="3782" xr:uid="{00000000-0005-0000-0000-0000640B0000}"/>
    <cellStyle name="Comma 14 4 6 6" xfId="3783" xr:uid="{00000000-0005-0000-0000-0000650B0000}"/>
    <cellStyle name="Comma 14 4 7" xfId="3784" xr:uid="{00000000-0005-0000-0000-0000660B0000}"/>
    <cellStyle name="Comma 14 4 7 2" xfId="3785" xr:uid="{00000000-0005-0000-0000-0000670B0000}"/>
    <cellStyle name="Comma 14 4 7 2 2" xfId="3786" xr:uid="{00000000-0005-0000-0000-0000680B0000}"/>
    <cellStyle name="Comma 14 4 7 2 2 2" xfId="3787" xr:uid="{00000000-0005-0000-0000-0000690B0000}"/>
    <cellStyle name="Comma 14 4 7 2 3" xfId="3788" xr:uid="{00000000-0005-0000-0000-00006A0B0000}"/>
    <cellStyle name="Comma 14 4 7 2 3 2" xfId="3789" xr:uid="{00000000-0005-0000-0000-00006B0B0000}"/>
    <cellStyle name="Comma 14 4 7 2 4" xfId="3790" xr:uid="{00000000-0005-0000-0000-00006C0B0000}"/>
    <cellStyle name="Comma 14 4 7 3" xfId="3791" xr:uid="{00000000-0005-0000-0000-00006D0B0000}"/>
    <cellStyle name="Comma 14 4 7 3 2" xfId="3792" xr:uid="{00000000-0005-0000-0000-00006E0B0000}"/>
    <cellStyle name="Comma 14 4 7 4" xfId="3793" xr:uid="{00000000-0005-0000-0000-00006F0B0000}"/>
    <cellStyle name="Comma 14 4 7 4 2" xfId="3794" xr:uid="{00000000-0005-0000-0000-0000700B0000}"/>
    <cellStyle name="Comma 14 4 7 5" xfId="3795" xr:uid="{00000000-0005-0000-0000-0000710B0000}"/>
    <cellStyle name="Comma 14 4 8" xfId="3796" xr:uid="{00000000-0005-0000-0000-0000720B0000}"/>
    <cellStyle name="Comma 14 4 8 2" xfId="3797" xr:uid="{00000000-0005-0000-0000-0000730B0000}"/>
    <cellStyle name="Comma 14 4 8 2 2" xfId="3798" xr:uid="{00000000-0005-0000-0000-0000740B0000}"/>
    <cellStyle name="Comma 14 4 8 2 2 2" xfId="3799" xr:uid="{00000000-0005-0000-0000-0000750B0000}"/>
    <cellStyle name="Comma 14 4 8 2 3" xfId="3800" xr:uid="{00000000-0005-0000-0000-0000760B0000}"/>
    <cellStyle name="Comma 14 4 8 2 3 2" xfId="3801" xr:uid="{00000000-0005-0000-0000-0000770B0000}"/>
    <cellStyle name="Comma 14 4 8 2 4" xfId="3802" xr:uid="{00000000-0005-0000-0000-0000780B0000}"/>
    <cellStyle name="Comma 14 4 8 3" xfId="3803" xr:uid="{00000000-0005-0000-0000-0000790B0000}"/>
    <cellStyle name="Comma 14 4 8 3 2" xfId="3804" xr:uid="{00000000-0005-0000-0000-00007A0B0000}"/>
    <cellStyle name="Comma 14 4 8 4" xfId="3805" xr:uid="{00000000-0005-0000-0000-00007B0B0000}"/>
    <cellStyle name="Comma 14 4 8 4 2" xfId="3806" xr:uid="{00000000-0005-0000-0000-00007C0B0000}"/>
    <cellStyle name="Comma 14 4 8 5" xfId="3807" xr:uid="{00000000-0005-0000-0000-00007D0B0000}"/>
    <cellStyle name="Comma 14 4 9" xfId="3808" xr:uid="{00000000-0005-0000-0000-00007E0B0000}"/>
    <cellStyle name="Comma 14 4 9 2" xfId="3809" xr:uid="{00000000-0005-0000-0000-00007F0B0000}"/>
    <cellStyle name="Comma 14 4 9 2 2" xfId="3810" xr:uid="{00000000-0005-0000-0000-0000800B0000}"/>
    <cellStyle name="Comma 14 4 9 3" xfId="3811" xr:uid="{00000000-0005-0000-0000-0000810B0000}"/>
    <cellStyle name="Comma 14 4 9 3 2" xfId="3812" xr:uid="{00000000-0005-0000-0000-0000820B0000}"/>
    <cellStyle name="Comma 14 4 9 4" xfId="3813" xr:uid="{00000000-0005-0000-0000-0000830B0000}"/>
    <cellStyle name="Comma 14 5" xfId="3814" xr:uid="{00000000-0005-0000-0000-0000840B0000}"/>
    <cellStyle name="Comma 14 5 2" xfId="3815" xr:uid="{00000000-0005-0000-0000-0000850B0000}"/>
    <cellStyle name="Comma 14 5 2 2" xfId="3816" xr:uid="{00000000-0005-0000-0000-0000860B0000}"/>
    <cellStyle name="Comma 14 5 2 2 2" xfId="3817" xr:uid="{00000000-0005-0000-0000-0000870B0000}"/>
    <cellStyle name="Comma 14 5 2 2 2 2" xfId="3818" xr:uid="{00000000-0005-0000-0000-0000880B0000}"/>
    <cellStyle name="Comma 14 5 2 2 2 2 2" xfId="3819" xr:uid="{00000000-0005-0000-0000-0000890B0000}"/>
    <cellStyle name="Comma 14 5 2 2 2 3" xfId="3820" xr:uid="{00000000-0005-0000-0000-00008A0B0000}"/>
    <cellStyle name="Comma 14 5 2 2 2 3 2" xfId="3821" xr:uid="{00000000-0005-0000-0000-00008B0B0000}"/>
    <cellStyle name="Comma 14 5 2 2 2 4" xfId="3822" xr:uid="{00000000-0005-0000-0000-00008C0B0000}"/>
    <cellStyle name="Comma 14 5 2 2 3" xfId="3823" xr:uid="{00000000-0005-0000-0000-00008D0B0000}"/>
    <cellStyle name="Comma 14 5 2 2 3 2" xfId="3824" xr:uid="{00000000-0005-0000-0000-00008E0B0000}"/>
    <cellStyle name="Comma 14 5 2 2 4" xfId="3825" xr:uid="{00000000-0005-0000-0000-00008F0B0000}"/>
    <cellStyle name="Comma 14 5 2 2 4 2" xfId="3826" xr:uid="{00000000-0005-0000-0000-0000900B0000}"/>
    <cellStyle name="Comma 14 5 2 2 5" xfId="3827" xr:uid="{00000000-0005-0000-0000-0000910B0000}"/>
    <cellStyle name="Comma 14 5 2 3" xfId="3828" xr:uid="{00000000-0005-0000-0000-0000920B0000}"/>
    <cellStyle name="Comma 14 5 2 3 2" xfId="3829" xr:uid="{00000000-0005-0000-0000-0000930B0000}"/>
    <cellStyle name="Comma 14 5 2 3 2 2" xfId="3830" xr:uid="{00000000-0005-0000-0000-0000940B0000}"/>
    <cellStyle name="Comma 14 5 2 3 3" xfId="3831" xr:uid="{00000000-0005-0000-0000-0000950B0000}"/>
    <cellStyle name="Comma 14 5 2 3 3 2" xfId="3832" xr:uid="{00000000-0005-0000-0000-0000960B0000}"/>
    <cellStyle name="Comma 14 5 2 3 4" xfId="3833" xr:uid="{00000000-0005-0000-0000-0000970B0000}"/>
    <cellStyle name="Comma 14 5 2 4" xfId="3834" xr:uid="{00000000-0005-0000-0000-0000980B0000}"/>
    <cellStyle name="Comma 14 5 2 4 2" xfId="3835" xr:uid="{00000000-0005-0000-0000-0000990B0000}"/>
    <cellStyle name="Comma 14 5 2 5" xfId="3836" xr:uid="{00000000-0005-0000-0000-00009A0B0000}"/>
    <cellStyle name="Comma 14 5 2 5 2" xfId="3837" xr:uid="{00000000-0005-0000-0000-00009B0B0000}"/>
    <cellStyle name="Comma 14 5 2 6" xfId="3838" xr:uid="{00000000-0005-0000-0000-00009C0B0000}"/>
    <cellStyle name="Comma 14 5 3" xfId="3839" xr:uid="{00000000-0005-0000-0000-00009D0B0000}"/>
    <cellStyle name="Comma 14 5 3 2" xfId="3840" xr:uid="{00000000-0005-0000-0000-00009E0B0000}"/>
    <cellStyle name="Comma 14 5 3 2 2" xfId="3841" xr:uid="{00000000-0005-0000-0000-00009F0B0000}"/>
    <cellStyle name="Comma 14 5 3 2 2 2" xfId="3842" xr:uid="{00000000-0005-0000-0000-0000A00B0000}"/>
    <cellStyle name="Comma 14 5 3 2 3" xfId="3843" xr:uid="{00000000-0005-0000-0000-0000A10B0000}"/>
    <cellStyle name="Comma 14 5 3 2 3 2" xfId="3844" xr:uid="{00000000-0005-0000-0000-0000A20B0000}"/>
    <cellStyle name="Comma 14 5 3 2 4" xfId="3845" xr:uid="{00000000-0005-0000-0000-0000A30B0000}"/>
    <cellStyle name="Comma 14 5 3 3" xfId="3846" xr:uid="{00000000-0005-0000-0000-0000A40B0000}"/>
    <cellStyle name="Comma 14 5 3 3 2" xfId="3847" xr:uid="{00000000-0005-0000-0000-0000A50B0000}"/>
    <cellStyle name="Comma 14 5 3 3 2 2" xfId="3848" xr:uid="{00000000-0005-0000-0000-0000A60B0000}"/>
    <cellStyle name="Comma 14 5 3 3 3" xfId="3849" xr:uid="{00000000-0005-0000-0000-0000A70B0000}"/>
    <cellStyle name="Comma 14 5 3 3 3 2" xfId="3850" xr:uid="{00000000-0005-0000-0000-0000A80B0000}"/>
    <cellStyle name="Comma 14 5 3 3 4" xfId="3851" xr:uid="{00000000-0005-0000-0000-0000A90B0000}"/>
    <cellStyle name="Comma 14 5 3 4" xfId="3852" xr:uid="{00000000-0005-0000-0000-0000AA0B0000}"/>
    <cellStyle name="Comma 14 5 3 4 2" xfId="3853" xr:uid="{00000000-0005-0000-0000-0000AB0B0000}"/>
    <cellStyle name="Comma 14 5 3 5" xfId="3854" xr:uid="{00000000-0005-0000-0000-0000AC0B0000}"/>
    <cellStyle name="Comma 14 5 3 5 2" xfId="3855" xr:uid="{00000000-0005-0000-0000-0000AD0B0000}"/>
    <cellStyle name="Comma 14 5 3 6" xfId="3856" xr:uid="{00000000-0005-0000-0000-0000AE0B0000}"/>
    <cellStyle name="Comma 14 5 4" xfId="3857" xr:uid="{00000000-0005-0000-0000-0000AF0B0000}"/>
    <cellStyle name="Comma 14 5 4 2" xfId="3858" xr:uid="{00000000-0005-0000-0000-0000B00B0000}"/>
    <cellStyle name="Comma 14 5 4 2 2" xfId="3859" xr:uid="{00000000-0005-0000-0000-0000B10B0000}"/>
    <cellStyle name="Comma 14 5 4 3" xfId="3860" xr:uid="{00000000-0005-0000-0000-0000B20B0000}"/>
    <cellStyle name="Comma 14 5 4 3 2" xfId="3861" xr:uid="{00000000-0005-0000-0000-0000B30B0000}"/>
    <cellStyle name="Comma 14 5 4 4" xfId="3862" xr:uid="{00000000-0005-0000-0000-0000B40B0000}"/>
    <cellStyle name="Comma 14 5 5" xfId="3863" xr:uid="{00000000-0005-0000-0000-0000B50B0000}"/>
    <cellStyle name="Comma 14 5 5 2" xfId="3864" xr:uid="{00000000-0005-0000-0000-0000B60B0000}"/>
    <cellStyle name="Comma 14 5 5 2 2" xfId="3865" xr:uid="{00000000-0005-0000-0000-0000B70B0000}"/>
    <cellStyle name="Comma 14 5 5 3" xfId="3866" xr:uid="{00000000-0005-0000-0000-0000B80B0000}"/>
    <cellStyle name="Comma 14 5 5 3 2" xfId="3867" xr:uid="{00000000-0005-0000-0000-0000B90B0000}"/>
    <cellStyle name="Comma 14 5 5 4" xfId="3868" xr:uid="{00000000-0005-0000-0000-0000BA0B0000}"/>
    <cellStyle name="Comma 14 5 6" xfId="3869" xr:uid="{00000000-0005-0000-0000-0000BB0B0000}"/>
    <cellStyle name="Comma 14 5 6 2" xfId="3870" xr:uid="{00000000-0005-0000-0000-0000BC0B0000}"/>
    <cellStyle name="Comma 14 5 7" xfId="3871" xr:uid="{00000000-0005-0000-0000-0000BD0B0000}"/>
    <cellStyle name="Comma 14 5 7 2" xfId="3872" xr:uid="{00000000-0005-0000-0000-0000BE0B0000}"/>
    <cellStyle name="Comma 14 5 8" xfId="3873" xr:uid="{00000000-0005-0000-0000-0000BF0B0000}"/>
    <cellStyle name="Comma 14 6" xfId="3874" xr:uid="{00000000-0005-0000-0000-0000C00B0000}"/>
    <cellStyle name="Comma 14 6 2" xfId="3875" xr:uid="{00000000-0005-0000-0000-0000C10B0000}"/>
    <cellStyle name="Comma 14 6 2 2" xfId="3876" xr:uid="{00000000-0005-0000-0000-0000C20B0000}"/>
    <cellStyle name="Comma 14 6 2 2 2" xfId="3877" xr:uid="{00000000-0005-0000-0000-0000C30B0000}"/>
    <cellStyle name="Comma 14 6 2 2 2 2" xfId="3878" xr:uid="{00000000-0005-0000-0000-0000C40B0000}"/>
    <cellStyle name="Comma 14 6 2 2 3" xfId="3879" xr:uid="{00000000-0005-0000-0000-0000C50B0000}"/>
    <cellStyle name="Comma 14 6 2 2 3 2" xfId="3880" xr:uid="{00000000-0005-0000-0000-0000C60B0000}"/>
    <cellStyle name="Comma 14 6 2 2 4" xfId="3881" xr:uid="{00000000-0005-0000-0000-0000C70B0000}"/>
    <cellStyle name="Comma 14 6 2 3" xfId="3882" xr:uid="{00000000-0005-0000-0000-0000C80B0000}"/>
    <cellStyle name="Comma 14 6 2 3 2" xfId="3883" xr:uid="{00000000-0005-0000-0000-0000C90B0000}"/>
    <cellStyle name="Comma 14 6 2 4" xfId="3884" xr:uid="{00000000-0005-0000-0000-0000CA0B0000}"/>
    <cellStyle name="Comma 14 6 2 4 2" xfId="3885" xr:uid="{00000000-0005-0000-0000-0000CB0B0000}"/>
    <cellStyle name="Comma 14 6 2 5" xfId="3886" xr:uid="{00000000-0005-0000-0000-0000CC0B0000}"/>
    <cellStyle name="Comma 14 6 3" xfId="3887" xr:uid="{00000000-0005-0000-0000-0000CD0B0000}"/>
    <cellStyle name="Comma 14 6 3 2" xfId="3888" xr:uid="{00000000-0005-0000-0000-0000CE0B0000}"/>
    <cellStyle name="Comma 14 6 3 2 2" xfId="3889" xr:uid="{00000000-0005-0000-0000-0000CF0B0000}"/>
    <cellStyle name="Comma 14 6 3 3" xfId="3890" xr:uid="{00000000-0005-0000-0000-0000D00B0000}"/>
    <cellStyle name="Comma 14 6 3 3 2" xfId="3891" xr:uid="{00000000-0005-0000-0000-0000D10B0000}"/>
    <cellStyle name="Comma 14 6 3 4" xfId="3892" xr:uid="{00000000-0005-0000-0000-0000D20B0000}"/>
    <cellStyle name="Comma 14 6 4" xfId="3893" xr:uid="{00000000-0005-0000-0000-0000D30B0000}"/>
    <cellStyle name="Comma 14 6 4 2" xfId="3894" xr:uid="{00000000-0005-0000-0000-0000D40B0000}"/>
    <cellStyle name="Comma 14 6 5" xfId="3895" xr:uid="{00000000-0005-0000-0000-0000D50B0000}"/>
    <cellStyle name="Comma 14 6 5 2" xfId="3896" xr:uid="{00000000-0005-0000-0000-0000D60B0000}"/>
    <cellStyle name="Comma 14 6 6" xfId="3897" xr:uid="{00000000-0005-0000-0000-0000D70B0000}"/>
    <cellStyle name="Comma 14 7" xfId="3898" xr:uid="{00000000-0005-0000-0000-0000D80B0000}"/>
    <cellStyle name="Comma 14 7 2" xfId="3899" xr:uid="{00000000-0005-0000-0000-0000D90B0000}"/>
    <cellStyle name="Comma 14 7 2 2" xfId="3900" xr:uid="{00000000-0005-0000-0000-0000DA0B0000}"/>
    <cellStyle name="Comma 14 7 2 2 2" xfId="3901" xr:uid="{00000000-0005-0000-0000-0000DB0B0000}"/>
    <cellStyle name="Comma 14 7 2 3" xfId="3902" xr:uid="{00000000-0005-0000-0000-0000DC0B0000}"/>
    <cellStyle name="Comma 14 7 2 3 2" xfId="3903" xr:uid="{00000000-0005-0000-0000-0000DD0B0000}"/>
    <cellStyle name="Comma 14 7 2 4" xfId="3904" xr:uid="{00000000-0005-0000-0000-0000DE0B0000}"/>
    <cellStyle name="Comma 14 7 3" xfId="3905" xr:uid="{00000000-0005-0000-0000-0000DF0B0000}"/>
    <cellStyle name="Comma 14 7 3 2" xfId="3906" xr:uid="{00000000-0005-0000-0000-0000E00B0000}"/>
    <cellStyle name="Comma 14 7 3 2 2" xfId="3907" xr:uid="{00000000-0005-0000-0000-0000E10B0000}"/>
    <cellStyle name="Comma 14 7 3 3" xfId="3908" xr:uid="{00000000-0005-0000-0000-0000E20B0000}"/>
    <cellStyle name="Comma 14 7 3 3 2" xfId="3909" xr:uid="{00000000-0005-0000-0000-0000E30B0000}"/>
    <cellStyle name="Comma 14 7 3 4" xfId="3910" xr:uid="{00000000-0005-0000-0000-0000E40B0000}"/>
    <cellStyle name="Comma 14 7 4" xfId="3911" xr:uid="{00000000-0005-0000-0000-0000E50B0000}"/>
    <cellStyle name="Comma 14 7 4 2" xfId="3912" xr:uid="{00000000-0005-0000-0000-0000E60B0000}"/>
    <cellStyle name="Comma 14 7 5" xfId="3913" xr:uid="{00000000-0005-0000-0000-0000E70B0000}"/>
    <cellStyle name="Comma 14 7 5 2" xfId="3914" xr:uid="{00000000-0005-0000-0000-0000E80B0000}"/>
    <cellStyle name="Comma 14 7 6" xfId="3915" xr:uid="{00000000-0005-0000-0000-0000E90B0000}"/>
    <cellStyle name="Comma 14 8" xfId="3916" xr:uid="{00000000-0005-0000-0000-0000EA0B0000}"/>
    <cellStyle name="Comma 14 8 2" xfId="3917" xr:uid="{00000000-0005-0000-0000-0000EB0B0000}"/>
    <cellStyle name="Comma 14 8 2 2" xfId="3918" xr:uid="{00000000-0005-0000-0000-0000EC0B0000}"/>
    <cellStyle name="Comma 14 8 2 2 2" xfId="3919" xr:uid="{00000000-0005-0000-0000-0000ED0B0000}"/>
    <cellStyle name="Comma 14 8 2 3" xfId="3920" xr:uid="{00000000-0005-0000-0000-0000EE0B0000}"/>
    <cellStyle name="Comma 14 8 2 3 2" xfId="3921" xr:uid="{00000000-0005-0000-0000-0000EF0B0000}"/>
    <cellStyle name="Comma 14 8 2 4" xfId="3922" xr:uid="{00000000-0005-0000-0000-0000F00B0000}"/>
    <cellStyle name="Comma 14 8 3" xfId="3923" xr:uid="{00000000-0005-0000-0000-0000F10B0000}"/>
    <cellStyle name="Comma 14 8 3 2" xfId="3924" xr:uid="{00000000-0005-0000-0000-0000F20B0000}"/>
    <cellStyle name="Comma 14 8 3 2 2" xfId="3925" xr:uid="{00000000-0005-0000-0000-0000F30B0000}"/>
    <cellStyle name="Comma 14 8 3 3" xfId="3926" xr:uid="{00000000-0005-0000-0000-0000F40B0000}"/>
    <cellStyle name="Comma 14 8 4" xfId="3927" xr:uid="{00000000-0005-0000-0000-0000F50B0000}"/>
    <cellStyle name="Comma 14 8 4 2" xfId="3928" xr:uid="{00000000-0005-0000-0000-0000F60B0000}"/>
    <cellStyle name="Comma 14 8 5" xfId="3929" xr:uid="{00000000-0005-0000-0000-0000F70B0000}"/>
    <cellStyle name="Comma 14 8 5 2" xfId="3930" xr:uid="{00000000-0005-0000-0000-0000F80B0000}"/>
    <cellStyle name="Comma 14 8 6" xfId="3931" xr:uid="{00000000-0005-0000-0000-0000F90B0000}"/>
    <cellStyle name="Comma 14 9" xfId="3932" xr:uid="{00000000-0005-0000-0000-0000FA0B0000}"/>
    <cellStyle name="Comma 14 9 2" xfId="3933" xr:uid="{00000000-0005-0000-0000-0000FB0B0000}"/>
    <cellStyle name="Comma 14 9 2 2" xfId="3934" xr:uid="{00000000-0005-0000-0000-0000FC0B0000}"/>
    <cellStyle name="Comma 14 9 2 2 2" xfId="3935" xr:uid="{00000000-0005-0000-0000-0000FD0B0000}"/>
    <cellStyle name="Comma 14 9 2 3" xfId="3936" xr:uid="{00000000-0005-0000-0000-0000FE0B0000}"/>
    <cellStyle name="Comma 14 9 2 3 2" xfId="3937" xr:uid="{00000000-0005-0000-0000-0000FF0B0000}"/>
    <cellStyle name="Comma 14 9 2 4" xfId="3938" xr:uid="{00000000-0005-0000-0000-0000000C0000}"/>
    <cellStyle name="Comma 14 9 3" xfId="3939" xr:uid="{00000000-0005-0000-0000-0000010C0000}"/>
    <cellStyle name="Comma 14 9 3 2" xfId="3940" xr:uid="{00000000-0005-0000-0000-0000020C0000}"/>
    <cellStyle name="Comma 14 9 3 2 2" xfId="3941" xr:uid="{00000000-0005-0000-0000-0000030C0000}"/>
    <cellStyle name="Comma 14 9 3 3" xfId="3942" xr:uid="{00000000-0005-0000-0000-0000040C0000}"/>
    <cellStyle name="Comma 14 9 4" xfId="3943" xr:uid="{00000000-0005-0000-0000-0000050C0000}"/>
    <cellStyle name="Comma 14 9 4 2" xfId="3944" xr:uid="{00000000-0005-0000-0000-0000060C0000}"/>
    <cellStyle name="Comma 14 9 5" xfId="3945" xr:uid="{00000000-0005-0000-0000-0000070C0000}"/>
    <cellStyle name="Comma 14 9 5 2" xfId="3946" xr:uid="{00000000-0005-0000-0000-0000080C0000}"/>
    <cellStyle name="Comma 14 9 6" xfId="3947" xr:uid="{00000000-0005-0000-0000-0000090C0000}"/>
    <cellStyle name="Comma 15" xfId="656" xr:uid="{00000000-0005-0000-0000-00000A0C0000}"/>
    <cellStyle name="Comma 15 2" xfId="1535" xr:uid="{00000000-0005-0000-0000-00000B0C0000}"/>
    <cellStyle name="Comma 15 2 2" xfId="3950" xr:uid="{00000000-0005-0000-0000-00000C0C0000}"/>
    <cellStyle name="Comma 15 2 2 2" xfId="3951" xr:uid="{00000000-0005-0000-0000-00000D0C0000}"/>
    <cellStyle name="Comma 15 2 3" xfId="3952" xr:uid="{00000000-0005-0000-0000-00000E0C0000}"/>
    <cellStyle name="Comma 15 2 4" xfId="3949" xr:uid="{00000000-0005-0000-0000-00000F0C0000}"/>
    <cellStyle name="Comma 15 3" xfId="3953" xr:uid="{00000000-0005-0000-0000-0000100C0000}"/>
    <cellStyle name="Comma 15 3 2" xfId="3954" xr:uid="{00000000-0005-0000-0000-0000110C0000}"/>
    <cellStyle name="Comma 15 3 3" xfId="3955" xr:uid="{00000000-0005-0000-0000-0000120C0000}"/>
    <cellStyle name="Comma 15 4" xfId="3956" xr:uid="{00000000-0005-0000-0000-0000130C0000}"/>
    <cellStyle name="Comma 15 4 2" xfId="3957" xr:uid="{00000000-0005-0000-0000-0000140C0000}"/>
    <cellStyle name="Comma 15 4 3" xfId="3958" xr:uid="{00000000-0005-0000-0000-0000150C0000}"/>
    <cellStyle name="Comma 15 5" xfId="3959" xr:uid="{00000000-0005-0000-0000-0000160C0000}"/>
    <cellStyle name="Comma 15 5 2" xfId="3960" xr:uid="{00000000-0005-0000-0000-0000170C0000}"/>
    <cellStyle name="Comma 15 5 3" xfId="3961" xr:uid="{00000000-0005-0000-0000-0000180C0000}"/>
    <cellStyle name="Comma 15 6" xfId="3962" xr:uid="{00000000-0005-0000-0000-0000190C0000}"/>
    <cellStyle name="Comma 15 7" xfId="3963" xr:uid="{00000000-0005-0000-0000-00001A0C0000}"/>
    <cellStyle name="Comma 15 8" xfId="3948" xr:uid="{00000000-0005-0000-0000-00001B0C0000}"/>
    <cellStyle name="Comma 16" xfId="3964" xr:uid="{00000000-0005-0000-0000-00001C0C0000}"/>
    <cellStyle name="Comma 16 2" xfId="3965" xr:uid="{00000000-0005-0000-0000-00001D0C0000}"/>
    <cellStyle name="Comma 16 2 2" xfId="3966" xr:uid="{00000000-0005-0000-0000-00001E0C0000}"/>
    <cellStyle name="Comma 16 2 2 2" xfId="3967" xr:uid="{00000000-0005-0000-0000-00001F0C0000}"/>
    <cellStyle name="Comma 16 2 3" xfId="3968" xr:uid="{00000000-0005-0000-0000-0000200C0000}"/>
    <cellStyle name="Comma 16 3" xfId="3969" xr:uid="{00000000-0005-0000-0000-0000210C0000}"/>
    <cellStyle name="Comma 16 3 2" xfId="3970" xr:uid="{00000000-0005-0000-0000-0000220C0000}"/>
    <cellStyle name="Comma 16 4" xfId="3971" xr:uid="{00000000-0005-0000-0000-0000230C0000}"/>
    <cellStyle name="Comma 16 5" xfId="3972" xr:uid="{00000000-0005-0000-0000-0000240C0000}"/>
    <cellStyle name="Comma 16 6" xfId="47071" xr:uid="{00000000-0005-0000-0000-0000250C0000}"/>
    <cellStyle name="Comma 17" xfId="3973" xr:uid="{00000000-0005-0000-0000-0000260C0000}"/>
    <cellStyle name="Comma 17 2" xfId="3974" xr:uid="{00000000-0005-0000-0000-0000270C0000}"/>
    <cellStyle name="Comma 17 2 2" xfId="3975" xr:uid="{00000000-0005-0000-0000-0000280C0000}"/>
    <cellStyle name="Comma 17 3" xfId="3976" xr:uid="{00000000-0005-0000-0000-0000290C0000}"/>
    <cellStyle name="Comma 17 4" xfId="3977" xr:uid="{00000000-0005-0000-0000-00002A0C0000}"/>
    <cellStyle name="Comma 18" xfId="3978" xr:uid="{00000000-0005-0000-0000-00002B0C0000}"/>
    <cellStyle name="Comma 18 2" xfId="3979" xr:uid="{00000000-0005-0000-0000-00002C0C0000}"/>
    <cellStyle name="Comma 18 2 2" xfId="3980" xr:uid="{00000000-0005-0000-0000-00002D0C0000}"/>
    <cellStyle name="Comma 18 3" xfId="3981" xr:uid="{00000000-0005-0000-0000-00002E0C0000}"/>
    <cellStyle name="Comma 18 4" xfId="3982" xr:uid="{00000000-0005-0000-0000-00002F0C0000}"/>
    <cellStyle name="Comma 19" xfId="3983" xr:uid="{00000000-0005-0000-0000-0000300C0000}"/>
    <cellStyle name="Comma 19 2" xfId="3984" xr:uid="{00000000-0005-0000-0000-0000310C0000}"/>
    <cellStyle name="Comma 19 2 2" xfId="3985" xr:uid="{00000000-0005-0000-0000-0000320C0000}"/>
    <cellStyle name="Comma 19 3" xfId="3986" xr:uid="{00000000-0005-0000-0000-0000330C0000}"/>
    <cellStyle name="Comma 19 4" xfId="3987" xr:uid="{00000000-0005-0000-0000-0000340C0000}"/>
    <cellStyle name="Comma 2" xfId="657" xr:uid="{00000000-0005-0000-0000-0000350C0000}"/>
    <cellStyle name="Comma 2 10" xfId="3988" xr:uid="{00000000-0005-0000-0000-0000360C0000}"/>
    <cellStyle name="Comma 2 10 10" xfId="3989" xr:uid="{00000000-0005-0000-0000-0000370C0000}"/>
    <cellStyle name="Comma 2 10 10 2" xfId="3990" xr:uid="{00000000-0005-0000-0000-0000380C0000}"/>
    <cellStyle name="Comma 2 10 10 2 2" xfId="3991" xr:uid="{00000000-0005-0000-0000-0000390C0000}"/>
    <cellStyle name="Comma 2 10 10 2 3" xfId="3992" xr:uid="{00000000-0005-0000-0000-00003A0C0000}"/>
    <cellStyle name="Comma 2 10 10 3" xfId="3993" xr:uid="{00000000-0005-0000-0000-00003B0C0000}"/>
    <cellStyle name="Comma 2 10 10 3 2" xfId="3994" xr:uid="{00000000-0005-0000-0000-00003C0C0000}"/>
    <cellStyle name="Comma 2 10 10 3 3" xfId="3995" xr:uid="{00000000-0005-0000-0000-00003D0C0000}"/>
    <cellStyle name="Comma 2 10 10 4" xfId="3996" xr:uid="{00000000-0005-0000-0000-00003E0C0000}"/>
    <cellStyle name="Comma 2 10 10 4 2" xfId="3997" xr:uid="{00000000-0005-0000-0000-00003F0C0000}"/>
    <cellStyle name="Comma 2 10 10 4 3" xfId="3998" xr:uid="{00000000-0005-0000-0000-0000400C0000}"/>
    <cellStyle name="Comma 2 10 10 5" xfId="3999" xr:uid="{00000000-0005-0000-0000-0000410C0000}"/>
    <cellStyle name="Comma 2 10 10 5 2" xfId="4000" xr:uid="{00000000-0005-0000-0000-0000420C0000}"/>
    <cellStyle name="Comma 2 10 10 5 3" xfId="4001" xr:uid="{00000000-0005-0000-0000-0000430C0000}"/>
    <cellStyle name="Comma 2 10 10 6" xfId="4002" xr:uid="{00000000-0005-0000-0000-0000440C0000}"/>
    <cellStyle name="Comma 2 10 10 7" xfId="4003" xr:uid="{00000000-0005-0000-0000-0000450C0000}"/>
    <cellStyle name="Comma 2 10 11" xfId="4004" xr:uid="{00000000-0005-0000-0000-0000460C0000}"/>
    <cellStyle name="Comma 2 10 11 2" xfId="4005" xr:uid="{00000000-0005-0000-0000-0000470C0000}"/>
    <cellStyle name="Comma 2 10 11 3" xfId="4006" xr:uid="{00000000-0005-0000-0000-0000480C0000}"/>
    <cellStyle name="Comma 2 10 12" xfId="4007" xr:uid="{00000000-0005-0000-0000-0000490C0000}"/>
    <cellStyle name="Comma 2 10 12 2" xfId="4008" xr:uid="{00000000-0005-0000-0000-00004A0C0000}"/>
    <cellStyle name="Comma 2 10 12 3" xfId="4009" xr:uid="{00000000-0005-0000-0000-00004B0C0000}"/>
    <cellStyle name="Comma 2 10 13" xfId="4010" xr:uid="{00000000-0005-0000-0000-00004C0C0000}"/>
    <cellStyle name="Comma 2 10 13 2" xfId="4011" xr:uid="{00000000-0005-0000-0000-00004D0C0000}"/>
    <cellStyle name="Comma 2 10 13 3" xfId="4012" xr:uid="{00000000-0005-0000-0000-00004E0C0000}"/>
    <cellStyle name="Comma 2 10 14" xfId="4013" xr:uid="{00000000-0005-0000-0000-00004F0C0000}"/>
    <cellStyle name="Comma 2 10 14 2" xfId="4014" xr:uid="{00000000-0005-0000-0000-0000500C0000}"/>
    <cellStyle name="Comma 2 10 14 3" xfId="4015" xr:uid="{00000000-0005-0000-0000-0000510C0000}"/>
    <cellStyle name="Comma 2 10 15" xfId="4016" xr:uid="{00000000-0005-0000-0000-0000520C0000}"/>
    <cellStyle name="Comma 2 10 16" xfId="4017" xr:uid="{00000000-0005-0000-0000-0000530C0000}"/>
    <cellStyle name="Comma 2 10 2" xfId="4018" xr:uid="{00000000-0005-0000-0000-0000540C0000}"/>
    <cellStyle name="Comma 2 10 2 10" xfId="4019" xr:uid="{00000000-0005-0000-0000-0000550C0000}"/>
    <cellStyle name="Comma 2 10 2 10 2" xfId="4020" xr:uid="{00000000-0005-0000-0000-0000560C0000}"/>
    <cellStyle name="Comma 2 10 2 10 3" xfId="4021" xr:uid="{00000000-0005-0000-0000-0000570C0000}"/>
    <cellStyle name="Comma 2 10 2 11" xfId="4022" xr:uid="{00000000-0005-0000-0000-0000580C0000}"/>
    <cellStyle name="Comma 2 10 2 11 2" xfId="4023" xr:uid="{00000000-0005-0000-0000-0000590C0000}"/>
    <cellStyle name="Comma 2 10 2 11 3" xfId="4024" xr:uid="{00000000-0005-0000-0000-00005A0C0000}"/>
    <cellStyle name="Comma 2 10 2 12" xfId="4025" xr:uid="{00000000-0005-0000-0000-00005B0C0000}"/>
    <cellStyle name="Comma 2 10 2 12 2" xfId="4026" xr:uid="{00000000-0005-0000-0000-00005C0C0000}"/>
    <cellStyle name="Comma 2 10 2 12 3" xfId="4027" xr:uid="{00000000-0005-0000-0000-00005D0C0000}"/>
    <cellStyle name="Comma 2 10 2 13" xfId="4028" xr:uid="{00000000-0005-0000-0000-00005E0C0000}"/>
    <cellStyle name="Comma 2 10 2 13 2" xfId="4029" xr:uid="{00000000-0005-0000-0000-00005F0C0000}"/>
    <cellStyle name="Comma 2 10 2 13 3" xfId="4030" xr:uid="{00000000-0005-0000-0000-0000600C0000}"/>
    <cellStyle name="Comma 2 10 2 14" xfId="4031" xr:uid="{00000000-0005-0000-0000-0000610C0000}"/>
    <cellStyle name="Comma 2 10 2 15" xfId="4032" xr:uid="{00000000-0005-0000-0000-0000620C0000}"/>
    <cellStyle name="Comma 2 10 2 2" xfId="4033" xr:uid="{00000000-0005-0000-0000-0000630C0000}"/>
    <cellStyle name="Comma 2 10 2 2 10" xfId="4034" xr:uid="{00000000-0005-0000-0000-0000640C0000}"/>
    <cellStyle name="Comma 2 10 2 2 10 2" xfId="4035" xr:uid="{00000000-0005-0000-0000-0000650C0000}"/>
    <cellStyle name="Comma 2 10 2 2 10 3" xfId="4036" xr:uid="{00000000-0005-0000-0000-0000660C0000}"/>
    <cellStyle name="Comma 2 10 2 2 11" xfId="4037" xr:uid="{00000000-0005-0000-0000-0000670C0000}"/>
    <cellStyle name="Comma 2 10 2 2 11 2" xfId="4038" xr:uid="{00000000-0005-0000-0000-0000680C0000}"/>
    <cellStyle name="Comma 2 10 2 2 11 3" xfId="4039" xr:uid="{00000000-0005-0000-0000-0000690C0000}"/>
    <cellStyle name="Comma 2 10 2 2 12" xfId="4040" xr:uid="{00000000-0005-0000-0000-00006A0C0000}"/>
    <cellStyle name="Comma 2 10 2 2 12 2" xfId="4041" xr:uid="{00000000-0005-0000-0000-00006B0C0000}"/>
    <cellStyle name="Comma 2 10 2 2 12 3" xfId="4042" xr:uid="{00000000-0005-0000-0000-00006C0C0000}"/>
    <cellStyle name="Comma 2 10 2 2 13" xfId="4043" xr:uid="{00000000-0005-0000-0000-00006D0C0000}"/>
    <cellStyle name="Comma 2 10 2 2 14" xfId="4044" xr:uid="{00000000-0005-0000-0000-00006E0C0000}"/>
    <cellStyle name="Comma 2 10 2 2 2" xfId="4045" xr:uid="{00000000-0005-0000-0000-00006F0C0000}"/>
    <cellStyle name="Comma 2 10 2 2 2 10" xfId="4046" xr:uid="{00000000-0005-0000-0000-0000700C0000}"/>
    <cellStyle name="Comma 2 10 2 2 2 11" xfId="4047" xr:uid="{00000000-0005-0000-0000-0000710C0000}"/>
    <cellStyle name="Comma 2 10 2 2 2 2" xfId="4048" xr:uid="{00000000-0005-0000-0000-0000720C0000}"/>
    <cellStyle name="Comma 2 10 2 2 2 2 2" xfId="4049" xr:uid="{00000000-0005-0000-0000-0000730C0000}"/>
    <cellStyle name="Comma 2 10 2 2 2 2 2 2" xfId="4050" xr:uid="{00000000-0005-0000-0000-0000740C0000}"/>
    <cellStyle name="Comma 2 10 2 2 2 2 2 2 2" xfId="4051" xr:uid="{00000000-0005-0000-0000-0000750C0000}"/>
    <cellStyle name="Comma 2 10 2 2 2 2 2 2 3" xfId="4052" xr:uid="{00000000-0005-0000-0000-0000760C0000}"/>
    <cellStyle name="Comma 2 10 2 2 2 2 2 3" xfId="4053" xr:uid="{00000000-0005-0000-0000-0000770C0000}"/>
    <cellStyle name="Comma 2 10 2 2 2 2 2 3 2" xfId="4054" xr:uid="{00000000-0005-0000-0000-0000780C0000}"/>
    <cellStyle name="Comma 2 10 2 2 2 2 2 3 3" xfId="4055" xr:uid="{00000000-0005-0000-0000-0000790C0000}"/>
    <cellStyle name="Comma 2 10 2 2 2 2 2 4" xfId="4056" xr:uid="{00000000-0005-0000-0000-00007A0C0000}"/>
    <cellStyle name="Comma 2 10 2 2 2 2 2 4 2" xfId="4057" xr:uid="{00000000-0005-0000-0000-00007B0C0000}"/>
    <cellStyle name="Comma 2 10 2 2 2 2 2 4 3" xfId="4058" xr:uid="{00000000-0005-0000-0000-00007C0C0000}"/>
    <cellStyle name="Comma 2 10 2 2 2 2 2 5" xfId="4059" xr:uid="{00000000-0005-0000-0000-00007D0C0000}"/>
    <cellStyle name="Comma 2 10 2 2 2 2 2 5 2" xfId="4060" xr:uid="{00000000-0005-0000-0000-00007E0C0000}"/>
    <cellStyle name="Comma 2 10 2 2 2 2 2 5 3" xfId="4061" xr:uid="{00000000-0005-0000-0000-00007F0C0000}"/>
    <cellStyle name="Comma 2 10 2 2 2 2 2 6" xfId="4062" xr:uid="{00000000-0005-0000-0000-0000800C0000}"/>
    <cellStyle name="Comma 2 10 2 2 2 2 2 7" xfId="4063" xr:uid="{00000000-0005-0000-0000-0000810C0000}"/>
    <cellStyle name="Comma 2 10 2 2 2 2 3" xfId="4064" xr:uid="{00000000-0005-0000-0000-0000820C0000}"/>
    <cellStyle name="Comma 2 10 2 2 2 2 3 2" xfId="4065" xr:uid="{00000000-0005-0000-0000-0000830C0000}"/>
    <cellStyle name="Comma 2 10 2 2 2 2 3 3" xfId="4066" xr:uid="{00000000-0005-0000-0000-0000840C0000}"/>
    <cellStyle name="Comma 2 10 2 2 2 2 4" xfId="4067" xr:uid="{00000000-0005-0000-0000-0000850C0000}"/>
    <cellStyle name="Comma 2 10 2 2 2 2 4 2" xfId="4068" xr:uid="{00000000-0005-0000-0000-0000860C0000}"/>
    <cellStyle name="Comma 2 10 2 2 2 2 4 3" xfId="4069" xr:uid="{00000000-0005-0000-0000-0000870C0000}"/>
    <cellStyle name="Comma 2 10 2 2 2 2 5" xfId="4070" xr:uid="{00000000-0005-0000-0000-0000880C0000}"/>
    <cellStyle name="Comma 2 10 2 2 2 2 5 2" xfId="4071" xr:uid="{00000000-0005-0000-0000-0000890C0000}"/>
    <cellStyle name="Comma 2 10 2 2 2 2 5 3" xfId="4072" xr:uid="{00000000-0005-0000-0000-00008A0C0000}"/>
    <cellStyle name="Comma 2 10 2 2 2 2 6" xfId="4073" xr:uid="{00000000-0005-0000-0000-00008B0C0000}"/>
    <cellStyle name="Comma 2 10 2 2 2 2 6 2" xfId="4074" xr:uid="{00000000-0005-0000-0000-00008C0C0000}"/>
    <cellStyle name="Comma 2 10 2 2 2 2 6 3" xfId="4075" xr:uid="{00000000-0005-0000-0000-00008D0C0000}"/>
    <cellStyle name="Comma 2 10 2 2 2 2 7" xfId="4076" xr:uid="{00000000-0005-0000-0000-00008E0C0000}"/>
    <cellStyle name="Comma 2 10 2 2 2 2 8" xfId="4077" xr:uid="{00000000-0005-0000-0000-00008F0C0000}"/>
    <cellStyle name="Comma 2 10 2 2 2 3" xfId="4078" xr:uid="{00000000-0005-0000-0000-0000900C0000}"/>
    <cellStyle name="Comma 2 10 2 2 2 3 2" xfId="4079" xr:uid="{00000000-0005-0000-0000-0000910C0000}"/>
    <cellStyle name="Comma 2 10 2 2 2 3 2 2" xfId="4080" xr:uid="{00000000-0005-0000-0000-0000920C0000}"/>
    <cellStyle name="Comma 2 10 2 2 2 3 2 3" xfId="4081" xr:uid="{00000000-0005-0000-0000-0000930C0000}"/>
    <cellStyle name="Comma 2 10 2 2 2 3 3" xfId="4082" xr:uid="{00000000-0005-0000-0000-0000940C0000}"/>
    <cellStyle name="Comma 2 10 2 2 2 3 3 2" xfId="4083" xr:uid="{00000000-0005-0000-0000-0000950C0000}"/>
    <cellStyle name="Comma 2 10 2 2 2 3 3 3" xfId="4084" xr:uid="{00000000-0005-0000-0000-0000960C0000}"/>
    <cellStyle name="Comma 2 10 2 2 2 3 4" xfId="4085" xr:uid="{00000000-0005-0000-0000-0000970C0000}"/>
    <cellStyle name="Comma 2 10 2 2 2 3 4 2" xfId="4086" xr:uid="{00000000-0005-0000-0000-0000980C0000}"/>
    <cellStyle name="Comma 2 10 2 2 2 3 4 3" xfId="4087" xr:uid="{00000000-0005-0000-0000-0000990C0000}"/>
    <cellStyle name="Comma 2 10 2 2 2 3 5" xfId="4088" xr:uid="{00000000-0005-0000-0000-00009A0C0000}"/>
    <cellStyle name="Comma 2 10 2 2 2 3 5 2" xfId="4089" xr:uid="{00000000-0005-0000-0000-00009B0C0000}"/>
    <cellStyle name="Comma 2 10 2 2 2 3 5 3" xfId="4090" xr:uid="{00000000-0005-0000-0000-00009C0C0000}"/>
    <cellStyle name="Comma 2 10 2 2 2 3 6" xfId="4091" xr:uid="{00000000-0005-0000-0000-00009D0C0000}"/>
    <cellStyle name="Comma 2 10 2 2 2 3 7" xfId="4092" xr:uid="{00000000-0005-0000-0000-00009E0C0000}"/>
    <cellStyle name="Comma 2 10 2 2 2 4" xfId="4093" xr:uid="{00000000-0005-0000-0000-00009F0C0000}"/>
    <cellStyle name="Comma 2 10 2 2 2 4 2" xfId="4094" xr:uid="{00000000-0005-0000-0000-0000A00C0000}"/>
    <cellStyle name="Comma 2 10 2 2 2 4 2 2" xfId="4095" xr:uid="{00000000-0005-0000-0000-0000A10C0000}"/>
    <cellStyle name="Comma 2 10 2 2 2 4 2 3" xfId="4096" xr:uid="{00000000-0005-0000-0000-0000A20C0000}"/>
    <cellStyle name="Comma 2 10 2 2 2 4 3" xfId="4097" xr:uid="{00000000-0005-0000-0000-0000A30C0000}"/>
    <cellStyle name="Comma 2 10 2 2 2 4 3 2" xfId="4098" xr:uid="{00000000-0005-0000-0000-0000A40C0000}"/>
    <cellStyle name="Comma 2 10 2 2 2 4 3 3" xfId="4099" xr:uid="{00000000-0005-0000-0000-0000A50C0000}"/>
    <cellStyle name="Comma 2 10 2 2 2 4 4" xfId="4100" xr:uid="{00000000-0005-0000-0000-0000A60C0000}"/>
    <cellStyle name="Comma 2 10 2 2 2 4 4 2" xfId="4101" xr:uid="{00000000-0005-0000-0000-0000A70C0000}"/>
    <cellStyle name="Comma 2 10 2 2 2 4 4 3" xfId="4102" xr:uid="{00000000-0005-0000-0000-0000A80C0000}"/>
    <cellStyle name="Comma 2 10 2 2 2 4 5" xfId="4103" xr:uid="{00000000-0005-0000-0000-0000A90C0000}"/>
    <cellStyle name="Comma 2 10 2 2 2 4 5 2" xfId="4104" xr:uid="{00000000-0005-0000-0000-0000AA0C0000}"/>
    <cellStyle name="Comma 2 10 2 2 2 4 5 3" xfId="4105" xr:uid="{00000000-0005-0000-0000-0000AB0C0000}"/>
    <cellStyle name="Comma 2 10 2 2 2 4 6" xfId="4106" xr:uid="{00000000-0005-0000-0000-0000AC0C0000}"/>
    <cellStyle name="Comma 2 10 2 2 2 4 7" xfId="4107" xr:uid="{00000000-0005-0000-0000-0000AD0C0000}"/>
    <cellStyle name="Comma 2 10 2 2 2 5" xfId="4108" xr:uid="{00000000-0005-0000-0000-0000AE0C0000}"/>
    <cellStyle name="Comma 2 10 2 2 2 5 2" xfId="4109" xr:uid="{00000000-0005-0000-0000-0000AF0C0000}"/>
    <cellStyle name="Comma 2 10 2 2 2 5 2 2" xfId="4110" xr:uid="{00000000-0005-0000-0000-0000B00C0000}"/>
    <cellStyle name="Comma 2 10 2 2 2 5 2 3" xfId="4111" xr:uid="{00000000-0005-0000-0000-0000B10C0000}"/>
    <cellStyle name="Comma 2 10 2 2 2 5 3" xfId="4112" xr:uid="{00000000-0005-0000-0000-0000B20C0000}"/>
    <cellStyle name="Comma 2 10 2 2 2 5 3 2" xfId="4113" xr:uid="{00000000-0005-0000-0000-0000B30C0000}"/>
    <cellStyle name="Comma 2 10 2 2 2 5 3 3" xfId="4114" xr:uid="{00000000-0005-0000-0000-0000B40C0000}"/>
    <cellStyle name="Comma 2 10 2 2 2 5 4" xfId="4115" xr:uid="{00000000-0005-0000-0000-0000B50C0000}"/>
    <cellStyle name="Comma 2 10 2 2 2 5 4 2" xfId="4116" xr:uid="{00000000-0005-0000-0000-0000B60C0000}"/>
    <cellStyle name="Comma 2 10 2 2 2 5 4 3" xfId="4117" xr:uid="{00000000-0005-0000-0000-0000B70C0000}"/>
    <cellStyle name="Comma 2 10 2 2 2 5 5" xfId="4118" xr:uid="{00000000-0005-0000-0000-0000B80C0000}"/>
    <cellStyle name="Comma 2 10 2 2 2 5 5 2" xfId="4119" xr:uid="{00000000-0005-0000-0000-0000B90C0000}"/>
    <cellStyle name="Comma 2 10 2 2 2 5 5 3" xfId="4120" xr:uid="{00000000-0005-0000-0000-0000BA0C0000}"/>
    <cellStyle name="Comma 2 10 2 2 2 5 6" xfId="4121" xr:uid="{00000000-0005-0000-0000-0000BB0C0000}"/>
    <cellStyle name="Comma 2 10 2 2 2 5 7" xfId="4122" xr:uid="{00000000-0005-0000-0000-0000BC0C0000}"/>
    <cellStyle name="Comma 2 10 2 2 2 6" xfId="4123" xr:uid="{00000000-0005-0000-0000-0000BD0C0000}"/>
    <cellStyle name="Comma 2 10 2 2 2 6 2" xfId="4124" xr:uid="{00000000-0005-0000-0000-0000BE0C0000}"/>
    <cellStyle name="Comma 2 10 2 2 2 6 3" xfId="4125" xr:uid="{00000000-0005-0000-0000-0000BF0C0000}"/>
    <cellStyle name="Comma 2 10 2 2 2 7" xfId="4126" xr:uid="{00000000-0005-0000-0000-0000C00C0000}"/>
    <cellStyle name="Comma 2 10 2 2 2 7 2" xfId="4127" xr:uid="{00000000-0005-0000-0000-0000C10C0000}"/>
    <cellStyle name="Comma 2 10 2 2 2 7 3" xfId="4128" xr:uid="{00000000-0005-0000-0000-0000C20C0000}"/>
    <cellStyle name="Comma 2 10 2 2 2 8" xfId="4129" xr:uid="{00000000-0005-0000-0000-0000C30C0000}"/>
    <cellStyle name="Comma 2 10 2 2 2 8 2" xfId="4130" xr:uid="{00000000-0005-0000-0000-0000C40C0000}"/>
    <cellStyle name="Comma 2 10 2 2 2 8 3" xfId="4131" xr:uid="{00000000-0005-0000-0000-0000C50C0000}"/>
    <cellStyle name="Comma 2 10 2 2 2 9" xfId="4132" xr:uid="{00000000-0005-0000-0000-0000C60C0000}"/>
    <cellStyle name="Comma 2 10 2 2 2 9 2" xfId="4133" xr:uid="{00000000-0005-0000-0000-0000C70C0000}"/>
    <cellStyle name="Comma 2 10 2 2 2 9 3" xfId="4134" xr:uid="{00000000-0005-0000-0000-0000C80C0000}"/>
    <cellStyle name="Comma 2 10 2 2 3" xfId="4135" xr:uid="{00000000-0005-0000-0000-0000C90C0000}"/>
    <cellStyle name="Comma 2 10 2 2 3 2" xfId="4136" xr:uid="{00000000-0005-0000-0000-0000CA0C0000}"/>
    <cellStyle name="Comma 2 10 2 2 3 2 2" xfId="4137" xr:uid="{00000000-0005-0000-0000-0000CB0C0000}"/>
    <cellStyle name="Comma 2 10 2 2 3 2 2 2" xfId="4138" xr:uid="{00000000-0005-0000-0000-0000CC0C0000}"/>
    <cellStyle name="Comma 2 10 2 2 3 2 2 3" xfId="4139" xr:uid="{00000000-0005-0000-0000-0000CD0C0000}"/>
    <cellStyle name="Comma 2 10 2 2 3 2 3" xfId="4140" xr:uid="{00000000-0005-0000-0000-0000CE0C0000}"/>
    <cellStyle name="Comma 2 10 2 2 3 2 3 2" xfId="4141" xr:uid="{00000000-0005-0000-0000-0000CF0C0000}"/>
    <cellStyle name="Comma 2 10 2 2 3 2 3 3" xfId="4142" xr:uid="{00000000-0005-0000-0000-0000D00C0000}"/>
    <cellStyle name="Comma 2 10 2 2 3 2 4" xfId="4143" xr:uid="{00000000-0005-0000-0000-0000D10C0000}"/>
    <cellStyle name="Comma 2 10 2 2 3 2 4 2" xfId="4144" xr:uid="{00000000-0005-0000-0000-0000D20C0000}"/>
    <cellStyle name="Comma 2 10 2 2 3 2 4 3" xfId="4145" xr:uid="{00000000-0005-0000-0000-0000D30C0000}"/>
    <cellStyle name="Comma 2 10 2 2 3 2 5" xfId="4146" xr:uid="{00000000-0005-0000-0000-0000D40C0000}"/>
    <cellStyle name="Comma 2 10 2 2 3 2 5 2" xfId="4147" xr:uid="{00000000-0005-0000-0000-0000D50C0000}"/>
    <cellStyle name="Comma 2 10 2 2 3 2 5 3" xfId="4148" xr:uid="{00000000-0005-0000-0000-0000D60C0000}"/>
    <cellStyle name="Comma 2 10 2 2 3 2 6" xfId="4149" xr:uid="{00000000-0005-0000-0000-0000D70C0000}"/>
    <cellStyle name="Comma 2 10 2 2 3 2 7" xfId="4150" xr:uid="{00000000-0005-0000-0000-0000D80C0000}"/>
    <cellStyle name="Comma 2 10 2 2 3 3" xfId="4151" xr:uid="{00000000-0005-0000-0000-0000D90C0000}"/>
    <cellStyle name="Comma 2 10 2 2 3 3 2" xfId="4152" xr:uid="{00000000-0005-0000-0000-0000DA0C0000}"/>
    <cellStyle name="Comma 2 10 2 2 3 3 3" xfId="4153" xr:uid="{00000000-0005-0000-0000-0000DB0C0000}"/>
    <cellStyle name="Comma 2 10 2 2 3 4" xfId="4154" xr:uid="{00000000-0005-0000-0000-0000DC0C0000}"/>
    <cellStyle name="Comma 2 10 2 2 3 4 2" xfId="4155" xr:uid="{00000000-0005-0000-0000-0000DD0C0000}"/>
    <cellStyle name="Comma 2 10 2 2 3 4 3" xfId="4156" xr:uid="{00000000-0005-0000-0000-0000DE0C0000}"/>
    <cellStyle name="Comma 2 10 2 2 3 5" xfId="4157" xr:uid="{00000000-0005-0000-0000-0000DF0C0000}"/>
    <cellStyle name="Comma 2 10 2 2 3 5 2" xfId="4158" xr:uid="{00000000-0005-0000-0000-0000E00C0000}"/>
    <cellStyle name="Comma 2 10 2 2 3 5 3" xfId="4159" xr:uid="{00000000-0005-0000-0000-0000E10C0000}"/>
    <cellStyle name="Comma 2 10 2 2 3 6" xfId="4160" xr:uid="{00000000-0005-0000-0000-0000E20C0000}"/>
    <cellStyle name="Comma 2 10 2 2 3 6 2" xfId="4161" xr:uid="{00000000-0005-0000-0000-0000E30C0000}"/>
    <cellStyle name="Comma 2 10 2 2 3 6 3" xfId="4162" xr:uid="{00000000-0005-0000-0000-0000E40C0000}"/>
    <cellStyle name="Comma 2 10 2 2 3 7" xfId="4163" xr:uid="{00000000-0005-0000-0000-0000E50C0000}"/>
    <cellStyle name="Comma 2 10 2 2 3 8" xfId="4164" xr:uid="{00000000-0005-0000-0000-0000E60C0000}"/>
    <cellStyle name="Comma 2 10 2 2 4" xfId="4165" xr:uid="{00000000-0005-0000-0000-0000E70C0000}"/>
    <cellStyle name="Comma 2 10 2 2 4 2" xfId="4166" xr:uid="{00000000-0005-0000-0000-0000E80C0000}"/>
    <cellStyle name="Comma 2 10 2 2 4 2 2" xfId="4167" xr:uid="{00000000-0005-0000-0000-0000E90C0000}"/>
    <cellStyle name="Comma 2 10 2 2 4 2 2 2" xfId="4168" xr:uid="{00000000-0005-0000-0000-0000EA0C0000}"/>
    <cellStyle name="Comma 2 10 2 2 4 2 2 3" xfId="4169" xr:uid="{00000000-0005-0000-0000-0000EB0C0000}"/>
    <cellStyle name="Comma 2 10 2 2 4 2 3" xfId="4170" xr:uid="{00000000-0005-0000-0000-0000EC0C0000}"/>
    <cellStyle name="Comma 2 10 2 2 4 2 3 2" xfId="4171" xr:uid="{00000000-0005-0000-0000-0000ED0C0000}"/>
    <cellStyle name="Comma 2 10 2 2 4 2 3 3" xfId="4172" xr:uid="{00000000-0005-0000-0000-0000EE0C0000}"/>
    <cellStyle name="Comma 2 10 2 2 4 2 4" xfId="4173" xr:uid="{00000000-0005-0000-0000-0000EF0C0000}"/>
    <cellStyle name="Comma 2 10 2 2 4 2 4 2" xfId="4174" xr:uid="{00000000-0005-0000-0000-0000F00C0000}"/>
    <cellStyle name="Comma 2 10 2 2 4 2 4 3" xfId="4175" xr:uid="{00000000-0005-0000-0000-0000F10C0000}"/>
    <cellStyle name="Comma 2 10 2 2 4 2 5" xfId="4176" xr:uid="{00000000-0005-0000-0000-0000F20C0000}"/>
    <cellStyle name="Comma 2 10 2 2 4 2 5 2" xfId="4177" xr:uid="{00000000-0005-0000-0000-0000F30C0000}"/>
    <cellStyle name="Comma 2 10 2 2 4 2 5 3" xfId="4178" xr:uid="{00000000-0005-0000-0000-0000F40C0000}"/>
    <cellStyle name="Comma 2 10 2 2 4 2 6" xfId="4179" xr:uid="{00000000-0005-0000-0000-0000F50C0000}"/>
    <cellStyle name="Comma 2 10 2 2 4 2 7" xfId="4180" xr:uid="{00000000-0005-0000-0000-0000F60C0000}"/>
    <cellStyle name="Comma 2 10 2 2 4 3" xfId="4181" xr:uid="{00000000-0005-0000-0000-0000F70C0000}"/>
    <cellStyle name="Comma 2 10 2 2 4 3 2" xfId="4182" xr:uid="{00000000-0005-0000-0000-0000F80C0000}"/>
    <cellStyle name="Comma 2 10 2 2 4 3 3" xfId="4183" xr:uid="{00000000-0005-0000-0000-0000F90C0000}"/>
    <cellStyle name="Comma 2 10 2 2 4 4" xfId="4184" xr:uid="{00000000-0005-0000-0000-0000FA0C0000}"/>
    <cellStyle name="Comma 2 10 2 2 4 4 2" xfId="4185" xr:uid="{00000000-0005-0000-0000-0000FB0C0000}"/>
    <cellStyle name="Comma 2 10 2 2 4 4 3" xfId="4186" xr:uid="{00000000-0005-0000-0000-0000FC0C0000}"/>
    <cellStyle name="Comma 2 10 2 2 4 5" xfId="4187" xr:uid="{00000000-0005-0000-0000-0000FD0C0000}"/>
    <cellStyle name="Comma 2 10 2 2 4 5 2" xfId="4188" xr:uid="{00000000-0005-0000-0000-0000FE0C0000}"/>
    <cellStyle name="Comma 2 10 2 2 4 5 3" xfId="4189" xr:uid="{00000000-0005-0000-0000-0000FF0C0000}"/>
    <cellStyle name="Comma 2 10 2 2 4 6" xfId="4190" xr:uid="{00000000-0005-0000-0000-0000000D0000}"/>
    <cellStyle name="Comma 2 10 2 2 4 6 2" xfId="4191" xr:uid="{00000000-0005-0000-0000-0000010D0000}"/>
    <cellStyle name="Comma 2 10 2 2 4 6 3" xfId="4192" xr:uid="{00000000-0005-0000-0000-0000020D0000}"/>
    <cellStyle name="Comma 2 10 2 2 4 7" xfId="4193" xr:uid="{00000000-0005-0000-0000-0000030D0000}"/>
    <cellStyle name="Comma 2 10 2 2 4 8" xfId="4194" xr:uid="{00000000-0005-0000-0000-0000040D0000}"/>
    <cellStyle name="Comma 2 10 2 2 5" xfId="4195" xr:uid="{00000000-0005-0000-0000-0000050D0000}"/>
    <cellStyle name="Comma 2 10 2 2 5 2" xfId="4196" xr:uid="{00000000-0005-0000-0000-0000060D0000}"/>
    <cellStyle name="Comma 2 10 2 2 5 2 2" xfId="4197" xr:uid="{00000000-0005-0000-0000-0000070D0000}"/>
    <cellStyle name="Comma 2 10 2 2 5 2 3" xfId="4198" xr:uid="{00000000-0005-0000-0000-0000080D0000}"/>
    <cellStyle name="Comma 2 10 2 2 5 3" xfId="4199" xr:uid="{00000000-0005-0000-0000-0000090D0000}"/>
    <cellStyle name="Comma 2 10 2 2 5 3 2" xfId="4200" xr:uid="{00000000-0005-0000-0000-00000A0D0000}"/>
    <cellStyle name="Comma 2 10 2 2 5 3 3" xfId="4201" xr:uid="{00000000-0005-0000-0000-00000B0D0000}"/>
    <cellStyle name="Comma 2 10 2 2 5 4" xfId="4202" xr:uid="{00000000-0005-0000-0000-00000C0D0000}"/>
    <cellStyle name="Comma 2 10 2 2 5 4 2" xfId="4203" xr:uid="{00000000-0005-0000-0000-00000D0D0000}"/>
    <cellStyle name="Comma 2 10 2 2 5 4 3" xfId="4204" xr:uid="{00000000-0005-0000-0000-00000E0D0000}"/>
    <cellStyle name="Comma 2 10 2 2 5 5" xfId="4205" xr:uid="{00000000-0005-0000-0000-00000F0D0000}"/>
    <cellStyle name="Comma 2 10 2 2 5 5 2" xfId="4206" xr:uid="{00000000-0005-0000-0000-0000100D0000}"/>
    <cellStyle name="Comma 2 10 2 2 5 5 3" xfId="4207" xr:uid="{00000000-0005-0000-0000-0000110D0000}"/>
    <cellStyle name="Comma 2 10 2 2 5 6" xfId="4208" xr:uid="{00000000-0005-0000-0000-0000120D0000}"/>
    <cellStyle name="Comma 2 10 2 2 5 7" xfId="4209" xr:uid="{00000000-0005-0000-0000-0000130D0000}"/>
    <cellStyle name="Comma 2 10 2 2 6" xfId="4210" xr:uid="{00000000-0005-0000-0000-0000140D0000}"/>
    <cellStyle name="Comma 2 10 2 2 6 2" xfId="4211" xr:uid="{00000000-0005-0000-0000-0000150D0000}"/>
    <cellStyle name="Comma 2 10 2 2 6 2 2" xfId="4212" xr:uid="{00000000-0005-0000-0000-0000160D0000}"/>
    <cellStyle name="Comma 2 10 2 2 6 2 3" xfId="4213" xr:uid="{00000000-0005-0000-0000-0000170D0000}"/>
    <cellStyle name="Comma 2 10 2 2 6 3" xfId="4214" xr:uid="{00000000-0005-0000-0000-0000180D0000}"/>
    <cellStyle name="Comma 2 10 2 2 6 3 2" xfId="4215" xr:uid="{00000000-0005-0000-0000-0000190D0000}"/>
    <cellStyle name="Comma 2 10 2 2 6 3 3" xfId="4216" xr:uid="{00000000-0005-0000-0000-00001A0D0000}"/>
    <cellStyle name="Comma 2 10 2 2 6 4" xfId="4217" xr:uid="{00000000-0005-0000-0000-00001B0D0000}"/>
    <cellStyle name="Comma 2 10 2 2 6 4 2" xfId="4218" xr:uid="{00000000-0005-0000-0000-00001C0D0000}"/>
    <cellStyle name="Comma 2 10 2 2 6 4 3" xfId="4219" xr:uid="{00000000-0005-0000-0000-00001D0D0000}"/>
    <cellStyle name="Comma 2 10 2 2 6 5" xfId="4220" xr:uid="{00000000-0005-0000-0000-00001E0D0000}"/>
    <cellStyle name="Comma 2 10 2 2 6 5 2" xfId="4221" xr:uid="{00000000-0005-0000-0000-00001F0D0000}"/>
    <cellStyle name="Comma 2 10 2 2 6 5 3" xfId="4222" xr:uid="{00000000-0005-0000-0000-0000200D0000}"/>
    <cellStyle name="Comma 2 10 2 2 6 6" xfId="4223" xr:uid="{00000000-0005-0000-0000-0000210D0000}"/>
    <cellStyle name="Comma 2 10 2 2 6 7" xfId="4224" xr:uid="{00000000-0005-0000-0000-0000220D0000}"/>
    <cellStyle name="Comma 2 10 2 2 7" xfId="4225" xr:uid="{00000000-0005-0000-0000-0000230D0000}"/>
    <cellStyle name="Comma 2 10 2 2 7 2" xfId="4226" xr:uid="{00000000-0005-0000-0000-0000240D0000}"/>
    <cellStyle name="Comma 2 10 2 2 7 2 2" xfId="4227" xr:uid="{00000000-0005-0000-0000-0000250D0000}"/>
    <cellStyle name="Comma 2 10 2 2 7 2 3" xfId="4228" xr:uid="{00000000-0005-0000-0000-0000260D0000}"/>
    <cellStyle name="Comma 2 10 2 2 7 3" xfId="4229" xr:uid="{00000000-0005-0000-0000-0000270D0000}"/>
    <cellStyle name="Comma 2 10 2 2 7 3 2" xfId="4230" xr:uid="{00000000-0005-0000-0000-0000280D0000}"/>
    <cellStyle name="Comma 2 10 2 2 7 3 3" xfId="4231" xr:uid="{00000000-0005-0000-0000-0000290D0000}"/>
    <cellStyle name="Comma 2 10 2 2 7 4" xfId="4232" xr:uid="{00000000-0005-0000-0000-00002A0D0000}"/>
    <cellStyle name="Comma 2 10 2 2 7 4 2" xfId="4233" xr:uid="{00000000-0005-0000-0000-00002B0D0000}"/>
    <cellStyle name="Comma 2 10 2 2 7 4 3" xfId="4234" xr:uid="{00000000-0005-0000-0000-00002C0D0000}"/>
    <cellStyle name="Comma 2 10 2 2 7 5" xfId="4235" xr:uid="{00000000-0005-0000-0000-00002D0D0000}"/>
    <cellStyle name="Comma 2 10 2 2 7 5 2" xfId="4236" xr:uid="{00000000-0005-0000-0000-00002E0D0000}"/>
    <cellStyle name="Comma 2 10 2 2 7 5 3" xfId="4237" xr:uid="{00000000-0005-0000-0000-00002F0D0000}"/>
    <cellStyle name="Comma 2 10 2 2 7 6" xfId="4238" xr:uid="{00000000-0005-0000-0000-0000300D0000}"/>
    <cellStyle name="Comma 2 10 2 2 7 7" xfId="4239" xr:uid="{00000000-0005-0000-0000-0000310D0000}"/>
    <cellStyle name="Comma 2 10 2 2 8" xfId="4240" xr:uid="{00000000-0005-0000-0000-0000320D0000}"/>
    <cellStyle name="Comma 2 10 2 2 8 2" xfId="4241" xr:uid="{00000000-0005-0000-0000-0000330D0000}"/>
    <cellStyle name="Comma 2 10 2 2 8 2 2" xfId="4242" xr:uid="{00000000-0005-0000-0000-0000340D0000}"/>
    <cellStyle name="Comma 2 10 2 2 8 2 3" xfId="4243" xr:uid="{00000000-0005-0000-0000-0000350D0000}"/>
    <cellStyle name="Comma 2 10 2 2 8 3" xfId="4244" xr:uid="{00000000-0005-0000-0000-0000360D0000}"/>
    <cellStyle name="Comma 2 10 2 2 8 3 2" xfId="4245" xr:uid="{00000000-0005-0000-0000-0000370D0000}"/>
    <cellStyle name="Comma 2 10 2 2 8 3 3" xfId="4246" xr:uid="{00000000-0005-0000-0000-0000380D0000}"/>
    <cellStyle name="Comma 2 10 2 2 8 4" xfId="4247" xr:uid="{00000000-0005-0000-0000-0000390D0000}"/>
    <cellStyle name="Comma 2 10 2 2 8 4 2" xfId="4248" xr:uid="{00000000-0005-0000-0000-00003A0D0000}"/>
    <cellStyle name="Comma 2 10 2 2 8 4 3" xfId="4249" xr:uid="{00000000-0005-0000-0000-00003B0D0000}"/>
    <cellStyle name="Comma 2 10 2 2 8 5" xfId="4250" xr:uid="{00000000-0005-0000-0000-00003C0D0000}"/>
    <cellStyle name="Comma 2 10 2 2 8 5 2" xfId="4251" xr:uid="{00000000-0005-0000-0000-00003D0D0000}"/>
    <cellStyle name="Comma 2 10 2 2 8 5 3" xfId="4252" xr:uid="{00000000-0005-0000-0000-00003E0D0000}"/>
    <cellStyle name="Comma 2 10 2 2 8 6" xfId="4253" xr:uid="{00000000-0005-0000-0000-00003F0D0000}"/>
    <cellStyle name="Comma 2 10 2 2 8 7" xfId="4254" xr:uid="{00000000-0005-0000-0000-0000400D0000}"/>
    <cellStyle name="Comma 2 10 2 2 9" xfId="4255" xr:uid="{00000000-0005-0000-0000-0000410D0000}"/>
    <cellStyle name="Comma 2 10 2 2 9 2" xfId="4256" xr:uid="{00000000-0005-0000-0000-0000420D0000}"/>
    <cellStyle name="Comma 2 10 2 2 9 3" xfId="4257" xr:uid="{00000000-0005-0000-0000-0000430D0000}"/>
    <cellStyle name="Comma 2 10 2 3" xfId="4258" xr:uid="{00000000-0005-0000-0000-0000440D0000}"/>
    <cellStyle name="Comma 2 10 2 3 10" xfId="4259" xr:uid="{00000000-0005-0000-0000-0000450D0000}"/>
    <cellStyle name="Comma 2 10 2 3 11" xfId="4260" xr:uid="{00000000-0005-0000-0000-0000460D0000}"/>
    <cellStyle name="Comma 2 10 2 3 2" xfId="4261" xr:uid="{00000000-0005-0000-0000-0000470D0000}"/>
    <cellStyle name="Comma 2 10 2 3 2 2" xfId="4262" xr:uid="{00000000-0005-0000-0000-0000480D0000}"/>
    <cellStyle name="Comma 2 10 2 3 2 2 2" xfId="4263" xr:uid="{00000000-0005-0000-0000-0000490D0000}"/>
    <cellStyle name="Comma 2 10 2 3 2 2 2 2" xfId="4264" xr:uid="{00000000-0005-0000-0000-00004A0D0000}"/>
    <cellStyle name="Comma 2 10 2 3 2 2 2 3" xfId="4265" xr:uid="{00000000-0005-0000-0000-00004B0D0000}"/>
    <cellStyle name="Comma 2 10 2 3 2 2 3" xfId="4266" xr:uid="{00000000-0005-0000-0000-00004C0D0000}"/>
    <cellStyle name="Comma 2 10 2 3 2 2 3 2" xfId="4267" xr:uid="{00000000-0005-0000-0000-00004D0D0000}"/>
    <cellStyle name="Comma 2 10 2 3 2 2 3 3" xfId="4268" xr:uid="{00000000-0005-0000-0000-00004E0D0000}"/>
    <cellStyle name="Comma 2 10 2 3 2 2 4" xfId="4269" xr:uid="{00000000-0005-0000-0000-00004F0D0000}"/>
    <cellStyle name="Comma 2 10 2 3 2 2 4 2" xfId="4270" xr:uid="{00000000-0005-0000-0000-0000500D0000}"/>
    <cellStyle name="Comma 2 10 2 3 2 2 4 3" xfId="4271" xr:uid="{00000000-0005-0000-0000-0000510D0000}"/>
    <cellStyle name="Comma 2 10 2 3 2 2 5" xfId="4272" xr:uid="{00000000-0005-0000-0000-0000520D0000}"/>
    <cellStyle name="Comma 2 10 2 3 2 2 5 2" xfId="4273" xr:uid="{00000000-0005-0000-0000-0000530D0000}"/>
    <cellStyle name="Comma 2 10 2 3 2 2 5 3" xfId="4274" xr:uid="{00000000-0005-0000-0000-0000540D0000}"/>
    <cellStyle name="Comma 2 10 2 3 2 2 6" xfId="4275" xr:uid="{00000000-0005-0000-0000-0000550D0000}"/>
    <cellStyle name="Comma 2 10 2 3 2 2 7" xfId="4276" xr:uid="{00000000-0005-0000-0000-0000560D0000}"/>
    <cellStyle name="Comma 2 10 2 3 2 3" xfId="4277" xr:uid="{00000000-0005-0000-0000-0000570D0000}"/>
    <cellStyle name="Comma 2 10 2 3 2 3 2" xfId="4278" xr:uid="{00000000-0005-0000-0000-0000580D0000}"/>
    <cellStyle name="Comma 2 10 2 3 2 3 3" xfId="4279" xr:uid="{00000000-0005-0000-0000-0000590D0000}"/>
    <cellStyle name="Comma 2 10 2 3 2 4" xfId="4280" xr:uid="{00000000-0005-0000-0000-00005A0D0000}"/>
    <cellStyle name="Comma 2 10 2 3 2 4 2" xfId="4281" xr:uid="{00000000-0005-0000-0000-00005B0D0000}"/>
    <cellStyle name="Comma 2 10 2 3 2 4 3" xfId="4282" xr:uid="{00000000-0005-0000-0000-00005C0D0000}"/>
    <cellStyle name="Comma 2 10 2 3 2 5" xfId="4283" xr:uid="{00000000-0005-0000-0000-00005D0D0000}"/>
    <cellStyle name="Comma 2 10 2 3 2 5 2" xfId="4284" xr:uid="{00000000-0005-0000-0000-00005E0D0000}"/>
    <cellStyle name="Comma 2 10 2 3 2 5 3" xfId="4285" xr:uid="{00000000-0005-0000-0000-00005F0D0000}"/>
    <cellStyle name="Comma 2 10 2 3 2 6" xfId="4286" xr:uid="{00000000-0005-0000-0000-0000600D0000}"/>
    <cellStyle name="Comma 2 10 2 3 2 6 2" xfId="4287" xr:uid="{00000000-0005-0000-0000-0000610D0000}"/>
    <cellStyle name="Comma 2 10 2 3 2 6 3" xfId="4288" xr:uid="{00000000-0005-0000-0000-0000620D0000}"/>
    <cellStyle name="Comma 2 10 2 3 2 7" xfId="4289" xr:uid="{00000000-0005-0000-0000-0000630D0000}"/>
    <cellStyle name="Comma 2 10 2 3 2 8" xfId="4290" xr:uid="{00000000-0005-0000-0000-0000640D0000}"/>
    <cellStyle name="Comma 2 10 2 3 3" xfId="4291" xr:uid="{00000000-0005-0000-0000-0000650D0000}"/>
    <cellStyle name="Comma 2 10 2 3 3 2" xfId="4292" xr:uid="{00000000-0005-0000-0000-0000660D0000}"/>
    <cellStyle name="Comma 2 10 2 3 3 2 2" xfId="4293" xr:uid="{00000000-0005-0000-0000-0000670D0000}"/>
    <cellStyle name="Comma 2 10 2 3 3 2 3" xfId="4294" xr:uid="{00000000-0005-0000-0000-0000680D0000}"/>
    <cellStyle name="Comma 2 10 2 3 3 3" xfId="4295" xr:uid="{00000000-0005-0000-0000-0000690D0000}"/>
    <cellStyle name="Comma 2 10 2 3 3 3 2" xfId="4296" xr:uid="{00000000-0005-0000-0000-00006A0D0000}"/>
    <cellStyle name="Comma 2 10 2 3 3 3 3" xfId="4297" xr:uid="{00000000-0005-0000-0000-00006B0D0000}"/>
    <cellStyle name="Comma 2 10 2 3 3 4" xfId="4298" xr:uid="{00000000-0005-0000-0000-00006C0D0000}"/>
    <cellStyle name="Comma 2 10 2 3 3 4 2" xfId="4299" xr:uid="{00000000-0005-0000-0000-00006D0D0000}"/>
    <cellStyle name="Comma 2 10 2 3 3 4 3" xfId="4300" xr:uid="{00000000-0005-0000-0000-00006E0D0000}"/>
    <cellStyle name="Comma 2 10 2 3 3 5" xfId="4301" xr:uid="{00000000-0005-0000-0000-00006F0D0000}"/>
    <cellStyle name="Comma 2 10 2 3 3 5 2" xfId="4302" xr:uid="{00000000-0005-0000-0000-0000700D0000}"/>
    <cellStyle name="Comma 2 10 2 3 3 5 3" xfId="4303" xr:uid="{00000000-0005-0000-0000-0000710D0000}"/>
    <cellStyle name="Comma 2 10 2 3 3 6" xfId="4304" xr:uid="{00000000-0005-0000-0000-0000720D0000}"/>
    <cellStyle name="Comma 2 10 2 3 3 7" xfId="4305" xr:uid="{00000000-0005-0000-0000-0000730D0000}"/>
    <cellStyle name="Comma 2 10 2 3 4" xfId="4306" xr:uid="{00000000-0005-0000-0000-0000740D0000}"/>
    <cellStyle name="Comma 2 10 2 3 4 2" xfId="4307" xr:uid="{00000000-0005-0000-0000-0000750D0000}"/>
    <cellStyle name="Comma 2 10 2 3 4 2 2" xfId="4308" xr:uid="{00000000-0005-0000-0000-0000760D0000}"/>
    <cellStyle name="Comma 2 10 2 3 4 2 3" xfId="4309" xr:uid="{00000000-0005-0000-0000-0000770D0000}"/>
    <cellStyle name="Comma 2 10 2 3 4 3" xfId="4310" xr:uid="{00000000-0005-0000-0000-0000780D0000}"/>
    <cellStyle name="Comma 2 10 2 3 4 3 2" xfId="4311" xr:uid="{00000000-0005-0000-0000-0000790D0000}"/>
    <cellStyle name="Comma 2 10 2 3 4 3 3" xfId="4312" xr:uid="{00000000-0005-0000-0000-00007A0D0000}"/>
    <cellStyle name="Comma 2 10 2 3 4 4" xfId="4313" xr:uid="{00000000-0005-0000-0000-00007B0D0000}"/>
    <cellStyle name="Comma 2 10 2 3 4 4 2" xfId="4314" xr:uid="{00000000-0005-0000-0000-00007C0D0000}"/>
    <cellStyle name="Comma 2 10 2 3 4 4 3" xfId="4315" xr:uid="{00000000-0005-0000-0000-00007D0D0000}"/>
    <cellStyle name="Comma 2 10 2 3 4 5" xfId="4316" xr:uid="{00000000-0005-0000-0000-00007E0D0000}"/>
    <cellStyle name="Comma 2 10 2 3 4 5 2" xfId="4317" xr:uid="{00000000-0005-0000-0000-00007F0D0000}"/>
    <cellStyle name="Comma 2 10 2 3 4 5 3" xfId="4318" xr:uid="{00000000-0005-0000-0000-0000800D0000}"/>
    <cellStyle name="Comma 2 10 2 3 4 6" xfId="4319" xr:uid="{00000000-0005-0000-0000-0000810D0000}"/>
    <cellStyle name="Comma 2 10 2 3 4 7" xfId="4320" xr:uid="{00000000-0005-0000-0000-0000820D0000}"/>
    <cellStyle name="Comma 2 10 2 3 5" xfId="4321" xr:uid="{00000000-0005-0000-0000-0000830D0000}"/>
    <cellStyle name="Comma 2 10 2 3 5 2" xfId="4322" xr:uid="{00000000-0005-0000-0000-0000840D0000}"/>
    <cellStyle name="Comma 2 10 2 3 5 2 2" xfId="4323" xr:uid="{00000000-0005-0000-0000-0000850D0000}"/>
    <cellStyle name="Comma 2 10 2 3 5 2 3" xfId="4324" xr:uid="{00000000-0005-0000-0000-0000860D0000}"/>
    <cellStyle name="Comma 2 10 2 3 5 3" xfId="4325" xr:uid="{00000000-0005-0000-0000-0000870D0000}"/>
    <cellStyle name="Comma 2 10 2 3 5 3 2" xfId="4326" xr:uid="{00000000-0005-0000-0000-0000880D0000}"/>
    <cellStyle name="Comma 2 10 2 3 5 3 3" xfId="4327" xr:uid="{00000000-0005-0000-0000-0000890D0000}"/>
    <cellStyle name="Comma 2 10 2 3 5 4" xfId="4328" xr:uid="{00000000-0005-0000-0000-00008A0D0000}"/>
    <cellStyle name="Comma 2 10 2 3 5 4 2" xfId="4329" xr:uid="{00000000-0005-0000-0000-00008B0D0000}"/>
    <cellStyle name="Comma 2 10 2 3 5 4 3" xfId="4330" xr:uid="{00000000-0005-0000-0000-00008C0D0000}"/>
    <cellStyle name="Comma 2 10 2 3 5 5" xfId="4331" xr:uid="{00000000-0005-0000-0000-00008D0D0000}"/>
    <cellStyle name="Comma 2 10 2 3 5 5 2" xfId="4332" xr:uid="{00000000-0005-0000-0000-00008E0D0000}"/>
    <cellStyle name="Comma 2 10 2 3 5 5 3" xfId="4333" xr:uid="{00000000-0005-0000-0000-00008F0D0000}"/>
    <cellStyle name="Comma 2 10 2 3 5 6" xfId="4334" xr:uid="{00000000-0005-0000-0000-0000900D0000}"/>
    <cellStyle name="Comma 2 10 2 3 5 7" xfId="4335" xr:uid="{00000000-0005-0000-0000-0000910D0000}"/>
    <cellStyle name="Comma 2 10 2 3 6" xfId="4336" xr:uid="{00000000-0005-0000-0000-0000920D0000}"/>
    <cellStyle name="Comma 2 10 2 3 6 2" xfId="4337" xr:uid="{00000000-0005-0000-0000-0000930D0000}"/>
    <cellStyle name="Comma 2 10 2 3 6 3" xfId="4338" xr:uid="{00000000-0005-0000-0000-0000940D0000}"/>
    <cellStyle name="Comma 2 10 2 3 7" xfId="4339" xr:uid="{00000000-0005-0000-0000-0000950D0000}"/>
    <cellStyle name="Comma 2 10 2 3 7 2" xfId="4340" xr:uid="{00000000-0005-0000-0000-0000960D0000}"/>
    <cellStyle name="Comma 2 10 2 3 7 3" xfId="4341" xr:uid="{00000000-0005-0000-0000-0000970D0000}"/>
    <cellStyle name="Comma 2 10 2 3 8" xfId="4342" xr:uid="{00000000-0005-0000-0000-0000980D0000}"/>
    <cellStyle name="Comma 2 10 2 3 8 2" xfId="4343" xr:uid="{00000000-0005-0000-0000-0000990D0000}"/>
    <cellStyle name="Comma 2 10 2 3 8 3" xfId="4344" xr:uid="{00000000-0005-0000-0000-00009A0D0000}"/>
    <cellStyle name="Comma 2 10 2 3 9" xfId="4345" xr:uid="{00000000-0005-0000-0000-00009B0D0000}"/>
    <cellStyle name="Comma 2 10 2 3 9 2" xfId="4346" xr:uid="{00000000-0005-0000-0000-00009C0D0000}"/>
    <cellStyle name="Comma 2 10 2 3 9 3" xfId="4347" xr:uid="{00000000-0005-0000-0000-00009D0D0000}"/>
    <cellStyle name="Comma 2 10 2 4" xfId="4348" xr:uid="{00000000-0005-0000-0000-00009E0D0000}"/>
    <cellStyle name="Comma 2 10 2 4 2" xfId="4349" xr:uid="{00000000-0005-0000-0000-00009F0D0000}"/>
    <cellStyle name="Comma 2 10 2 4 2 2" xfId="4350" xr:uid="{00000000-0005-0000-0000-0000A00D0000}"/>
    <cellStyle name="Comma 2 10 2 4 2 2 2" xfId="4351" xr:uid="{00000000-0005-0000-0000-0000A10D0000}"/>
    <cellStyle name="Comma 2 10 2 4 2 2 3" xfId="4352" xr:uid="{00000000-0005-0000-0000-0000A20D0000}"/>
    <cellStyle name="Comma 2 10 2 4 2 3" xfId="4353" xr:uid="{00000000-0005-0000-0000-0000A30D0000}"/>
    <cellStyle name="Comma 2 10 2 4 2 3 2" xfId="4354" xr:uid="{00000000-0005-0000-0000-0000A40D0000}"/>
    <cellStyle name="Comma 2 10 2 4 2 3 3" xfId="4355" xr:uid="{00000000-0005-0000-0000-0000A50D0000}"/>
    <cellStyle name="Comma 2 10 2 4 2 4" xfId="4356" xr:uid="{00000000-0005-0000-0000-0000A60D0000}"/>
    <cellStyle name="Comma 2 10 2 4 2 4 2" xfId="4357" xr:uid="{00000000-0005-0000-0000-0000A70D0000}"/>
    <cellStyle name="Comma 2 10 2 4 2 4 3" xfId="4358" xr:uid="{00000000-0005-0000-0000-0000A80D0000}"/>
    <cellStyle name="Comma 2 10 2 4 2 5" xfId="4359" xr:uid="{00000000-0005-0000-0000-0000A90D0000}"/>
    <cellStyle name="Comma 2 10 2 4 2 5 2" xfId="4360" xr:uid="{00000000-0005-0000-0000-0000AA0D0000}"/>
    <cellStyle name="Comma 2 10 2 4 2 5 3" xfId="4361" xr:uid="{00000000-0005-0000-0000-0000AB0D0000}"/>
    <cellStyle name="Comma 2 10 2 4 2 6" xfId="4362" xr:uid="{00000000-0005-0000-0000-0000AC0D0000}"/>
    <cellStyle name="Comma 2 10 2 4 2 7" xfId="4363" xr:uid="{00000000-0005-0000-0000-0000AD0D0000}"/>
    <cellStyle name="Comma 2 10 2 4 3" xfId="4364" xr:uid="{00000000-0005-0000-0000-0000AE0D0000}"/>
    <cellStyle name="Comma 2 10 2 4 3 2" xfId="4365" xr:uid="{00000000-0005-0000-0000-0000AF0D0000}"/>
    <cellStyle name="Comma 2 10 2 4 3 3" xfId="4366" xr:uid="{00000000-0005-0000-0000-0000B00D0000}"/>
    <cellStyle name="Comma 2 10 2 4 4" xfId="4367" xr:uid="{00000000-0005-0000-0000-0000B10D0000}"/>
    <cellStyle name="Comma 2 10 2 4 4 2" xfId="4368" xr:uid="{00000000-0005-0000-0000-0000B20D0000}"/>
    <cellStyle name="Comma 2 10 2 4 4 3" xfId="4369" xr:uid="{00000000-0005-0000-0000-0000B30D0000}"/>
    <cellStyle name="Comma 2 10 2 4 5" xfId="4370" xr:uid="{00000000-0005-0000-0000-0000B40D0000}"/>
    <cellStyle name="Comma 2 10 2 4 5 2" xfId="4371" xr:uid="{00000000-0005-0000-0000-0000B50D0000}"/>
    <cellStyle name="Comma 2 10 2 4 5 3" xfId="4372" xr:uid="{00000000-0005-0000-0000-0000B60D0000}"/>
    <cellStyle name="Comma 2 10 2 4 6" xfId="4373" xr:uid="{00000000-0005-0000-0000-0000B70D0000}"/>
    <cellStyle name="Comma 2 10 2 4 6 2" xfId="4374" xr:uid="{00000000-0005-0000-0000-0000B80D0000}"/>
    <cellStyle name="Comma 2 10 2 4 6 3" xfId="4375" xr:uid="{00000000-0005-0000-0000-0000B90D0000}"/>
    <cellStyle name="Comma 2 10 2 4 7" xfId="4376" xr:uid="{00000000-0005-0000-0000-0000BA0D0000}"/>
    <cellStyle name="Comma 2 10 2 4 8" xfId="4377" xr:uid="{00000000-0005-0000-0000-0000BB0D0000}"/>
    <cellStyle name="Comma 2 10 2 5" xfId="4378" xr:uid="{00000000-0005-0000-0000-0000BC0D0000}"/>
    <cellStyle name="Comma 2 10 2 5 2" xfId="4379" xr:uid="{00000000-0005-0000-0000-0000BD0D0000}"/>
    <cellStyle name="Comma 2 10 2 5 2 2" xfId="4380" xr:uid="{00000000-0005-0000-0000-0000BE0D0000}"/>
    <cellStyle name="Comma 2 10 2 5 2 2 2" xfId="4381" xr:uid="{00000000-0005-0000-0000-0000BF0D0000}"/>
    <cellStyle name="Comma 2 10 2 5 2 2 3" xfId="4382" xr:uid="{00000000-0005-0000-0000-0000C00D0000}"/>
    <cellStyle name="Comma 2 10 2 5 2 3" xfId="4383" xr:uid="{00000000-0005-0000-0000-0000C10D0000}"/>
    <cellStyle name="Comma 2 10 2 5 2 3 2" xfId="4384" xr:uid="{00000000-0005-0000-0000-0000C20D0000}"/>
    <cellStyle name="Comma 2 10 2 5 2 3 3" xfId="4385" xr:uid="{00000000-0005-0000-0000-0000C30D0000}"/>
    <cellStyle name="Comma 2 10 2 5 2 4" xfId="4386" xr:uid="{00000000-0005-0000-0000-0000C40D0000}"/>
    <cellStyle name="Comma 2 10 2 5 2 4 2" xfId="4387" xr:uid="{00000000-0005-0000-0000-0000C50D0000}"/>
    <cellStyle name="Comma 2 10 2 5 2 4 3" xfId="4388" xr:uid="{00000000-0005-0000-0000-0000C60D0000}"/>
    <cellStyle name="Comma 2 10 2 5 2 5" xfId="4389" xr:uid="{00000000-0005-0000-0000-0000C70D0000}"/>
    <cellStyle name="Comma 2 10 2 5 2 5 2" xfId="4390" xr:uid="{00000000-0005-0000-0000-0000C80D0000}"/>
    <cellStyle name="Comma 2 10 2 5 2 5 3" xfId="4391" xr:uid="{00000000-0005-0000-0000-0000C90D0000}"/>
    <cellStyle name="Comma 2 10 2 5 2 6" xfId="4392" xr:uid="{00000000-0005-0000-0000-0000CA0D0000}"/>
    <cellStyle name="Comma 2 10 2 5 2 7" xfId="4393" xr:uid="{00000000-0005-0000-0000-0000CB0D0000}"/>
    <cellStyle name="Comma 2 10 2 5 3" xfId="4394" xr:uid="{00000000-0005-0000-0000-0000CC0D0000}"/>
    <cellStyle name="Comma 2 10 2 5 3 2" xfId="4395" xr:uid="{00000000-0005-0000-0000-0000CD0D0000}"/>
    <cellStyle name="Comma 2 10 2 5 3 3" xfId="4396" xr:uid="{00000000-0005-0000-0000-0000CE0D0000}"/>
    <cellStyle name="Comma 2 10 2 5 4" xfId="4397" xr:uid="{00000000-0005-0000-0000-0000CF0D0000}"/>
    <cellStyle name="Comma 2 10 2 5 4 2" xfId="4398" xr:uid="{00000000-0005-0000-0000-0000D00D0000}"/>
    <cellStyle name="Comma 2 10 2 5 4 3" xfId="4399" xr:uid="{00000000-0005-0000-0000-0000D10D0000}"/>
    <cellStyle name="Comma 2 10 2 5 5" xfId="4400" xr:uid="{00000000-0005-0000-0000-0000D20D0000}"/>
    <cellStyle name="Comma 2 10 2 5 5 2" xfId="4401" xr:uid="{00000000-0005-0000-0000-0000D30D0000}"/>
    <cellStyle name="Comma 2 10 2 5 5 3" xfId="4402" xr:uid="{00000000-0005-0000-0000-0000D40D0000}"/>
    <cellStyle name="Comma 2 10 2 5 6" xfId="4403" xr:uid="{00000000-0005-0000-0000-0000D50D0000}"/>
    <cellStyle name="Comma 2 10 2 5 6 2" xfId="4404" xr:uid="{00000000-0005-0000-0000-0000D60D0000}"/>
    <cellStyle name="Comma 2 10 2 5 6 3" xfId="4405" xr:uid="{00000000-0005-0000-0000-0000D70D0000}"/>
    <cellStyle name="Comma 2 10 2 5 7" xfId="4406" xr:uid="{00000000-0005-0000-0000-0000D80D0000}"/>
    <cellStyle name="Comma 2 10 2 5 8" xfId="4407" xr:uid="{00000000-0005-0000-0000-0000D90D0000}"/>
    <cellStyle name="Comma 2 10 2 6" xfId="4408" xr:uid="{00000000-0005-0000-0000-0000DA0D0000}"/>
    <cellStyle name="Comma 2 10 2 6 2" xfId="4409" xr:uid="{00000000-0005-0000-0000-0000DB0D0000}"/>
    <cellStyle name="Comma 2 10 2 6 2 2" xfId="4410" xr:uid="{00000000-0005-0000-0000-0000DC0D0000}"/>
    <cellStyle name="Comma 2 10 2 6 2 3" xfId="4411" xr:uid="{00000000-0005-0000-0000-0000DD0D0000}"/>
    <cellStyle name="Comma 2 10 2 6 3" xfId="4412" xr:uid="{00000000-0005-0000-0000-0000DE0D0000}"/>
    <cellStyle name="Comma 2 10 2 6 3 2" xfId="4413" xr:uid="{00000000-0005-0000-0000-0000DF0D0000}"/>
    <cellStyle name="Comma 2 10 2 6 3 3" xfId="4414" xr:uid="{00000000-0005-0000-0000-0000E00D0000}"/>
    <cellStyle name="Comma 2 10 2 6 4" xfId="4415" xr:uid="{00000000-0005-0000-0000-0000E10D0000}"/>
    <cellStyle name="Comma 2 10 2 6 4 2" xfId="4416" xr:uid="{00000000-0005-0000-0000-0000E20D0000}"/>
    <cellStyle name="Comma 2 10 2 6 4 3" xfId="4417" xr:uid="{00000000-0005-0000-0000-0000E30D0000}"/>
    <cellStyle name="Comma 2 10 2 6 5" xfId="4418" xr:uid="{00000000-0005-0000-0000-0000E40D0000}"/>
    <cellStyle name="Comma 2 10 2 6 5 2" xfId="4419" xr:uid="{00000000-0005-0000-0000-0000E50D0000}"/>
    <cellStyle name="Comma 2 10 2 6 5 3" xfId="4420" xr:uid="{00000000-0005-0000-0000-0000E60D0000}"/>
    <cellStyle name="Comma 2 10 2 6 6" xfId="4421" xr:uid="{00000000-0005-0000-0000-0000E70D0000}"/>
    <cellStyle name="Comma 2 10 2 6 7" xfId="4422" xr:uid="{00000000-0005-0000-0000-0000E80D0000}"/>
    <cellStyle name="Comma 2 10 2 7" xfId="4423" xr:uid="{00000000-0005-0000-0000-0000E90D0000}"/>
    <cellStyle name="Comma 2 10 2 7 2" xfId="4424" xr:uid="{00000000-0005-0000-0000-0000EA0D0000}"/>
    <cellStyle name="Comma 2 10 2 7 2 2" xfId="4425" xr:uid="{00000000-0005-0000-0000-0000EB0D0000}"/>
    <cellStyle name="Comma 2 10 2 7 2 3" xfId="4426" xr:uid="{00000000-0005-0000-0000-0000EC0D0000}"/>
    <cellStyle name="Comma 2 10 2 7 3" xfId="4427" xr:uid="{00000000-0005-0000-0000-0000ED0D0000}"/>
    <cellStyle name="Comma 2 10 2 7 3 2" xfId="4428" xr:uid="{00000000-0005-0000-0000-0000EE0D0000}"/>
    <cellStyle name="Comma 2 10 2 7 3 3" xfId="4429" xr:uid="{00000000-0005-0000-0000-0000EF0D0000}"/>
    <cellStyle name="Comma 2 10 2 7 4" xfId="4430" xr:uid="{00000000-0005-0000-0000-0000F00D0000}"/>
    <cellStyle name="Comma 2 10 2 7 4 2" xfId="4431" xr:uid="{00000000-0005-0000-0000-0000F10D0000}"/>
    <cellStyle name="Comma 2 10 2 7 4 3" xfId="4432" xr:uid="{00000000-0005-0000-0000-0000F20D0000}"/>
    <cellStyle name="Comma 2 10 2 7 5" xfId="4433" xr:uid="{00000000-0005-0000-0000-0000F30D0000}"/>
    <cellStyle name="Comma 2 10 2 7 5 2" xfId="4434" xr:uid="{00000000-0005-0000-0000-0000F40D0000}"/>
    <cellStyle name="Comma 2 10 2 7 5 3" xfId="4435" xr:uid="{00000000-0005-0000-0000-0000F50D0000}"/>
    <cellStyle name="Comma 2 10 2 7 6" xfId="4436" xr:uid="{00000000-0005-0000-0000-0000F60D0000}"/>
    <cellStyle name="Comma 2 10 2 7 7" xfId="4437" xr:uid="{00000000-0005-0000-0000-0000F70D0000}"/>
    <cellStyle name="Comma 2 10 2 8" xfId="4438" xr:uid="{00000000-0005-0000-0000-0000F80D0000}"/>
    <cellStyle name="Comma 2 10 2 8 2" xfId="4439" xr:uid="{00000000-0005-0000-0000-0000F90D0000}"/>
    <cellStyle name="Comma 2 10 2 8 2 2" xfId="4440" xr:uid="{00000000-0005-0000-0000-0000FA0D0000}"/>
    <cellStyle name="Comma 2 10 2 8 2 3" xfId="4441" xr:uid="{00000000-0005-0000-0000-0000FB0D0000}"/>
    <cellStyle name="Comma 2 10 2 8 3" xfId="4442" xr:uid="{00000000-0005-0000-0000-0000FC0D0000}"/>
    <cellStyle name="Comma 2 10 2 8 3 2" xfId="4443" xr:uid="{00000000-0005-0000-0000-0000FD0D0000}"/>
    <cellStyle name="Comma 2 10 2 8 3 3" xfId="4444" xr:uid="{00000000-0005-0000-0000-0000FE0D0000}"/>
    <cellStyle name="Comma 2 10 2 8 4" xfId="4445" xr:uid="{00000000-0005-0000-0000-0000FF0D0000}"/>
    <cellStyle name="Comma 2 10 2 8 4 2" xfId="4446" xr:uid="{00000000-0005-0000-0000-0000000E0000}"/>
    <cellStyle name="Comma 2 10 2 8 4 3" xfId="4447" xr:uid="{00000000-0005-0000-0000-0000010E0000}"/>
    <cellStyle name="Comma 2 10 2 8 5" xfId="4448" xr:uid="{00000000-0005-0000-0000-0000020E0000}"/>
    <cellStyle name="Comma 2 10 2 8 5 2" xfId="4449" xr:uid="{00000000-0005-0000-0000-0000030E0000}"/>
    <cellStyle name="Comma 2 10 2 8 5 3" xfId="4450" xr:uid="{00000000-0005-0000-0000-0000040E0000}"/>
    <cellStyle name="Comma 2 10 2 8 6" xfId="4451" xr:uid="{00000000-0005-0000-0000-0000050E0000}"/>
    <cellStyle name="Comma 2 10 2 8 7" xfId="4452" xr:uid="{00000000-0005-0000-0000-0000060E0000}"/>
    <cellStyle name="Comma 2 10 2 9" xfId="4453" xr:uid="{00000000-0005-0000-0000-0000070E0000}"/>
    <cellStyle name="Comma 2 10 2 9 2" xfId="4454" xr:uid="{00000000-0005-0000-0000-0000080E0000}"/>
    <cellStyle name="Comma 2 10 2 9 2 2" xfId="4455" xr:uid="{00000000-0005-0000-0000-0000090E0000}"/>
    <cellStyle name="Comma 2 10 2 9 2 3" xfId="4456" xr:uid="{00000000-0005-0000-0000-00000A0E0000}"/>
    <cellStyle name="Comma 2 10 2 9 3" xfId="4457" xr:uid="{00000000-0005-0000-0000-00000B0E0000}"/>
    <cellStyle name="Comma 2 10 2 9 3 2" xfId="4458" xr:uid="{00000000-0005-0000-0000-00000C0E0000}"/>
    <cellStyle name="Comma 2 10 2 9 3 3" xfId="4459" xr:uid="{00000000-0005-0000-0000-00000D0E0000}"/>
    <cellStyle name="Comma 2 10 2 9 4" xfId="4460" xr:uid="{00000000-0005-0000-0000-00000E0E0000}"/>
    <cellStyle name="Comma 2 10 2 9 4 2" xfId="4461" xr:uid="{00000000-0005-0000-0000-00000F0E0000}"/>
    <cellStyle name="Comma 2 10 2 9 4 3" xfId="4462" xr:uid="{00000000-0005-0000-0000-0000100E0000}"/>
    <cellStyle name="Comma 2 10 2 9 5" xfId="4463" xr:uid="{00000000-0005-0000-0000-0000110E0000}"/>
    <cellStyle name="Comma 2 10 2 9 5 2" xfId="4464" xr:uid="{00000000-0005-0000-0000-0000120E0000}"/>
    <cellStyle name="Comma 2 10 2 9 5 3" xfId="4465" xr:uid="{00000000-0005-0000-0000-0000130E0000}"/>
    <cellStyle name="Comma 2 10 2 9 6" xfId="4466" xr:uid="{00000000-0005-0000-0000-0000140E0000}"/>
    <cellStyle name="Comma 2 10 2 9 7" xfId="4467" xr:uid="{00000000-0005-0000-0000-0000150E0000}"/>
    <cellStyle name="Comma 2 10 3" xfId="4468" xr:uid="{00000000-0005-0000-0000-0000160E0000}"/>
    <cellStyle name="Comma 2 10 3 10" xfId="4469" xr:uid="{00000000-0005-0000-0000-0000170E0000}"/>
    <cellStyle name="Comma 2 10 3 10 2" xfId="4470" xr:uid="{00000000-0005-0000-0000-0000180E0000}"/>
    <cellStyle name="Comma 2 10 3 10 3" xfId="4471" xr:uid="{00000000-0005-0000-0000-0000190E0000}"/>
    <cellStyle name="Comma 2 10 3 11" xfId="4472" xr:uid="{00000000-0005-0000-0000-00001A0E0000}"/>
    <cellStyle name="Comma 2 10 3 11 2" xfId="4473" xr:uid="{00000000-0005-0000-0000-00001B0E0000}"/>
    <cellStyle name="Comma 2 10 3 11 3" xfId="4474" xr:uid="{00000000-0005-0000-0000-00001C0E0000}"/>
    <cellStyle name="Comma 2 10 3 12" xfId="4475" xr:uid="{00000000-0005-0000-0000-00001D0E0000}"/>
    <cellStyle name="Comma 2 10 3 12 2" xfId="4476" xr:uid="{00000000-0005-0000-0000-00001E0E0000}"/>
    <cellStyle name="Comma 2 10 3 12 3" xfId="4477" xr:uid="{00000000-0005-0000-0000-00001F0E0000}"/>
    <cellStyle name="Comma 2 10 3 13" xfId="4478" xr:uid="{00000000-0005-0000-0000-0000200E0000}"/>
    <cellStyle name="Comma 2 10 3 14" xfId="4479" xr:uid="{00000000-0005-0000-0000-0000210E0000}"/>
    <cellStyle name="Comma 2 10 3 2" xfId="4480" xr:uid="{00000000-0005-0000-0000-0000220E0000}"/>
    <cellStyle name="Comma 2 10 3 2 10" xfId="4481" xr:uid="{00000000-0005-0000-0000-0000230E0000}"/>
    <cellStyle name="Comma 2 10 3 2 11" xfId="4482" xr:uid="{00000000-0005-0000-0000-0000240E0000}"/>
    <cellStyle name="Comma 2 10 3 2 2" xfId="4483" xr:uid="{00000000-0005-0000-0000-0000250E0000}"/>
    <cellStyle name="Comma 2 10 3 2 2 2" xfId="4484" xr:uid="{00000000-0005-0000-0000-0000260E0000}"/>
    <cellStyle name="Comma 2 10 3 2 2 2 2" xfId="4485" xr:uid="{00000000-0005-0000-0000-0000270E0000}"/>
    <cellStyle name="Comma 2 10 3 2 2 2 2 2" xfId="4486" xr:uid="{00000000-0005-0000-0000-0000280E0000}"/>
    <cellStyle name="Comma 2 10 3 2 2 2 2 3" xfId="4487" xr:uid="{00000000-0005-0000-0000-0000290E0000}"/>
    <cellStyle name="Comma 2 10 3 2 2 2 3" xfId="4488" xr:uid="{00000000-0005-0000-0000-00002A0E0000}"/>
    <cellStyle name="Comma 2 10 3 2 2 2 3 2" xfId="4489" xr:uid="{00000000-0005-0000-0000-00002B0E0000}"/>
    <cellStyle name="Comma 2 10 3 2 2 2 3 3" xfId="4490" xr:uid="{00000000-0005-0000-0000-00002C0E0000}"/>
    <cellStyle name="Comma 2 10 3 2 2 2 4" xfId="4491" xr:uid="{00000000-0005-0000-0000-00002D0E0000}"/>
    <cellStyle name="Comma 2 10 3 2 2 2 4 2" xfId="4492" xr:uid="{00000000-0005-0000-0000-00002E0E0000}"/>
    <cellStyle name="Comma 2 10 3 2 2 2 4 3" xfId="4493" xr:uid="{00000000-0005-0000-0000-00002F0E0000}"/>
    <cellStyle name="Comma 2 10 3 2 2 2 5" xfId="4494" xr:uid="{00000000-0005-0000-0000-0000300E0000}"/>
    <cellStyle name="Comma 2 10 3 2 2 2 5 2" xfId="4495" xr:uid="{00000000-0005-0000-0000-0000310E0000}"/>
    <cellStyle name="Comma 2 10 3 2 2 2 5 3" xfId="4496" xr:uid="{00000000-0005-0000-0000-0000320E0000}"/>
    <cellStyle name="Comma 2 10 3 2 2 2 6" xfId="4497" xr:uid="{00000000-0005-0000-0000-0000330E0000}"/>
    <cellStyle name="Comma 2 10 3 2 2 2 7" xfId="4498" xr:uid="{00000000-0005-0000-0000-0000340E0000}"/>
    <cellStyle name="Comma 2 10 3 2 2 3" xfId="4499" xr:uid="{00000000-0005-0000-0000-0000350E0000}"/>
    <cellStyle name="Comma 2 10 3 2 2 3 2" xfId="4500" xr:uid="{00000000-0005-0000-0000-0000360E0000}"/>
    <cellStyle name="Comma 2 10 3 2 2 3 3" xfId="4501" xr:uid="{00000000-0005-0000-0000-0000370E0000}"/>
    <cellStyle name="Comma 2 10 3 2 2 4" xfId="4502" xr:uid="{00000000-0005-0000-0000-0000380E0000}"/>
    <cellStyle name="Comma 2 10 3 2 2 4 2" xfId="4503" xr:uid="{00000000-0005-0000-0000-0000390E0000}"/>
    <cellStyle name="Comma 2 10 3 2 2 4 3" xfId="4504" xr:uid="{00000000-0005-0000-0000-00003A0E0000}"/>
    <cellStyle name="Comma 2 10 3 2 2 5" xfId="4505" xr:uid="{00000000-0005-0000-0000-00003B0E0000}"/>
    <cellStyle name="Comma 2 10 3 2 2 5 2" xfId="4506" xr:uid="{00000000-0005-0000-0000-00003C0E0000}"/>
    <cellStyle name="Comma 2 10 3 2 2 5 3" xfId="4507" xr:uid="{00000000-0005-0000-0000-00003D0E0000}"/>
    <cellStyle name="Comma 2 10 3 2 2 6" xfId="4508" xr:uid="{00000000-0005-0000-0000-00003E0E0000}"/>
    <cellStyle name="Comma 2 10 3 2 2 6 2" xfId="4509" xr:uid="{00000000-0005-0000-0000-00003F0E0000}"/>
    <cellStyle name="Comma 2 10 3 2 2 6 3" xfId="4510" xr:uid="{00000000-0005-0000-0000-0000400E0000}"/>
    <cellStyle name="Comma 2 10 3 2 2 7" xfId="4511" xr:uid="{00000000-0005-0000-0000-0000410E0000}"/>
    <cellStyle name="Comma 2 10 3 2 2 8" xfId="4512" xr:uid="{00000000-0005-0000-0000-0000420E0000}"/>
    <cellStyle name="Comma 2 10 3 2 3" xfId="4513" xr:uid="{00000000-0005-0000-0000-0000430E0000}"/>
    <cellStyle name="Comma 2 10 3 2 3 2" xfId="4514" xr:uid="{00000000-0005-0000-0000-0000440E0000}"/>
    <cellStyle name="Comma 2 10 3 2 3 2 2" xfId="4515" xr:uid="{00000000-0005-0000-0000-0000450E0000}"/>
    <cellStyle name="Comma 2 10 3 2 3 2 3" xfId="4516" xr:uid="{00000000-0005-0000-0000-0000460E0000}"/>
    <cellStyle name="Comma 2 10 3 2 3 3" xfId="4517" xr:uid="{00000000-0005-0000-0000-0000470E0000}"/>
    <cellStyle name="Comma 2 10 3 2 3 3 2" xfId="4518" xr:uid="{00000000-0005-0000-0000-0000480E0000}"/>
    <cellStyle name="Comma 2 10 3 2 3 3 3" xfId="4519" xr:uid="{00000000-0005-0000-0000-0000490E0000}"/>
    <cellStyle name="Comma 2 10 3 2 3 4" xfId="4520" xr:uid="{00000000-0005-0000-0000-00004A0E0000}"/>
    <cellStyle name="Comma 2 10 3 2 3 4 2" xfId="4521" xr:uid="{00000000-0005-0000-0000-00004B0E0000}"/>
    <cellStyle name="Comma 2 10 3 2 3 4 3" xfId="4522" xr:uid="{00000000-0005-0000-0000-00004C0E0000}"/>
    <cellStyle name="Comma 2 10 3 2 3 5" xfId="4523" xr:uid="{00000000-0005-0000-0000-00004D0E0000}"/>
    <cellStyle name="Comma 2 10 3 2 3 5 2" xfId="4524" xr:uid="{00000000-0005-0000-0000-00004E0E0000}"/>
    <cellStyle name="Comma 2 10 3 2 3 5 3" xfId="4525" xr:uid="{00000000-0005-0000-0000-00004F0E0000}"/>
    <cellStyle name="Comma 2 10 3 2 3 6" xfId="4526" xr:uid="{00000000-0005-0000-0000-0000500E0000}"/>
    <cellStyle name="Comma 2 10 3 2 3 7" xfId="4527" xr:uid="{00000000-0005-0000-0000-0000510E0000}"/>
    <cellStyle name="Comma 2 10 3 2 4" xfId="4528" xr:uid="{00000000-0005-0000-0000-0000520E0000}"/>
    <cellStyle name="Comma 2 10 3 2 4 2" xfId="4529" xr:uid="{00000000-0005-0000-0000-0000530E0000}"/>
    <cellStyle name="Comma 2 10 3 2 4 2 2" xfId="4530" xr:uid="{00000000-0005-0000-0000-0000540E0000}"/>
    <cellStyle name="Comma 2 10 3 2 4 2 3" xfId="4531" xr:uid="{00000000-0005-0000-0000-0000550E0000}"/>
    <cellStyle name="Comma 2 10 3 2 4 3" xfId="4532" xr:uid="{00000000-0005-0000-0000-0000560E0000}"/>
    <cellStyle name="Comma 2 10 3 2 4 3 2" xfId="4533" xr:uid="{00000000-0005-0000-0000-0000570E0000}"/>
    <cellStyle name="Comma 2 10 3 2 4 3 3" xfId="4534" xr:uid="{00000000-0005-0000-0000-0000580E0000}"/>
    <cellStyle name="Comma 2 10 3 2 4 4" xfId="4535" xr:uid="{00000000-0005-0000-0000-0000590E0000}"/>
    <cellStyle name="Comma 2 10 3 2 4 4 2" xfId="4536" xr:uid="{00000000-0005-0000-0000-00005A0E0000}"/>
    <cellStyle name="Comma 2 10 3 2 4 4 3" xfId="4537" xr:uid="{00000000-0005-0000-0000-00005B0E0000}"/>
    <cellStyle name="Comma 2 10 3 2 4 5" xfId="4538" xr:uid="{00000000-0005-0000-0000-00005C0E0000}"/>
    <cellStyle name="Comma 2 10 3 2 4 5 2" xfId="4539" xr:uid="{00000000-0005-0000-0000-00005D0E0000}"/>
    <cellStyle name="Comma 2 10 3 2 4 5 3" xfId="4540" xr:uid="{00000000-0005-0000-0000-00005E0E0000}"/>
    <cellStyle name="Comma 2 10 3 2 4 6" xfId="4541" xr:uid="{00000000-0005-0000-0000-00005F0E0000}"/>
    <cellStyle name="Comma 2 10 3 2 4 7" xfId="4542" xr:uid="{00000000-0005-0000-0000-0000600E0000}"/>
    <cellStyle name="Comma 2 10 3 2 5" xfId="4543" xr:uid="{00000000-0005-0000-0000-0000610E0000}"/>
    <cellStyle name="Comma 2 10 3 2 5 2" xfId="4544" xr:uid="{00000000-0005-0000-0000-0000620E0000}"/>
    <cellStyle name="Comma 2 10 3 2 5 2 2" xfId="4545" xr:uid="{00000000-0005-0000-0000-0000630E0000}"/>
    <cellStyle name="Comma 2 10 3 2 5 2 3" xfId="4546" xr:uid="{00000000-0005-0000-0000-0000640E0000}"/>
    <cellStyle name="Comma 2 10 3 2 5 3" xfId="4547" xr:uid="{00000000-0005-0000-0000-0000650E0000}"/>
    <cellStyle name="Comma 2 10 3 2 5 3 2" xfId="4548" xr:uid="{00000000-0005-0000-0000-0000660E0000}"/>
    <cellStyle name="Comma 2 10 3 2 5 3 3" xfId="4549" xr:uid="{00000000-0005-0000-0000-0000670E0000}"/>
    <cellStyle name="Comma 2 10 3 2 5 4" xfId="4550" xr:uid="{00000000-0005-0000-0000-0000680E0000}"/>
    <cellStyle name="Comma 2 10 3 2 5 4 2" xfId="4551" xr:uid="{00000000-0005-0000-0000-0000690E0000}"/>
    <cellStyle name="Comma 2 10 3 2 5 4 3" xfId="4552" xr:uid="{00000000-0005-0000-0000-00006A0E0000}"/>
    <cellStyle name="Comma 2 10 3 2 5 5" xfId="4553" xr:uid="{00000000-0005-0000-0000-00006B0E0000}"/>
    <cellStyle name="Comma 2 10 3 2 5 5 2" xfId="4554" xr:uid="{00000000-0005-0000-0000-00006C0E0000}"/>
    <cellStyle name="Comma 2 10 3 2 5 5 3" xfId="4555" xr:uid="{00000000-0005-0000-0000-00006D0E0000}"/>
    <cellStyle name="Comma 2 10 3 2 5 6" xfId="4556" xr:uid="{00000000-0005-0000-0000-00006E0E0000}"/>
    <cellStyle name="Comma 2 10 3 2 5 7" xfId="4557" xr:uid="{00000000-0005-0000-0000-00006F0E0000}"/>
    <cellStyle name="Comma 2 10 3 2 6" xfId="4558" xr:uid="{00000000-0005-0000-0000-0000700E0000}"/>
    <cellStyle name="Comma 2 10 3 2 6 2" xfId="4559" xr:uid="{00000000-0005-0000-0000-0000710E0000}"/>
    <cellStyle name="Comma 2 10 3 2 6 3" xfId="4560" xr:uid="{00000000-0005-0000-0000-0000720E0000}"/>
    <cellStyle name="Comma 2 10 3 2 7" xfId="4561" xr:uid="{00000000-0005-0000-0000-0000730E0000}"/>
    <cellStyle name="Comma 2 10 3 2 7 2" xfId="4562" xr:uid="{00000000-0005-0000-0000-0000740E0000}"/>
    <cellStyle name="Comma 2 10 3 2 7 3" xfId="4563" xr:uid="{00000000-0005-0000-0000-0000750E0000}"/>
    <cellStyle name="Comma 2 10 3 2 8" xfId="4564" xr:uid="{00000000-0005-0000-0000-0000760E0000}"/>
    <cellStyle name="Comma 2 10 3 2 8 2" xfId="4565" xr:uid="{00000000-0005-0000-0000-0000770E0000}"/>
    <cellStyle name="Comma 2 10 3 2 8 3" xfId="4566" xr:uid="{00000000-0005-0000-0000-0000780E0000}"/>
    <cellStyle name="Comma 2 10 3 2 9" xfId="4567" xr:uid="{00000000-0005-0000-0000-0000790E0000}"/>
    <cellStyle name="Comma 2 10 3 2 9 2" xfId="4568" xr:uid="{00000000-0005-0000-0000-00007A0E0000}"/>
    <cellStyle name="Comma 2 10 3 2 9 3" xfId="4569" xr:uid="{00000000-0005-0000-0000-00007B0E0000}"/>
    <cellStyle name="Comma 2 10 3 3" xfId="4570" xr:uid="{00000000-0005-0000-0000-00007C0E0000}"/>
    <cellStyle name="Comma 2 10 3 3 2" xfId="4571" xr:uid="{00000000-0005-0000-0000-00007D0E0000}"/>
    <cellStyle name="Comma 2 10 3 3 2 2" xfId="4572" xr:uid="{00000000-0005-0000-0000-00007E0E0000}"/>
    <cellStyle name="Comma 2 10 3 3 2 2 2" xfId="4573" xr:uid="{00000000-0005-0000-0000-00007F0E0000}"/>
    <cellStyle name="Comma 2 10 3 3 2 2 3" xfId="4574" xr:uid="{00000000-0005-0000-0000-0000800E0000}"/>
    <cellStyle name="Comma 2 10 3 3 2 3" xfId="4575" xr:uid="{00000000-0005-0000-0000-0000810E0000}"/>
    <cellStyle name="Comma 2 10 3 3 2 3 2" xfId="4576" xr:uid="{00000000-0005-0000-0000-0000820E0000}"/>
    <cellStyle name="Comma 2 10 3 3 2 3 3" xfId="4577" xr:uid="{00000000-0005-0000-0000-0000830E0000}"/>
    <cellStyle name="Comma 2 10 3 3 2 4" xfId="4578" xr:uid="{00000000-0005-0000-0000-0000840E0000}"/>
    <cellStyle name="Comma 2 10 3 3 2 4 2" xfId="4579" xr:uid="{00000000-0005-0000-0000-0000850E0000}"/>
    <cellStyle name="Comma 2 10 3 3 2 4 3" xfId="4580" xr:uid="{00000000-0005-0000-0000-0000860E0000}"/>
    <cellStyle name="Comma 2 10 3 3 2 5" xfId="4581" xr:uid="{00000000-0005-0000-0000-0000870E0000}"/>
    <cellStyle name="Comma 2 10 3 3 2 5 2" xfId="4582" xr:uid="{00000000-0005-0000-0000-0000880E0000}"/>
    <cellStyle name="Comma 2 10 3 3 2 5 3" xfId="4583" xr:uid="{00000000-0005-0000-0000-0000890E0000}"/>
    <cellStyle name="Comma 2 10 3 3 2 6" xfId="4584" xr:uid="{00000000-0005-0000-0000-00008A0E0000}"/>
    <cellStyle name="Comma 2 10 3 3 2 7" xfId="4585" xr:uid="{00000000-0005-0000-0000-00008B0E0000}"/>
    <cellStyle name="Comma 2 10 3 3 3" xfId="4586" xr:uid="{00000000-0005-0000-0000-00008C0E0000}"/>
    <cellStyle name="Comma 2 10 3 3 3 2" xfId="4587" xr:uid="{00000000-0005-0000-0000-00008D0E0000}"/>
    <cellStyle name="Comma 2 10 3 3 3 3" xfId="4588" xr:uid="{00000000-0005-0000-0000-00008E0E0000}"/>
    <cellStyle name="Comma 2 10 3 3 4" xfId="4589" xr:uid="{00000000-0005-0000-0000-00008F0E0000}"/>
    <cellStyle name="Comma 2 10 3 3 4 2" xfId="4590" xr:uid="{00000000-0005-0000-0000-0000900E0000}"/>
    <cellStyle name="Comma 2 10 3 3 4 3" xfId="4591" xr:uid="{00000000-0005-0000-0000-0000910E0000}"/>
    <cellStyle name="Comma 2 10 3 3 5" xfId="4592" xr:uid="{00000000-0005-0000-0000-0000920E0000}"/>
    <cellStyle name="Comma 2 10 3 3 5 2" xfId="4593" xr:uid="{00000000-0005-0000-0000-0000930E0000}"/>
    <cellStyle name="Comma 2 10 3 3 5 3" xfId="4594" xr:uid="{00000000-0005-0000-0000-0000940E0000}"/>
    <cellStyle name="Comma 2 10 3 3 6" xfId="4595" xr:uid="{00000000-0005-0000-0000-0000950E0000}"/>
    <cellStyle name="Comma 2 10 3 3 6 2" xfId="4596" xr:uid="{00000000-0005-0000-0000-0000960E0000}"/>
    <cellStyle name="Comma 2 10 3 3 6 3" xfId="4597" xr:uid="{00000000-0005-0000-0000-0000970E0000}"/>
    <cellStyle name="Comma 2 10 3 3 7" xfId="4598" xr:uid="{00000000-0005-0000-0000-0000980E0000}"/>
    <cellStyle name="Comma 2 10 3 3 8" xfId="4599" xr:uid="{00000000-0005-0000-0000-0000990E0000}"/>
    <cellStyle name="Comma 2 10 3 4" xfId="4600" xr:uid="{00000000-0005-0000-0000-00009A0E0000}"/>
    <cellStyle name="Comma 2 10 3 4 2" xfId="4601" xr:uid="{00000000-0005-0000-0000-00009B0E0000}"/>
    <cellStyle name="Comma 2 10 3 4 2 2" xfId="4602" xr:uid="{00000000-0005-0000-0000-00009C0E0000}"/>
    <cellStyle name="Comma 2 10 3 4 2 2 2" xfId="4603" xr:uid="{00000000-0005-0000-0000-00009D0E0000}"/>
    <cellStyle name="Comma 2 10 3 4 2 2 3" xfId="4604" xr:uid="{00000000-0005-0000-0000-00009E0E0000}"/>
    <cellStyle name="Comma 2 10 3 4 2 3" xfId="4605" xr:uid="{00000000-0005-0000-0000-00009F0E0000}"/>
    <cellStyle name="Comma 2 10 3 4 2 3 2" xfId="4606" xr:uid="{00000000-0005-0000-0000-0000A00E0000}"/>
    <cellStyle name="Comma 2 10 3 4 2 3 3" xfId="4607" xr:uid="{00000000-0005-0000-0000-0000A10E0000}"/>
    <cellStyle name="Comma 2 10 3 4 2 4" xfId="4608" xr:uid="{00000000-0005-0000-0000-0000A20E0000}"/>
    <cellStyle name="Comma 2 10 3 4 2 4 2" xfId="4609" xr:uid="{00000000-0005-0000-0000-0000A30E0000}"/>
    <cellStyle name="Comma 2 10 3 4 2 4 3" xfId="4610" xr:uid="{00000000-0005-0000-0000-0000A40E0000}"/>
    <cellStyle name="Comma 2 10 3 4 2 5" xfId="4611" xr:uid="{00000000-0005-0000-0000-0000A50E0000}"/>
    <cellStyle name="Comma 2 10 3 4 2 5 2" xfId="4612" xr:uid="{00000000-0005-0000-0000-0000A60E0000}"/>
    <cellStyle name="Comma 2 10 3 4 2 5 3" xfId="4613" xr:uid="{00000000-0005-0000-0000-0000A70E0000}"/>
    <cellStyle name="Comma 2 10 3 4 2 6" xfId="4614" xr:uid="{00000000-0005-0000-0000-0000A80E0000}"/>
    <cellStyle name="Comma 2 10 3 4 2 7" xfId="4615" xr:uid="{00000000-0005-0000-0000-0000A90E0000}"/>
    <cellStyle name="Comma 2 10 3 4 3" xfId="4616" xr:uid="{00000000-0005-0000-0000-0000AA0E0000}"/>
    <cellStyle name="Comma 2 10 3 4 3 2" xfId="4617" xr:uid="{00000000-0005-0000-0000-0000AB0E0000}"/>
    <cellStyle name="Comma 2 10 3 4 3 3" xfId="4618" xr:uid="{00000000-0005-0000-0000-0000AC0E0000}"/>
    <cellStyle name="Comma 2 10 3 4 4" xfId="4619" xr:uid="{00000000-0005-0000-0000-0000AD0E0000}"/>
    <cellStyle name="Comma 2 10 3 4 4 2" xfId="4620" xr:uid="{00000000-0005-0000-0000-0000AE0E0000}"/>
    <cellStyle name="Comma 2 10 3 4 4 3" xfId="4621" xr:uid="{00000000-0005-0000-0000-0000AF0E0000}"/>
    <cellStyle name="Comma 2 10 3 4 5" xfId="4622" xr:uid="{00000000-0005-0000-0000-0000B00E0000}"/>
    <cellStyle name="Comma 2 10 3 4 5 2" xfId="4623" xr:uid="{00000000-0005-0000-0000-0000B10E0000}"/>
    <cellStyle name="Comma 2 10 3 4 5 3" xfId="4624" xr:uid="{00000000-0005-0000-0000-0000B20E0000}"/>
    <cellStyle name="Comma 2 10 3 4 6" xfId="4625" xr:uid="{00000000-0005-0000-0000-0000B30E0000}"/>
    <cellStyle name="Comma 2 10 3 4 6 2" xfId="4626" xr:uid="{00000000-0005-0000-0000-0000B40E0000}"/>
    <cellStyle name="Comma 2 10 3 4 6 3" xfId="4627" xr:uid="{00000000-0005-0000-0000-0000B50E0000}"/>
    <cellStyle name="Comma 2 10 3 4 7" xfId="4628" xr:uid="{00000000-0005-0000-0000-0000B60E0000}"/>
    <cellStyle name="Comma 2 10 3 4 8" xfId="4629" xr:uid="{00000000-0005-0000-0000-0000B70E0000}"/>
    <cellStyle name="Comma 2 10 3 5" xfId="4630" xr:uid="{00000000-0005-0000-0000-0000B80E0000}"/>
    <cellStyle name="Comma 2 10 3 5 2" xfId="4631" xr:uid="{00000000-0005-0000-0000-0000B90E0000}"/>
    <cellStyle name="Comma 2 10 3 5 2 2" xfId="4632" xr:uid="{00000000-0005-0000-0000-0000BA0E0000}"/>
    <cellStyle name="Comma 2 10 3 5 2 3" xfId="4633" xr:uid="{00000000-0005-0000-0000-0000BB0E0000}"/>
    <cellStyle name="Comma 2 10 3 5 3" xfId="4634" xr:uid="{00000000-0005-0000-0000-0000BC0E0000}"/>
    <cellStyle name="Comma 2 10 3 5 3 2" xfId="4635" xr:uid="{00000000-0005-0000-0000-0000BD0E0000}"/>
    <cellStyle name="Comma 2 10 3 5 3 3" xfId="4636" xr:uid="{00000000-0005-0000-0000-0000BE0E0000}"/>
    <cellStyle name="Comma 2 10 3 5 4" xfId="4637" xr:uid="{00000000-0005-0000-0000-0000BF0E0000}"/>
    <cellStyle name="Comma 2 10 3 5 4 2" xfId="4638" xr:uid="{00000000-0005-0000-0000-0000C00E0000}"/>
    <cellStyle name="Comma 2 10 3 5 4 3" xfId="4639" xr:uid="{00000000-0005-0000-0000-0000C10E0000}"/>
    <cellStyle name="Comma 2 10 3 5 5" xfId="4640" xr:uid="{00000000-0005-0000-0000-0000C20E0000}"/>
    <cellStyle name="Comma 2 10 3 5 5 2" xfId="4641" xr:uid="{00000000-0005-0000-0000-0000C30E0000}"/>
    <cellStyle name="Comma 2 10 3 5 5 3" xfId="4642" xr:uid="{00000000-0005-0000-0000-0000C40E0000}"/>
    <cellStyle name="Comma 2 10 3 5 6" xfId="4643" xr:uid="{00000000-0005-0000-0000-0000C50E0000}"/>
    <cellStyle name="Comma 2 10 3 5 7" xfId="4644" xr:uid="{00000000-0005-0000-0000-0000C60E0000}"/>
    <cellStyle name="Comma 2 10 3 6" xfId="4645" xr:uid="{00000000-0005-0000-0000-0000C70E0000}"/>
    <cellStyle name="Comma 2 10 3 6 2" xfId="4646" xr:uid="{00000000-0005-0000-0000-0000C80E0000}"/>
    <cellStyle name="Comma 2 10 3 6 2 2" xfId="4647" xr:uid="{00000000-0005-0000-0000-0000C90E0000}"/>
    <cellStyle name="Comma 2 10 3 6 2 3" xfId="4648" xr:uid="{00000000-0005-0000-0000-0000CA0E0000}"/>
    <cellStyle name="Comma 2 10 3 6 3" xfId="4649" xr:uid="{00000000-0005-0000-0000-0000CB0E0000}"/>
    <cellStyle name="Comma 2 10 3 6 3 2" xfId="4650" xr:uid="{00000000-0005-0000-0000-0000CC0E0000}"/>
    <cellStyle name="Comma 2 10 3 6 3 3" xfId="4651" xr:uid="{00000000-0005-0000-0000-0000CD0E0000}"/>
    <cellStyle name="Comma 2 10 3 6 4" xfId="4652" xr:uid="{00000000-0005-0000-0000-0000CE0E0000}"/>
    <cellStyle name="Comma 2 10 3 6 4 2" xfId="4653" xr:uid="{00000000-0005-0000-0000-0000CF0E0000}"/>
    <cellStyle name="Comma 2 10 3 6 4 3" xfId="4654" xr:uid="{00000000-0005-0000-0000-0000D00E0000}"/>
    <cellStyle name="Comma 2 10 3 6 5" xfId="4655" xr:uid="{00000000-0005-0000-0000-0000D10E0000}"/>
    <cellStyle name="Comma 2 10 3 6 5 2" xfId="4656" xr:uid="{00000000-0005-0000-0000-0000D20E0000}"/>
    <cellStyle name="Comma 2 10 3 6 5 3" xfId="4657" xr:uid="{00000000-0005-0000-0000-0000D30E0000}"/>
    <cellStyle name="Comma 2 10 3 6 6" xfId="4658" xr:uid="{00000000-0005-0000-0000-0000D40E0000}"/>
    <cellStyle name="Comma 2 10 3 6 7" xfId="4659" xr:uid="{00000000-0005-0000-0000-0000D50E0000}"/>
    <cellStyle name="Comma 2 10 3 7" xfId="4660" xr:uid="{00000000-0005-0000-0000-0000D60E0000}"/>
    <cellStyle name="Comma 2 10 3 7 2" xfId="4661" xr:uid="{00000000-0005-0000-0000-0000D70E0000}"/>
    <cellStyle name="Comma 2 10 3 7 2 2" xfId="4662" xr:uid="{00000000-0005-0000-0000-0000D80E0000}"/>
    <cellStyle name="Comma 2 10 3 7 2 3" xfId="4663" xr:uid="{00000000-0005-0000-0000-0000D90E0000}"/>
    <cellStyle name="Comma 2 10 3 7 3" xfId="4664" xr:uid="{00000000-0005-0000-0000-0000DA0E0000}"/>
    <cellStyle name="Comma 2 10 3 7 3 2" xfId="4665" xr:uid="{00000000-0005-0000-0000-0000DB0E0000}"/>
    <cellStyle name="Comma 2 10 3 7 3 3" xfId="4666" xr:uid="{00000000-0005-0000-0000-0000DC0E0000}"/>
    <cellStyle name="Comma 2 10 3 7 4" xfId="4667" xr:uid="{00000000-0005-0000-0000-0000DD0E0000}"/>
    <cellStyle name="Comma 2 10 3 7 4 2" xfId="4668" xr:uid="{00000000-0005-0000-0000-0000DE0E0000}"/>
    <cellStyle name="Comma 2 10 3 7 4 3" xfId="4669" xr:uid="{00000000-0005-0000-0000-0000DF0E0000}"/>
    <cellStyle name="Comma 2 10 3 7 5" xfId="4670" xr:uid="{00000000-0005-0000-0000-0000E00E0000}"/>
    <cellStyle name="Comma 2 10 3 7 5 2" xfId="4671" xr:uid="{00000000-0005-0000-0000-0000E10E0000}"/>
    <cellStyle name="Comma 2 10 3 7 5 3" xfId="4672" xr:uid="{00000000-0005-0000-0000-0000E20E0000}"/>
    <cellStyle name="Comma 2 10 3 7 6" xfId="4673" xr:uid="{00000000-0005-0000-0000-0000E30E0000}"/>
    <cellStyle name="Comma 2 10 3 7 7" xfId="4674" xr:uid="{00000000-0005-0000-0000-0000E40E0000}"/>
    <cellStyle name="Comma 2 10 3 8" xfId="4675" xr:uid="{00000000-0005-0000-0000-0000E50E0000}"/>
    <cellStyle name="Comma 2 10 3 8 2" xfId="4676" xr:uid="{00000000-0005-0000-0000-0000E60E0000}"/>
    <cellStyle name="Comma 2 10 3 8 2 2" xfId="4677" xr:uid="{00000000-0005-0000-0000-0000E70E0000}"/>
    <cellStyle name="Comma 2 10 3 8 2 3" xfId="4678" xr:uid="{00000000-0005-0000-0000-0000E80E0000}"/>
    <cellStyle name="Comma 2 10 3 8 3" xfId="4679" xr:uid="{00000000-0005-0000-0000-0000E90E0000}"/>
    <cellStyle name="Comma 2 10 3 8 3 2" xfId="4680" xr:uid="{00000000-0005-0000-0000-0000EA0E0000}"/>
    <cellStyle name="Comma 2 10 3 8 3 3" xfId="4681" xr:uid="{00000000-0005-0000-0000-0000EB0E0000}"/>
    <cellStyle name="Comma 2 10 3 8 4" xfId="4682" xr:uid="{00000000-0005-0000-0000-0000EC0E0000}"/>
    <cellStyle name="Comma 2 10 3 8 4 2" xfId="4683" xr:uid="{00000000-0005-0000-0000-0000ED0E0000}"/>
    <cellStyle name="Comma 2 10 3 8 4 3" xfId="4684" xr:uid="{00000000-0005-0000-0000-0000EE0E0000}"/>
    <cellStyle name="Comma 2 10 3 8 5" xfId="4685" xr:uid="{00000000-0005-0000-0000-0000EF0E0000}"/>
    <cellStyle name="Comma 2 10 3 8 5 2" xfId="4686" xr:uid="{00000000-0005-0000-0000-0000F00E0000}"/>
    <cellStyle name="Comma 2 10 3 8 5 3" xfId="4687" xr:uid="{00000000-0005-0000-0000-0000F10E0000}"/>
    <cellStyle name="Comma 2 10 3 8 6" xfId="4688" xr:uid="{00000000-0005-0000-0000-0000F20E0000}"/>
    <cellStyle name="Comma 2 10 3 8 7" xfId="4689" xr:uid="{00000000-0005-0000-0000-0000F30E0000}"/>
    <cellStyle name="Comma 2 10 3 9" xfId="4690" xr:uid="{00000000-0005-0000-0000-0000F40E0000}"/>
    <cellStyle name="Comma 2 10 3 9 2" xfId="4691" xr:uid="{00000000-0005-0000-0000-0000F50E0000}"/>
    <cellStyle name="Comma 2 10 3 9 3" xfId="4692" xr:uid="{00000000-0005-0000-0000-0000F60E0000}"/>
    <cellStyle name="Comma 2 10 4" xfId="4693" xr:uid="{00000000-0005-0000-0000-0000F70E0000}"/>
    <cellStyle name="Comma 2 10 4 10" xfId="4694" xr:uid="{00000000-0005-0000-0000-0000F80E0000}"/>
    <cellStyle name="Comma 2 10 4 11" xfId="4695" xr:uid="{00000000-0005-0000-0000-0000F90E0000}"/>
    <cellStyle name="Comma 2 10 4 2" xfId="4696" xr:uid="{00000000-0005-0000-0000-0000FA0E0000}"/>
    <cellStyle name="Comma 2 10 4 2 2" xfId="4697" xr:uid="{00000000-0005-0000-0000-0000FB0E0000}"/>
    <cellStyle name="Comma 2 10 4 2 2 2" xfId="4698" xr:uid="{00000000-0005-0000-0000-0000FC0E0000}"/>
    <cellStyle name="Comma 2 10 4 2 2 2 2" xfId="4699" xr:uid="{00000000-0005-0000-0000-0000FD0E0000}"/>
    <cellStyle name="Comma 2 10 4 2 2 2 3" xfId="4700" xr:uid="{00000000-0005-0000-0000-0000FE0E0000}"/>
    <cellStyle name="Comma 2 10 4 2 2 3" xfId="4701" xr:uid="{00000000-0005-0000-0000-0000FF0E0000}"/>
    <cellStyle name="Comma 2 10 4 2 2 3 2" xfId="4702" xr:uid="{00000000-0005-0000-0000-0000000F0000}"/>
    <cellStyle name="Comma 2 10 4 2 2 3 3" xfId="4703" xr:uid="{00000000-0005-0000-0000-0000010F0000}"/>
    <cellStyle name="Comma 2 10 4 2 2 4" xfId="4704" xr:uid="{00000000-0005-0000-0000-0000020F0000}"/>
    <cellStyle name="Comma 2 10 4 2 2 4 2" xfId="4705" xr:uid="{00000000-0005-0000-0000-0000030F0000}"/>
    <cellStyle name="Comma 2 10 4 2 2 4 3" xfId="4706" xr:uid="{00000000-0005-0000-0000-0000040F0000}"/>
    <cellStyle name="Comma 2 10 4 2 2 5" xfId="4707" xr:uid="{00000000-0005-0000-0000-0000050F0000}"/>
    <cellStyle name="Comma 2 10 4 2 2 5 2" xfId="4708" xr:uid="{00000000-0005-0000-0000-0000060F0000}"/>
    <cellStyle name="Comma 2 10 4 2 2 5 3" xfId="4709" xr:uid="{00000000-0005-0000-0000-0000070F0000}"/>
    <cellStyle name="Comma 2 10 4 2 2 6" xfId="4710" xr:uid="{00000000-0005-0000-0000-0000080F0000}"/>
    <cellStyle name="Comma 2 10 4 2 2 7" xfId="4711" xr:uid="{00000000-0005-0000-0000-0000090F0000}"/>
    <cellStyle name="Comma 2 10 4 2 3" xfId="4712" xr:uid="{00000000-0005-0000-0000-00000A0F0000}"/>
    <cellStyle name="Comma 2 10 4 2 3 2" xfId="4713" xr:uid="{00000000-0005-0000-0000-00000B0F0000}"/>
    <cellStyle name="Comma 2 10 4 2 3 3" xfId="4714" xr:uid="{00000000-0005-0000-0000-00000C0F0000}"/>
    <cellStyle name="Comma 2 10 4 2 4" xfId="4715" xr:uid="{00000000-0005-0000-0000-00000D0F0000}"/>
    <cellStyle name="Comma 2 10 4 2 4 2" xfId="4716" xr:uid="{00000000-0005-0000-0000-00000E0F0000}"/>
    <cellStyle name="Comma 2 10 4 2 4 3" xfId="4717" xr:uid="{00000000-0005-0000-0000-00000F0F0000}"/>
    <cellStyle name="Comma 2 10 4 2 5" xfId="4718" xr:uid="{00000000-0005-0000-0000-0000100F0000}"/>
    <cellStyle name="Comma 2 10 4 2 5 2" xfId="4719" xr:uid="{00000000-0005-0000-0000-0000110F0000}"/>
    <cellStyle name="Comma 2 10 4 2 5 3" xfId="4720" xr:uid="{00000000-0005-0000-0000-0000120F0000}"/>
    <cellStyle name="Comma 2 10 4 2 6" xfId="4721" xr:uid="{00000000-0005-0000-0000-0000130F0000}"/>
    <cellStyle name="Comma 2 10 4 2 6 2" xfId="4722" xr:uid="{00000000-0005-0000-0000-0000140F0000}"/>
    <cellStyle name="Comma 2 10 4 2 6 3" xfId="4723" xr:uid="{00000000-0005-0000-0000-0000150F0000}"/>
    <cellStyle name="Comma 2 10 4 2 7" xfId="4724" xr:uid="{00000000-0005-0000-0000-0000160F0000}"/>
    <cellStyle name="Comma 2 10 4 2 8" xfId="4725" xr:uid="{00000000-0005-0000-0000-0000170F0000}"/>
    <cellStyle name="Comma 2 10 4 3" xfId="4726" xr:uid="{00000000-0005-0000-0000-0000180F0000}"/>
    <cellStyle name="Comma 2 10 4 3 2" xfId="4727" xr:uid="{00000000-0005-0000-0000-0000190F0000}"/>
    <cellStyle name="Comma 2 10 4 3 2 2" xfId="4728" xr:uid="{00000000-0005-0000-0000-00001A0F0000}"/>
    <cellStyle name="Comma 2 10 4 3 2 3" xfId="4729" xr:uid="{00000000-0005-0000-0000-00001B0F0000}"/>
    <cellStyle name="Comma 2 10 4 3 3" xfId="4730" xr:uid="{00000000-0005-0000-0000-00001C0F0000}"/>
    <cellStyle name="Comma 2 10 4 3 3 2" xfId="4731" xr:uid="{00000000-0005-0000-0000-00001D0F0000}"/>
    <cellStyle name="Comma 2 10 4 3 3 3" xfId="4732" xr:uid="{00000000-0005-0000-0000-00001E0F0000}"/>
    <cellStyle name="Comma 2 10 4 3 4" xfId="4733" xr:uid="{00000000-0005-0000-0000-00001F0F0000}"/>
    <cellStyle name="Comma 2 10 4 3 4 2" xfId="4734" xr:uid="{00000000-0005-0000-0000-0000200F0000}"/>
    <cellStyle name="Comma 2 10 4 3 4 3" xfId="4735" xr:uid="{00000000-0005-0000-0000-0000210F0000}"/>
    <cellStyle name="Comma 2 10 4 3 5" xfId="4736" xr:uid="{00000000-0005-0000-0000-0000220F0000}"/>
    <cellStyle name="Comma 2 10 4 3 5 2" xfId="4737" xr:uid="{00000000-0005-0000-0000-0000230F0000}"/>
    <cellStyle name="Comma 2 10 4 3 5 3" xfId="4738" xr:uid="{00000000-0005-0000-0000-0000240F0000}"/>
    <cellStyle name="Comma 2 10 4 3 6" xfId="4739" xr:uid="{00000000-0005-0000-0000-0000250F0000}"/>
    <cellStyle name="Comma 2 10 4 3 7" xfId="4740" xr:uid="{00000000-0005-0000-0000-0000260F0000}"/>
    <cellStyle name="Comma 2 10 4 4" xfId="4741" xr:uid="{00000000-0005-0000-0000-0000270F0000}"/>
    <cellStyle name="Comma 2 10 4 4 2" xfId="4742" xr:uid="{00000000-0005-0000-0000-0000280F0000}"/>
    <cellStyle name="Comma 2 10 4 4 2 2" xfId="4743" xr:uid="{00000000-0005-0000-0000-0000290F0000}"/>
    <cellStyle name="Comma 2 10 4 4 2 3" xfId="4744" xr:uid="{00000000-0005-0000-0000-00002A0F0000}"/>
    <cellStyle name="Comma 2 10 4 4 3" xfId="4745" xr:uid="{00000000-0005-0000-0000-00002B0F0000}"/>
    <cellStyle name="Comma 2 10 4 4 3 2" xfId="4746" xr:uid="{00000000-0005-0000-0000-00002C0F0000}"/>
    <cellStyle name="Comma 2 10 4 4 3 3" xfId="4747" xr:uid="{00000000-0005-0000-0000-00002D0F0000}"/>
    <cellStyle name="Comma 2 10 4 4 4" xfId="4748" xr:uid="{00000000-0005-0000-0000-00002E0F0000}"/>
    <cellStyle name="Comma 2 10 4 4 4 2" xfId="4749" xr:uid="{00000000-0005-0000-0000-00002F0F0000}"/>
    <cellStyle name="Comma 2 10 4 4 4 3" xfId="4750" xr:uid="{00000000-0005-0000-0000-0000300F0000}"/>
    <cellStyle name="Comma 2 10 4 4 5" xfId="4751" xr:uid="{00000000-0005-0000-0000-0000310F0000}"/>
    <cellStyle name="Comma 2 10 4 4 5 2" xfId="4752" xr:uid="{00000000-0005-0000-0000-0000320F0000}"/>
    <cellStyle name="Comma 2 10 4 4 5 3" xfId="4753" xr:uid="{00000000-0005-0000-0000-0000330F0000}"/>
    <cellStyle name="Comma 2 10 4 4 6" xfId="4754" xr:uid="{00000000-0005-0000-0000-0000340F0000}"/>
    <cellStyle name="Comma 2 10 4 4 7" xfId="4755" xr:uid="{00000000-0005-0000-0000-0000350F0000}"/>
    <cellStyle name="Comma 2 10 4 5" xfId="4756" xr:uid="{00000000-0005-0000-0000-0000360F0000}"/>
    <cellStyle name="Comma 2 10 4 5 2" xfId="4757" xr:uid="{00000000-0005-0000-0000-0000370F0000}"/>
    <cellStyle name="Comma 2 10 4 5 2 2" xfId="4758" xr:uid="{00000000-0005-0000-0000-0000380F0000}"/>
    <cellStyle name="Comma 2 10 4 5 2 3" xfId="4759" xr:uid="{00000000-0005-0000-0000-0000390F0000}"/>
    <cellStyle name="Comma 2 10 4 5 3" xfId="4760" xr:uid="{00000000-0005-0000-0000-00003A0F0000}"/>
    <cellStyle name="Comma 2 10 4 5 3 2" xfId="4761" xr:uid="{00000000-0005-0000-0000-00003B0F0000}"/>
    <cellStyle name="Comma 2 10 4 5 3 3" xfId="4762" xr:uid="{00000000-0005-0000-0000-00003C0F0000}"/>
    <cellStyle name="Comma 2 10 4 5 4" xfId="4763" xr:uid="{00000000-0005-0000-0000-00003D0F0000}"/>
    <cellStyle name="Comma 2 10 4 5 4 2" xfId="4764" xr:uid="{00000000-0005-0000-0000-00003E0F0000}"/>
    <cellStyle name="Comma 2 10 4 5 4 3" xfId="4765" xr:uid="{00000000-0005-0000-0000-00003F0F0000}"/>
    <cellStyle name="Comma 2 10 4 5 5" xfId="4766" xr:uid="{00000000-0005-0000-0000-0000400F0000}"/>
    <cellStyle name="Comma 2 10 4 5 5 2" xfId="4767" xr:uid="{00000000-0005-0000-0000-0000410F0000}"/>
    <cellStyle name="Comma 2 10 4 5 5 3" xfId="4768" xr:uid="{00000000-0005-0000-0000-0000420F0000}"/>
    <cellStyle name="Comma 2 10 4 5 6" xfId="4769" xr:uid="{00000000-0005-0000-0000-0000430F0000}"/>
    <cellStyle name="Comma 2 10 4 5 7" xfId="4770" xr:uid="{00000000-0005-0000-0000-0000440F0000}"/>
    <cellStyle name="Comma 2 10 4 6" xfId="4771" xr:uid="{00000000-0005-0000-0000-0000450F0000}"/>
    <cellStyle name="Comma 2 10 4 6 2" xfId="4772" xr:uid="{00000000-0005-0000-0000-0000460F0000}"/>
    <cellStyle name="Comma 2 10 4 6 3" xfId="4773" xr:uid="{00000000-0005-0000-0000-0000470F0000}"/>
    <cellStyle name="Comma 2 10 4 7" xfId="4774" xr:uid="{00000000-0005-0000-0000-0000480F0000}"/>
    <cellStyle name="Comma 2 10 4 7 2" xfId="4775" xr:uid="{00000000-0005-0000-0000-0000490F0000}"/>
    <cellStyle name="Comma 2 10 4 7 3" xfId="4776" xr:uid="{00000000-0005-0000-0000-00004A0F0000}"/>
    <cellStyle name="Comma 2 10 4 8" xfId="4777" xr:uid="{00000000-0005-0000-0000-00004B0F0000}"/>
    <cellStyle name="Comma 2 10 4 8 2" xfId="4778" xr:uid="{00000000-0005-0000-0000-00004C0F0000}"/>
    <cellStyle name="Comma 2 10 4 8 3" xfId="4779" xr:uid="{00000000-0005-0000-0000-00004D0F0000}"/>
    <cellStyle name="Comma 2 10 4 9" xfId="4780" xr:uid="{00000000-0005-0000-0000-00004E0F0000}"/>
    <cellStyle name="Comma 2 10 4 9 2" xfId="4781" xr:uid="{00000000-0005-0000-0000-00004F0F0000}"/>
    <cellStyle name="Comma 2 10 4 9 3" xfId="4782" xr:uid="{00000000-0005-0000-0000-0000500F0000}"/>
    <cellStyle name="Comma 2 10 5" xfId="4783" xr:uid="{00000000-0005-0000-0000-0000510F0000}"/>
    <cellStyle name="Comma 2 10 5 2" xfId="4784" xr:uid="{00000000-0005-0000-0000-0000520F0000}"/>
    <cellStyle name="Comma 2 10 5 2 2" xfId="4785" xr:uid="{00000000-0005-0000-0000-0000530F0000}"/>
    <cellStyle name="Comma 2 10 5 2 2 2" xfId="4786" xr:uid="{00000000-0005-0000-0000-0000540F0000}"/>
    <cellStyle name="Comma 2 10 5 2 2 3" xfId="4787" xr:uid="{00000000-0005-0000-0000-0000550F0000}"/>
    <cellStyle name="Comma 2 10 5 2 3" xfId="4788" xr:uid="{00000000-0005-0000-0000-0000560F0000}"/>
    <cellStyle name="Comma 2 10 5 2 3 2" xfId="4789" xr:uid="{00000000-0005-0000-0000-0000570F0000}"/>
    <cellStyle name="Comma 2 10 5 2 3 3" xfId="4790" xr:uid="{00000000-0005-0000-0000-0000580F0000}"/>
    <cellStyle name="Comma 2 10 5 2 4" xfId="4791" xr:uid="{00000000-0005-0000-0000-0000590F0000}"/>
    <cellStyle name="Comma 2 10 5 2 4 2" xfId="4792" xr:uid="{00000000-0005-0000-0000-00005A0F0000}"/>
    <cellStyle name="Comma 2 10 5 2 4 3" xfId="4793" xr:uid="{00000000-0005-0000-0000-00005B0F0000}"/>
    <cellStyle name="Comma 2 10 5 2 5" xfId="4794" xr:uid="{00000000-0005-0000-0000-00005C0F0000}"/>
    <cellStyle name="Comma 2 10 5 2 5 2" xfId="4795" xr:uid="{00000000-0005-0000-0000-00005D0F0000}"/>
    <cellStyle name="Comma 2 10 5 2 5 3" xfId="4796" xr:uid="{00000000-0005-0000-0000-00005E0F0000}"/>
    <cellStyle name="Comma 2 10 5 2 6" xfId="4797" xr:uid="{00000000-0005-0000-0000-00005F0F0000}"/>
    <cellStyle name="Comma 2 10 5 2 7" xfId="4798" xr:uid="{00000000-0005-0000-0000-0000600F0000}"/>
    <cellStyle name="Comma 2 10 5 3" xfId="4799" xr:uid="{00000000-0005-0000-0000-0000610F0000}"/>
    <cellStyle name="Comma 2 10 5 3 2" xfId="4800" xr:uid="{00000000-0005-0000-0000-0000620F0000}"/>
    <cellStyle name="Comma 2 10 5 3 3" xfId="4801" xr:uid="{00000000-0005-0000-0000-0000630F0000}"/>
    <cellStyle name="Comma 2 10 5 4" xfId="4802" xr:uid="{00000000-0005-0000-0000-0000640F0000}"/>
    <cellStyle name="Comma 2 10 5 4 2" xfId="4803" xr:uid="{00000000-0005-0000-0000-0000650F0000}"/>
    <cellStyle name="Comma 2 10 5 4 3" xfId="4804" xr:uid="{00000000-0005-0000-0000-0000660F0000}"/>
    <cellStyle name="Comma 2 10 5 5" xfId="4805" xr:uid="{00000000-0005-0000-0000-0000670F0000}"/>
    <cellStyle name="Comma 2 10 5 5 2" xfId="4806" xr:uid="{00000000-0005-0000-0000-0000680F0000}"/>
    <cellStyle name="Comma 2 10 5 5 3" xfId="4807" xr:uid="{00000000-0005-0000-0000-0000690F0000}"/>
    <cellStyle name="Comma 2 10 5 6" xfId="4808" xr:uid="{00000000-0005-0000-0000-00006A0F0000}"/>
    <cellStyle name="Comma 2 10 5 6 2" xfId="4809" xr:uid="{00000000-0005-0000-0000-00006B0F0000}"/>
    <cellStyle name="Comma 2 10 5 6 3" xfId="4810" xr:uid="{00000000-0005-0000-0000-00006C0F0000}"/>
    <cellStyle name="Comma 2 10 5 7" xfId="4811" xr:uid="{00000000-0005-0000-0000-00006D0F0000}"/>
    <cellStyle name="Comma 2 10 5 8" xfId="4812" xr:uid="{00000000-0005-0000-0000-00006E0F0000}"/>
    <cellStyle name="Comma 2 10 6" xfId="4813" xr:uid="{00000000-0005-0000-0000-00006F0F0000}"/>
    <cellStyle name="Comma 2 10 6 2" xfId="4814" xr:uid="{00000000-0005-0000-0000-0000700F0000}"/>
    <cellStyle name="Comma 2 10 6 2 2" xfId="4815" xr:uid="{00000000-0005-0000-0000-0000710F0000}"/>
    <cellStyle name="Comma 2 10 6 2 2 2" xfId="4816" xr:uid="{00000000-0005-0000-0000-0000720F0000}"/>
    <cellStyle name="Comma 2 10 6 2 2 3" xfId="4817" xr:uid="{00000000-0005-0000-0000-0000730F0000}"/>
    <cellStyle name="Comma 2 10 6 2 3" xfId="4818" xr:uid="{00000000-0005-0000-0000-0000740F0000}"/>
    <cellStyle name="Comma 2 10 6 2 3 2" xfId="4819" xr:uid="{00000000-0005-0000-0000-0000750F0000}"/>
    <cellStyle name="Comma 2 10 6 2 3 3" xfId="4820" xr:uid="{00000000-0005-0000-0000-0000760F0000}"/>
    <cellStyle name="Comma 2 10 6 2 4" xfId="4821" xr:uid="{00000000-0005-0000-0000-0000770F0000}"/>
    <cellStyle name="Comma 2 10 6 2 4 2" xfId="4822" xr:uid="{00000000-0005-0000-0000-0000780F0000}"/>
    <cellStyle name="Comma 2 10 6 2 4 3" xfId="4823" xr:uid="{00000000-0005-0000-0000-0000790F0000}"/>
    <cellStyle name="Comma 2 10 6 2 5" xfId="4824" xr:uid="{00000000-0005-0000-0000-00007A0F0000}"/>
    <cellStyle name="Comma 2 10 6 2 5 2" xfId="4825" xr:uid="{00000000-0005-0000-0000-00007B0F0000}"/>
    <cellStyle name="Comma 2 10 6 2 5 3" xfId="4826" xr:uid="{00000000-0005-0000-0000-00007C0F0000}"/>
    <cellStyle name="Comma 2 10 6 2 6" xfId="4827" xr:uid="{00000000-0005-0000-0000-00007D0F0000}"/>
    <cellStyle name="Comma 2 10 6 2 7" xfId="4828" xr:uid="{00000000-0005-0000-0000-00007E0F0000}"/>
    <cellStyle name="Comma 2 10 6 3" xfId="4829" xr:uid="{00000000-0005-0000-0000-00007F0F0000}"/>
    <cellStyle name="Comma 2 10 6 3 2" xfId="4830" xr:uid="{00000000-0005-0000-0000-0000800F0000}"/>
    <cellStyle name="Comma 2 10 6 3 3" xfId="4831" xr:uid="{00000000-0005-0000-0000-0000810F0000}"/>
    <cellStyle name="Comma 2 10 6 4" xfId="4832" xr:uid="{00000000-0005-0000-0000-0000820F0000}"/>
    <cellStyle name="Comma 2 10 6 4 2" xfId="4833" xr:uid="{00000000-0005-0000-0000-0000830F0000}"/>
    <cellStyle name="Comma 2 10 6 4 3" xfId="4834" xr:uid="{00000000-0005-0000-0000-0000840F0000}"/>
    <cellStyle name="Comma 2 10 6 5" xfId="4835" xr:uid="{00000000-0005-0000-0000-0000850F0000}"/>
    <cellStyle name="Comma 2 10 6 5 2" xfId="4836" xr:uid="{00000000-0005-0000-0000-0000860F0000}"/>
    <cellStyle name="Comma 2 10 6 5 3" xfId="4837" xr:uid="{00000000-0005-0000-0000-0000870F0000}"/>
    <cellStyle name="Comma 2 10 6 6" xfId="4838" xr:uid="{00000000-0005-0000-0000-0000880F0000}"/>
    <cellStyle name="Comma 2 10 6 6 2" xfId="4839" xr:uid="{00000000-0005-0000-0000-0000890F0000}"/>
    <cellStyle name="Comma 2 10 6 6 3" xfId="4840" xr:uid="{00000000-0005-0000-0000-00008A0F0000}"/>
    <cellStyle name="Comma 2 10 6 7" xfId="4841" xr:uid="{00000000-0005-0000-0000-00008B0F0000}"/>
    <cellStyle name="Comma 2 10 6 8" xfId="4842" xr:uid="{00000000-0005-0000-0000-00008C0F0000}"/>
    <cellStyle name="Comma 2 10 7" xfId="4843" xr:uid="{00000000-0005-0000-0000-00008D0F0000}"/>
    <cellStyle name="Comma 2 10 7 2" xfId="4844" xr:uid="{00000000-0005-0000-0000-00008E0F0000}"/>
    <cellStyle name="Comma 2 10 7 2 2" xfId="4845" xr:uid="{00000000-0005-0000-0000-00008F0F0000}"/>
    <cellStyle name="Comma 2 10 7 2 3" xfId="4846" xr:uid="{00000000-0005-0000-0000-0000900F0000}"/>
    <cellStyle name="Comma 2 10 7 3" xfId="4847" xr:uid="{00000000-0005-0000-0000-0000910F0000}"/>
    <cellStyle name="Comma 2 10 7 3 2" xfId="4848" xr:uid="{00000000-0005-0000-0000-0000920F0000}"/>
    <cellStyle name="Comma 2 10 7 3 3" xfId="4849" xr:uid="{00000000-0005-0000-0000-0000930F0000}"/>
    <cellStyle name="Comma 2 10 7 4" xfId="4850" xr:uid="{00000000-0005-0000-0000-0000940F0000}"/>
    <cellStyle name="Comma 2 10 7 4 2" xfId="4851" xr:uid="{00000000-0005-0000-0000-0000950F0000}"/>
    <cellStyle name="Comma 2 10 7 4 3" xfId="4852" xr:uid="{00000000-0005-0000-0000-0000960F0000}"/>
    <cellStyle name="Comma 2 10 7 5" xfId="4853" xr:uid="{00000000-0005-0000-0000-0000970F0000}"/>
    <cellStyle name="Comma 2 10 7 5 2" xfId="4854" xr:uid="{00000000-0005-0000-0000-0000980F0000}"/>
    <cellStyle name="Comma 2 10 7 5 3" xfId="4855" xr:uid="{00000000-0005-0000-0000-0000990F0000}"/>
    <cellStyle name="Comma 2 10 7 6" xfId="4856" xr:uid="{00000000-0005-0000-0000-00009A0F0000}"/>
    <cellStyle name="Comma 2 10 7 7" xfId="4857" xr:uid="{00000000-0005-0000-0000-00009B0F0000}"/>
    <cellStyle name="Comma 2 10 8" xfId="4858" xr:uid="{00000000-0005-0000-0000-00009C0F0000}"/>
    <cellStyle name="Comma 2 10 8 2" xfId="4859" xr:uid="{00000000-0005-0000-0000-00009D0F0000}"/>
    <cellStyle name="Comma 2 10 8 2 2" xfId="4860" xr:uid="{00000000-0005-0000-0000-00009E0F0000}"/>
    <cellStyle name="Comma 2 10 8 2 3" xfId="4861" xr:uid="{00000000-0005-0000-0000-00009F0F0000}"/>
    <cellStyle name="Comma 2 10 8 3" xfId="4862" xr:uid="{00000000-0005-0000-0000-0000A00F0000}"/>
    <cellStyle name="Comma 2 10 8 3 2" xfId="4863" xr:uid="{00000000-0005-0000-0000-0000A10F0000}"/>
    <cellStyle name="Comma 2 10 8 3 3" xfId="4864" xr:uid="{00000000-0005-0000-0000-0000A20F0000}"/>
    <cellStyle name="Comma 2 10 8 4" xfId="4865" xr:uid="{00000000-0005-0000-0000-0000A30F0000}"/>
    <cellStyle name="Comma 2 10 8 4 2" xfId="4866" xr:uid="{00000000-0005-0000-0000-0000A40F0000}"/>
    <cellStyle name="Comma 2 10 8 4 3" xfId="4867" xr:uid="{00000000-0005-0000-0000-0000A50F0000}"/>
    <cellStyle name="Comma 2 10 8 5" xfId="4868" xr:uid="{00000000-0005-0000-0000-0000A60F0000}"/>
    <cellStyle name="Comma 2 10 8 5 2" xfId="4869" xr:uid="{00000000-0005-0000-0000-0000A70F0000}"/>
    <cellStyle name="Comma 2 10 8 5 3" xfId="4870" xr:uid="{00000000-0005-0000-0000-0000A80F0000}"/>
    <cellStyle name="Comma 2 10 8 6" xfId="4871" xr:uid="{00000000-0005-0000-0000-0000A90F0000}"/>
    <cellStyle name="Comma 2 10 8 7" xfId="4872" xr:uid="{00000000-0005-0000-0000-0000AA0F0000}"/>
    <cellStyle name="Comma 2 10 9" xfId="4873" xr:uid="{00000000-0005-0000-0000-0000AB0F0000}"/>
    <cellStyle name="Comma 2 10 9 2" xfId="4874" xr:uid="{00000000-0005-0000-0000-0000AC0F0000}"/>
    <cellStyle name="Comma 2 10 9 2 2" xfId="4875" xr:uid="{00000000-0005-0000-0000-0000AD0F0000}"/>
    <cellStyle name="Comma 2 10 9 2 3" xfId="4876" xr:uid="{00000000-0005-0000-0000-0000AE0F0000}"/>
    <cellStyle name="Comma 2 10 9 3" xfId="4877" xr:uid="{00000000-0005-0000-0000-0000AF0F0000}"/>
    <cellStyle name="Comma 2 10 9 3 2" xfId="4878" xr:uid="{00000000-0005-0000-0000-0000B00F0000}"/>
    <cellStyle name="Comma 2 10 9 3 3" xfId="4879" xr:uid="{00000000-0005-0000-0000-0000B10F0000}"/>
    <cellStyle name="Comma 2 10 9 4" xfId="4880" xr:uid="{00000000-0005-0000-0000-0000B20F0000}"/>
    <cellStyle name="Comma 2 10 9 4 2" xfId="4881" xr:uid="{00000000-0005-0000-0000-0000B30F0000}"/>
    <cellStyle name="Comma 2 10 9 4 3" xfId="4882" xr:uid="{00000000-0005-0000-0000-0000B40F0000}"/>
    <cellStyle name="Comma 2 10 9 5" xfId="4883" xr:uid="{00000000-0005-0000-0000-0000B50F0000}"/>
    <cellStyle name="Comma 2 10 9 5 2" xfId="4884" xr:uid="{00000000-0005-0000-0000-0000B60F0000}"/>
    <cellStyle name="Comma 2 10 9 5 3" xfId="4885" xr:uid="{00000000-0005-0000-0000-0000B70F0000}"/>
    <cellStyle name="Comma 2 10 9 6" xfId="4886" xr:uid="{00000000-0005-0000-0000-0000B80F0000}"/>
    <cellStyle name="Comma 2 10 9 7" xfId="4887" xr:uid="{00000000-0005-0000-0000-0000B90F0000}"/>
    <cellStyle name="Comma 2 11" xfId="4888" xr:uid="{00000000-0005-0000-0000-0000BA0F0000}"/>
    <cellStyle name="Comma 2 11 10" xfId="4889" xr:uid="{00000000-0005-0000-0000-0000BB0F0000}"/>
    <cellStyle name="Comma 2 11 10 2" xfId="4890" xr:uid="{00000000-0005-0000-0000-0000BC0F0000}"/>
    <cellStyle name="Comma 2 11 10 2 2" xfId="4891" xr:uid="{00000000-0005-0000-0000-0000BD0F0000}"/>
    <cellStyle name="Comma 2 11 10 2 3" xfId="4892" xr:uid="{00000000-0005-0000-0000-0000BE0F0000}"/>
    <cellStyle name="Comma 2 11 10 3" xfId="4893" xr:uid="{00000000-0005-0000-0000-0000BF0F0000}"/>
    <cellStyle name="Comma 2 11 10 3 2" xfId="4894" xr:uid="{00000000-0005-0000-0000-0000C00F0000}"/>
    <cellStyle name="Comma 2 11 10 3 3" xfId="4895" xr:uid="{00000000-0005-0000-0000-0000C10F0000}"/>
    <cellStyle name="Comma 2 11 10 4" xfId="4896" xr:uid="{00000000-0005-0000-0000-0000C20F0000}"/>
    <cellStyle name="Comma 2 11 10 4 2" xfId="4897" xr:uid="{00000000-0005-0000-0000-0000C30F0000}"/>
    <cellStyle name="Comma 2 11 10 4 3" xfId="4898" xr:uid="{00000000-0005-0000-0000-0000C40F0000}"/>
    <cellStyle name="Comma 2 11 10 5" xfId="4899" xr:uid="{00000000-0005-0000-0000-0000C50F0000}"/>
    <cellStyle name="Comma 2 11 10 5 2" xfId="4900" xr:uid="{00000000-0005-0000-0000-0000C60F0000}"/>
    <cellStyle name="Comma 2 11 10 5 3" xfId="4901" xr:uid="{00000000-0005-0000-0000-0000C70F0000}"/>
    <cellStyle name="Comma 2 11 10 6" xfId="4902" xr:uid="{00000000-0005-0000-0000-0000C80F0000}"/>
    <cellStyle name="Comma 2 11 10 7" xfId="4903" xr:uid="{00000000-0005-0000-0000-0000C90F0000}"/>
    <cellStyle name="Comma 2 11 11" xfId="4904" xr:uid="{00000000-0005-0000-0000-0000CA0F0000}"/>
    <cellStyle name="Comma 2 11 11 2" xfId="4905" xr:uid="{00000000-0005-0000-0000-0000CB0F0000}"/>
    <cellStyle name="Comma 2 11 11 3" xfId="4906" xr:uid="{00000000-0005-0000-0000-0000CC0F0000}"/>
    <cellStyle name="Comma 2 11 12" xfId="4907" xr:uid="{00000000-0005-0000-0000-0000CD0F0000}"/>
    <cellStyle name="Comma 2 11 12 2" xfId="4908" xr:uid="{00000000-0005-0000-0000-0000CE0F0000}"/>
    <cellStyle name="Comma 2 11 12 3" xfId="4909" xr:uid="{00000000-0005-0000-0000-0000CF0F0000}"/>
    <cellStyle name="Comma 2 11 13" xfId="4910" xr:uid="{00000000-0005-0000-0000-0000D00F0000}"/>
    <cellStyle name="Comma 2 11 13 2" xfId="4911" xr:uid="{00000000-0005-0000-0000-0000D10F0000}"/>
    <cellStyle name="Comma 2 11 13 3" xfId="4912" xr:uid="{00000000-0005-0000-0000-0000D20F0000}"/>
    <cellStyle name="Comma 2 11 14" xfId="4913" xr:uid="{00000000-0005-0000-0000-0000D30F0000}"/>
    <cellStyle name="Comma 2 11 14 2" xfId="4914" xr:uid="{00000000-0005-0000-0000-0000D40F0000}"/>
    <cellStyle name="Comma 2 11 14 3" xfId="4915" xr:uid="{00000000-0005-0000-0000-0000D50F0000}"/>
    <cellStyle name="Comma 2 11 15" xfId="4916" xr:uid="{00000000-0005-0000-0000-0000D60F0000}"/>
    <cellStyle name="Comma 2 11 16" xfId="4917" xr:uid="{00000000-0005-0000-0000-0000D70F0000}"/>
    <cellStyle name="Comma 2 11 2" xfId="4918" xr:uid="{00000000-0005-0000-0000-0000D80F0000}"/>
    <cellStyle name="Comma 2 11 2 10" xfId="4919" xr:uid="{00000000-0005-0000-0000-0000D90F0000}"/>
    <cellStyle name="Comma 2 11 2 10 2" xfId="4920" xr:uid="{00000000-0005-0000-0000-0000DA0F0000}"/>
    <cellStyle name="Comma 2 11 2 10 3" xfId="4921" xr:uid="{00000000-0005-0000-0000-0000DB0F0000}"/>
    <cellStyle name="Comma 2 11 2 11" xfId="4922" xr:uid="{00000000-0005-0000-0000-0000DC0F0000}"/>
    <cellStyle name="Comma 2 11 2 11 2" xfId="4923" xr:uid="{00000000-0005-0000-0000-0000DD0F0000}"/>
    <cellStyle name="Comma 2 11 2 11 3" xfId="4924" xr:uid="{00000000-0005-0000-0000-0000DE0F0000}"/>
    <cellStyle name="Comma 2 11 2 12" xfId="4925" xr:uid="{00000000-0005-0000-0000-0000DF0F0000}"/>
    <cellStyle name="Comma 2 11 2 12 2" xfId="4926" xr:uid="{00000000-0005-0000-0000-0000E00F0000}"/>
    <cellStyle name="Comma 2 11 2 12 3" xfId="4927" xr:uid="{00000000-0005-0000-0000-0000E10F0000}"/>
    <cellStyle name="Comma 2 11 2 13" xfId="4928" xr:uid="{00000000-0005-0000-0000-0000E20F0000}"/>
    <cellStyle name="Comma 2 11 2 13 2" xfId="4929" xr:uid="{00000000-0005-0000-0000-0000E30F0000}"/>
    <cellStyle name="Comma 2 11 2 13 3" xfId="4930" xr:uid="{00000000-0005-0000-0000-0000E40F0000}"/>
    <cellStyle name="Comma 2 11 2 14" xfId="4931" xr:uid="{00000000-0005-0000-0000-0000E50F0000}"/>
    <cellStyle name="Comma 2 11 2 15" xfId="4932" xr:uid="{00000000-0005-0000-0000-0000E60F0000}"/>
    <cellStyle name="Comma 2 11 2 2" xfId="4933" xr:uid="{00000000-0005-0000-0000-0000E70F0000}"/>
    <cellStyle name="Comma 2 11 2 2 10" xfId="4934" xr:uid="{00000000-0005-0000-0000-0000E80F0000}"/>
    <cellStyle name="Comma 2 11 2 2 10 2" xfId="4935" xr:uid="{00000000-0005-0000-0000-0000E90F0000}"/>
    <cellStyle name="Comma 2 11 2 2 10 3" xfId="4936" xr:uid="{00000000-0005-0000-0000-0000EA0F0000}"/>
    <cellStyle name="Comma 2 11 2 2 11" xfId="4937" xr:uid="{00000000-0005-0000-0000-0000EB0F0000}"/>
    <cellStyle name="Comma 2 11 2 2 11 2" xfId="4938" xr:uid="{00000000-0005-0000-0000-0000EC0F0000}"/>
    <cellStyle name="Comma 2 11 2 2 11 3" xfId="4939" xr:uid="{00000000-0005-0000-0000-0000ED0F0000}"/>
    <cellStyle name="Comma 2 11 2 2 12" xfId="4940" xr:uid="{00000000-0005-0000-0000-0000EE0F0000}"/>
    <cellStyle name="Comma 2 11 2 2 12 2" xfId="4941" xr:uid="{00000000-0005-0000-0000-0000EF0F0000}"/>
    <cellStyle name="Comma 2 11 2 2 12 3" xfId="4942" xr:uid="{00000000-0005-0000-0000-0000F00F0000}"/>
    <cellStyle name="Comma 2 11 2 2 13" xfId="4943" xr:uid="{00000000-0005-0000-0000-0000F10F0000}"/>
    <cellStyle name="Comma 2 11 2 2 14" xfId="4944" xr:uid="{00000000-0005-0000-0000-0000F20F0000}"/>
    <cellStyle name="Comma 2 11 2 2 2" xfId="4945" xr:uid="{00000000-0005-0000-0000-0000F30F0000}"/>
    <cellStyle name="Comma 2 11 2 2 2 10" xfId="4946" xr:uid="{00000000-0005-0000-0000-0000F40F0000}"/>
    <cellStyle name="Comma 2 11 2 2 2 11" xfId="4947" xr:uid="{00000000-0005-0000-0000-0000F50F0000}"/>
    <cellStyle name="Comma 2 11 2 2 2 2" xfId="4948" xr:uid="{00000000-0005-0000-0000-0000F60F0000}"/>
    <cellStyle name="Comma 2 11 2 2 2 2 2" xfId="4949" xr:uid="{00000000-0005-0000-0000-0000F70F0000}"/>
    <cellStyle name="Comma 2 11 2 2 2 2 2 2" xfId="4950" xr:uid="{00000000-0005-0000-0000-0000F80F0000}"/>
    <cellStyle name="Comma 2 11 2 2 2 2 2 2 2" xfId="4951" xr:uid="{00000000-0005-0000-0000-0000F90F0000}"/>
    <cellStyle name="Comma 2 11 2 2 2 2 2 2 3" xfId="4952" xr:uid="{00000000-0005-0000-0000-0000FA0F0000}"/>
    <cellStyle name="Comma 2 11 2 2 2 2 2 3" xfId="4953" xr:uid="{00000000-0005-0000-0000-0000FB0F0000}"/>
    <cellStyle name="Comma 2 11 2 2 2 2 2 3 2" xfId="4954" xr:uid="{00000000-0005-0000-0000-0000FC0F0000}"/>
    <cellStyle name="Comma 2 11 2 2 2 2 2 3 3" xfId="4955" xr:uid="{00000000-0005-0000-0000-0000FD0F0000}"/>
    <cellStyle name="Comma 2 11 2 2 2 2 2 4" xfId="4956" xr:uid="{00000000-0005-0000-0000-0000FE0F0000}"/>
    <cellStyle name="Comma 2 11 2 2 2 2 2 4 2" xfId="4957" xr:uid="{00000000-0005-0000-0000-0000FF0F0000}"/>
    <cellStyle name="Comma 2 11 2 2 2 2 2 4 3" xfId="4958" xr:uid="{00000000-0005-0000-0000-000000100000}"/>
    <cellStyle name="Comma 2 11 2 2 2 2 2 5" xfId="4959" xr:uid="{00000000-0005-0000-0000-000001100000}"/>
    <cellStyle name="Comma 2 11 2 2 2 2 2 5 2" xfId="4960" xr:uid="{00000000-0005-0000-0000-000002100000}"/>
    <cellStyle name="Comma 2 11 2 2 2 2 2 5 3" xfId="4961" xr:uid="{00000000-0005-0000-0000-000003100000}"/>
    <cellStyle name="Comma 2 11 2 2 2 2 2 6" xfId="4962" xr:uid="{00000000-0005-0000-0000-000004100000}"/>
    <cellStyle name="Comma 2 11 2 2 2 2 2 7" xfId="4963" xr:uid="{00000000-0005-0000-0000-000005100000}"/>
    <cellStyle name="Comma 2 11 2 2 2 2 3" xfId="4964" xr:uid="{00000000-0005-0000-0000-000006100000}"/>
    <cellStyle name="Comma 2 11 2 2 2 2 3 2" xfId="4965" xr:uid="{00000000-0005-0000-0000-000007100000}"/>
    <cellStyle name="Comma 2 11 2 2 2 2 3 3" xfId="4966" xr:uid="{00000000-0005-0000-0000-000008100000}"/>
    <cellStyle name="Comma 2 11 2 2 2 2 4" xfId="4967" xr:uid="{00000000-0005-0000-0000-000009100000}"/>
    <cellStyle name="Comma 2 11 2 2 2 2 4 2" xfId="4968" xr:uid="{00000000-0005-0000-0000-00000A100000}"/>
    <cellStyle name="Comma 2 11 2 2 2 2 4 3" xfId="4969" xr:uid="{00000000-0005-0000-0000-00000B100000}"/>
    <cellStyle name="Comma 2 11 2 2 2 2 5" xfId="4970" xr:uid="{00000000-0005-0000-0000-00000C100000}"/>
    <cellStyle name="Comma 2 11 2 2 2 2 5 2" xfId="4971" xr:uid="{00000000-0005-0000-0000-00000D100000}"/>
    <cellStyle name="Comma 2 11 2 2 2 2 5 3" xfId="4972" xr:uid="{00000000-0005-0000-0000-00000E100000}"/>
    <cellStyle name="Comma 2 11 2 2 2 2 6" xfId="4973" xr:uid="{00000000-0005-0000-0000-00000F100000}"/>
    <cellStyle name="Comma 2 11 2 2 2 2 6 2" xfId="4974" xr:uid="{00000000-0005-0000-0000-000010100000}"/>
    <cellStyle name="Comma 2 11 2 2 2 2 6 3" xfId="4975" xr:uid="{00000000-0005-0000-0000-000011100000}"/>
    <cellStyle name="Comma 2 11 2 2 2 2 7" xfId="4976" xr:uid="{00000000-0005-0000-0000-000012100000}"/>
    <cellStyle name="Comma 2 11 2 2 2 2 8" xfId="4977" xr:uid="{00000000-0005-0000-0000-000013100000}"/>
    <cellStyle name="Comma 2 11 2 2 2 3" xfId="4978" xr:uid="{00000000-0005-0000-0000-000014100000}"/>
    <cellStyle name="Comma 2 11 2 2 2 3 2" xfId="4979" xr:uid="{00000000-0005-0000-0000-000015100000}"/>
    <cellStyle name="Comma 2 11 2 2 2 3 2 2" xfId="4980" xr:uid="{00000000-0005-0000-0000-000016100000}"/>
    <cellStyle name="Comma 2 11 2 2 2 3 2 3" xfId="4981" xr:uid="{00000000-0005-0000-0000-000017100000}"/>
    <cellStyle name="Comma 2 11 2 2 2 3 3" xfId="4982" xr:uid="{00000000-0005-0000-0000-000018100000}"/>
    <cellStyle name="Comma 2 11 2 2 2 3 3 2" xfId="4983" xr:uid="{00000000-0005-0000-0000-000019100000}"/>
    <cellStyle name="Comma 2 11 2 2 2 3 3 3" xfId="4984" xr:uid="{00000000-0005-0000-0000-00001A100000}"/>
    <cellStyle name="Comma 2 11 2 2 2 3 4" xfId="4985" xr:uid="{00000000-0005-0000-0000-00001B100000}"/>
    <cellStyle name="Comma 2 11 2 2 2 3 4 2" xfId="4986" xr:uid="{00000000-0005-0000-0000-00001C100000}"/>
    <cellStyle name="Comma 2 11 2 2 2 3 4 3" xfId="4987" xr:uid="{00000000-0005-0000-0000-00001D100000}"/>
    <cellStyle name="Comma 2 11 2 2 2 3 5" xfId="4988" xr:uid="{00000000-0005-0000-0000-00001E100000}"/>
    <cellStyle name="Comma 2 11 2 2 2 3 5 2" xfId="4989" xr:uid="{00000000-0005-0000-0000-00001F100000}"/>
    <cellStyle name="Comma 2 11 2 2 2 3 5 3" xfId="4990" xr:uid="{00000000-0005-0000-0000-000020100000}"/>
    <cellStyle name="Comma 2 11 2 2 2 3 6" xfId="4991" xr:uid="{00000000-0005-0000-0000-000021100000}"/>
    <cellStyle name="Comma 2 11 2 2 2 3 7" xfId="4992" xr:uid="{00000000-0005-0000-0000-000022100000}"/>
    <cellStyle name="Comma 2 11 2 2 2 4" xfId="4993" xr:uid="{00000000-0005-0000-0000-000023100000}"/>
    <cellStyle name="Comma 2 11 2 2 2 4 2" xfId="4994" xr:uid="{00000000-0005-0000-0000-000024100000}"/>
    <cellStyle name="Comma 2 11 2 2 2 4 2 2" xfId="4995" xr:uid="{00000000-0005-0000-0000-000025100000}"/>
    <cellStyle name="Comma 2 11 2 2 2 4 2 3" xfId="4996" xr:uid="{00000000-0005-0000-0000-000026100000}"/>
    <cellStyle name="Comma 2 11 2 2 2 4 3" xfId="4997" xr:uid="{00000000-0005-0000-0000-000027100000}"/>
    <cellStyle name="Comma 2 11 2 2 2 4 3 2" xfId="4998" xr:uid="{00000000-0005-0000-0000-000028100000}"/>
    <cellStyle name="Comma 2 11 2 2 2 4 3 3" xfId="4999" xr:uid="{00000000-0005-0000-0000-000029100000}"/>
    <cellStyle name="Comma 2 11 2 2 2 4 4" xfId="5000" xr:uid="{00000000-0005-0000-0000-00002A100000}"/>
    <cellStyle name="Comma 2 11 2 2 2 4 4 2" xfId="5001" xr:uid="{00000000-0005-0000-0000-00002B100000}"/>
    <cellStyle name="Comma 2 11 2 2 2 4 4 3" xfId="5002" xr:uid="{00000000-0005-0000-0000-00002C100000}"/>
    <cellStyle name="Comma 2 11 2 2 2 4 5" xfId="5003" xr:uid="{00000000-0005-0000-0000-00002D100000}"/>
    <cellStyle name="Comma 2 11 2 2 2 4 5 2" xfId="5004" xr:uid="{00000000-0005-0000-0000-00002E100000}"/>
    <cellStyle name="Comma 2 11 2 2 2 4 5 3" xfId="5005" xr:uid="{00000000-0005-0000-0000-00002F100000}"/>
    <cellStyle name="Comma 2 11 2 2 2 4 6" xfId="5006" xr:uid="{00000000-0005-0000-0000-000030100000}"/>
    <cellStyle name="Comma 2 11 2 2 2 4 7" xfId="5007" xr:uid="{00000000-0005-0000-0000-000031100000}"/>
    <cellStyle name="Comma 2 11 2 2 2 5" xfId="5008" xr:uid="{00000000-0005-0000-0000-000032100000}"/>
    <cellStyle name="Comma 2 11 2 2 2 5 2" xfId="5009" xr:uid="{00000000-0005-0000-0000-000033100000}"/>
    <cellStyle name="Comma 2 11 2 2 2 5 2 2" xfId="5010" xr:uid="{00000000-0005-0000-0000-000034100000}"/>
    <cellStyle name="Comma 2 11 2 2 2 5 2 3" xfId="5011" xr:uid="{00000000-0005-0000-0000-000035100000}"/>
    <cellStyle name="Comma 2 11 2 2 2 5 3" xfId="5012" xr:uid="{00000000-0005-0000-0000-000036100000}"/>
    <cellStyle name="Comma 2 11 2 2 2 5 3 2" xfId="5013" xr:uid="{00000000-0005-0000-0000-000037100000}"/>
    <cellStyle name="Comma 2 11 2 2 2 5 3 3" xfId="5014" xr:uid="{00000000-0005-0000-0000-000038100000}"/>
    <cellStyle name="Comma 2 11 2 2 2 5 4" xfId="5015" xr:uid="{00000000-0005-0000-0000-000039100000}"/>
    <cellStyle name="Comma 2 11 2 2 2 5 4 2" xfId="5016" xr:uid="{00000000-0005-0000-0000-00003A100000}"/>
    <cellStyle name="Comma 2 11 2 2 2 5 4 3" xfId="5017" xr:uid="{00000000-0005-0000-0000-00003B100000}"/>
    <cellStyle name="Comma 2 11 2 2 2 5 5" xfId="5018" xr:uid="{00000000-0005-0000-0000-00003C100000}"/>
    <cellStyle name="Comma 2 11 2 2 2 5 5 2" xfId="5019" xr:uid="{00000000-0005-0000-0000-00003D100000}"/>
    <cellStyle name="Comma 2 11 2 2 2 5 5 3" xfId="5020" xr:uid="{00000000-0005-0000-0000-00003E100000}"/>
    <cellStyle name="Comma 2 11 2 2 2 5 6" xfId="5021" xr:uid="{00000000-0005-0000-0000-00003F100000}"/>
    <cellStyle name="Comma 2 11 2 2 2 5 7" xfId="5022" xr:uid="{00000000-0005-0000-0000-000040100000}"/>
    <cellStyle name="Comma 2 11 2 2 2 6" xfId="5023" xr:uid="{00000000-0005-0000-0000-000041100000}"/>
    <cellStyle name="Comma 2 11 2 2 2 6 2" xfId="5024" xr:uid="{00000000-0005-0000-0000-000042100000}"/>
    <cellStyle name="Comma 2 11 2 2 2 6 3" xfId="5025" xr:uid="{00000000-0005-0000-0000-000043100000}"/>
    <cellStyle name="Comma 2 11 2 2 2 7" xfId="5026" xr:uid="{00000000-0005-0000-0000-000044100000}"/>
    <cellStyle name="Comma 2 11 2 2 2 7 2" xfId="5027" xr:uid="{00000000-0005-0000-0000-000045100000}"/>
    <cellStyle name="Comma 2 11 2 2 2 7 3" xfId="5028" xr:uid="{00000000-0005-0000-0000-000046100000}"/>
    <cellStyle name="Comma 2 11 2 2 2 8" xfId="5029" xr:uid="{00000000-0005-0000-0000-000047100000}"/>
    <cellStyle name="Comma 2 11 2 2 2 8 2" xfId="5030" xr:uid="{00000000-0005-0000-0000-000048100000}"/>
    <cellStyle name="Comma 2 11 2 2 2 8 3" xfId="5031" xr:uid="{00000000-0005-0000-0000-000049100000}"/>
    <cellStyle name="Comma 2 11 2 2 2 9" xfId="5032" xr:uid="{00000000-0005-0000-0000-00004A100000}"/>
    <cellStyle name="Comma 2 11 2 2 2 9 2" xfId="5033" xr:uid="{00000000-0005-0000-0000-00004B100000}"/>
    <cellStyle name="Comma 2 11 2 2 2 9 3" xfId="5034" xr:uid="{00000000-0005-0000-0000-00004C100000}"/>
    <cellStyle name="Comma 2 11 2 2 3" xfId="5035" xr:uid="{00000000-0005-0000-0000-00004D100000}"/>
    <cellStyle name="Comma 2 11 2 2 3 2" xfId="5036" xr:uid="{00000000-0005-0000-0000-00004E100000}"/>
    <cellStyle name="Comma 2 11 2 2 3 2 2" xfId="5037" xr:uid="{00000000-0005-0000-0000-00004F100000}"/>
    <cellStyle name="Comma 2 11 2 2 3 2 2 2" xfId="5038" xr:uid="{00000000-0005-0000-0000-000050100000}"/>
    <cellStyle name="Comma 2 11 2 2 3 2 2 3" xfId="5039" xr:uid="{00000000-0005-0000-0000-000051100000}"/>
    <cellStyle name="Comma 2 11 2 2 3 2 3" xfId="5040" xr:uid="{00000000-0005-0000-0000-000052100000}"/>
    <cellStyle name="Comma 2 11 2 2 3 2 3 2" xfId="5041" xr:uid="{00000000-0005-0000-0000-000053100000}"/>
    <cellStyle name="Comma 2 11 2 2 3 2 3 3" xfId="5042" xr:uid="{00000000-0005-0000-0000-000054100000}"/>
    <cellStyle name="Comma 2 11 2 2 3 2 4" xfId="5043" xr:uid="{00000000-0005-0000-0000-000055100000}"/>
    <cellStyle name="Comma 2 11 2 2 3 2 4 2" xfId="5044" xr:uid="{00000000-0005-0000-0000-000056100000}"/>
    <cellStyle name="Comma 2 11 2 2 3 2 4 3" xfId="5045" xr:uid="{00000000-0005-0000-0000-000057100000}"/>
    <cellStyle name="Comma 2 11 2 2 3 2 5" xfId="5046" xr:uid="{00000000-0005-0000-0000-000058100000}"/>
    <cellStyle name="Comma 2 11 2 2 3 2 5 2" xfId="5047" xr:uid="{00000000-0005-0000-0000-000059100000}"/>
    <cellStyle name="Comma 2 11 2 2 3 2 5 3" xfId="5048" xr:uid="{00000000-0005-0000-0000-00005A100000}"/>
    <cellStyle name="Comma 2 11 2 2 3 2 6" xfId="5049" xr:uid="{00000000-0005-0000-0000-00005B100000}"/>
    <cellStyle name="Comma 2 11 2 2 3 2 7" xfId="5050" xr:uid="{00000000-0005-0000-0000-00005C100000}"/>
    <cellStyle name="Comma 2 11 2 2 3 3" xfId="5051" xr:uid="{00000000-0005-0000-0000-00005D100000}"/>
    <cellStyle name="Comma 2 11 2 2 3 3 2" xfId="5052" xr:uid="{00000000-0005-0000-0000-00005E100000}"/>
    <cellStyle name="Comma 2 11 2 2 3 3 3" xfId="5053" xr:uid="{00000000-0005-0000-0000-00005F100000}"/>
    <cellStyle name="Comma 2 11 2 2 3 4" xfId="5054" xr:uid="{00000000-0005-0000-0000-000060100000}"/>
    <cellStyle name="Comma 2 11 2 2 3 4 2" xfId="5055" xr:uid="{00000000-0005-0000-0000-000061100000}"/>
    <cellStyle name="Comma 2 11 2 2 3 4 3" xfId="5056" xr:uid="{00000000-0005-0000-0000-000062100000}"/>
    <cellStyle name="Comma 2 11 2 2 3 5" xfId="5057" xr:uid="{00000000-0005-0000-0000-000063100000}"/>
    <cellStyle name="Comma 2 11 2 2 3 5 2" xfId="5058" xr:uid="{00000000-0005-0000-0000-000064100000}"/>
    <cellStyle name="Comma 2 11 2 2 3 5 3" xfId="5059" xr:uid="{00000000-0005-0000-0000-000065100000}"/>
    <cellStyle name="Comma 2 11 2 2 3 6" xfId="5060" xr:uid="{00000000-0005-0000-0000-000066100000}"/>
    <cellStyle name="Comma 2 11 2 2 3 6 2" xfId="5061" xr:uid="{00000000-0005-0000-0000-000067100000}"/>
    <cellStyle name="Comma 2 11 2 2 3 6 3" xfId="5062" xr:uid="{00000000-0005-0000-0000-000068100000}"/>
    <cellStyle name="Comma 2 11 2 2 3 7" xfId="5063" xr:uid="{00000000-0005-0000-0000-000069100000}"/>
    <cellStyle name="Comma 2 11 2 2 3 8" xfId="5064" xr:uid="{00000000-0005-0000-0000-00006A100000}"/>
    <cellStyle name="Comma 2 11 2 2 4" xfId="5065" xr:uid="{00000000-0005-0000-0000-00006B100000}"/>
    <cellStyle name="Comma 2 11 2 2 4 2" xfId="5066" xr:uid="{00000000-0005-0000-0000-00006C100000}"/>
    <cellStyle name="Comma 2 11 2 2 4 2 2" xfId="5067" xr:uid="{00000000-0005-0000-0000-00006D100000}"/>
    <cellStyle name="Comma 2 11 2 2 4 2 2 2" xfId="5068" xr:uid="{00000000-0005-0000-0000-00006E100000}"/>
    <cellStyle name="Comma 2 11 2 2 4 2 2 3" xfId="5069" xr:uid="{00000000-0005-0000-0000-00006F100000}"/>
    <cellStyle name="Comma 2 11 2 2 4 2 3" xfId="5070" xr:uid="{00000000-0005-0000-0000-000070100000}"/>
    <cellStyle name="Comma 2 11 2 2 4 2 3 2" xfId="5071" xr:uid="{00000000-0005-0000-0000-000071100000}"/>
    <cellStyle name="Comma 2 11 2 2 4 2 3 3" xfId="5072" xr:uid="{00000000-0005-0000-0000-000072100000}"/>
    <cellStyle name="Comma 2 11 2 2 4 2 4" xfId="5073" xr:uid="{00000000-0005-0000-0000-000073100000}"/>
    <cellStyle name="Comma 2 11 2 2 4 2 4 2" xfId="5074" xr:uid="{00000000-0005-0000-0000-000074100000}"/>
    <cellStyle name="Comma 2 11 2 2 4 2 4 3" xfId="5075" xr:uid="{00000000-0005-0000-0000-000075100000}"/>
    <cellStyle name="Comma 2 11 2 2 4 2 5" xfId="5076" xr:uid="{00000000-0005-0000-0000-000076100000}"/>
    <cellStyle name="Comma 2 11 2 2 4 2 5 2" xfId="5077" xr:uid="{00000000-0005-0000-0000-000077100000}"/>
    <cellStyle name="Comma 2 11 2 2 4 2 5 3" xfId="5078" xr:uid="{00000000-0005-0000-0000-000078100000}"/>
    <cellStyle name="Comma 2 11 2 2 4 2 6" xfId="5079" xr:uid="{00000000-0005-0000-0000-000079100000}"/>
    <cellStyle name="Comma 2 11 2 2 4 2 7" xfId="5080" xr:uid="{00000000-0005-0000-0000-00007A100000}"/>
    <cellStyle name="Comma 2 11 2 2 4 3" xfId="5081" xr:uid="{00000000-0005-0000-0000-00007B100000}"/>
    <cellStyle name="Comma 2 11 2 2 4 3 2" xfId="5082" xr:uid="{00000000-0005-0000-0000-00007C100000}"/>
    <cellStyle name="Comma 2 11 2 2 4 3 3" xfId="5083" xr:uid="{00000000-0005-0000-0000-00007D100000}"/>
    <cellStyle name="Comma 2 11 2 2 4 4" xfId="5084" xr:uid="{00000000-0005-0000-0000-00007E100000}"/>
    <cellStyle name="Comma 2 11 2 2 4 4 2" xfId="5085" xr:uid="{00000000-0005-0000-0000-00007F100000}"/>
    <cellStyle name="Comma 2 11 2 2 4 4 3" xfId="5086" xr:uid="{00000000-0005-0000-0000-000080100000}"/>
    <cellStyle name="Comma 2 11 2 2 4 5" xfId="5087" xr:uid="{00000000-0005-0000-0000-000081100000}"/>
    <cellStyle name="Comma 2 11 2 2 4 5 2" xfId="5088" xr:uid="{00000000-0005-0000-0000-000082100000}"/>
    <cellStyle name="Comma 2 11 2 2 4 5 3" xfId="5089" xr:uid="{00000000-0005-0000-0000-000083100000}"/>
    <cellStyle name="Comma 2 11 2 2 4 6" xfId="5090" xr:uid="{00000000-0005-0000-0000-000084100000}"/>
    <cellStyle name="Comma 2 11 2 2 4 6 2" xfId="5091" xr:uid="{00000000-0005-0000-0000-000085100000}"/>
    <cellStyle name="Comma 2 11 2 2 4 6 3" xfId="5092" xr:uid="{00000000-0005-0000-0000-000086100000}"/>
    <cellStyle name="Comma 2 11 2 2 4 7" xfId="5093" xr:uid="{00000000-0005-0000-0000-000087100000}"/>
    <cellStyle name="Comma 2 11 2 2 4 8" xfId="5094" xr:uid="{00000000-0005-0000-0000-000088100000}"/>
    <cellStyle name="Comma 2 11 2 2 5" xfId="5095" xr:uid="{00000000-0005-0000-0000-000089100000}"/>
    <cellStyle name="Comma 2 11 2 2 5 2" xfId="5096" xr:uid="{00000000-0005-0000-0000-00008A100000}"/>
    <cellStyle name="Comma 2 11 2 2 5 2 2" xfId="5097" xr:uid="{00000000-0005-0000-0000-00008B100000}"/>
    <cellStyle name="Comma 2 11 2 2 5 2 3" xfId="5098" xr:uid="{00000000-0005-0000-0000-00008C100000}"/>
    <cellStyle name="Comma 2 11 2 2 5 3" xfId="5099" xr:uid="{00000000-0005-0000-0000-00008D100000}"/>
    <cellStyle name="Comma 2 11 2 2 5 3 2" xfId="5100" xr:uid="{00000000-0005-0000-0000-00008E100000}"/>
    <cellStyle name="Comma 2 11 2 2 5 3 3" xfId="5101" xr:uid="{00000000-0005-0000-0000-00008F100000}"/>
    <cellStyle name="Comma 2 11 2 2 5 4" xfId="5102" xr:uid="{00000000-0005-0000-0000-000090100000}"/>
    <cellStyle name="Comma 2 11 2 2 5 4 2" xfId="5103" xr:uid="{00000000-0005-0000-0000-000091100000}"/>
    <cellStyle name="Comma 2 11 2 2 5 4 3" xfId="5104" xr:uid="{00000000-0005-0000-0000-000092100000}"/>
    <cellStyle name="Comma 2 11 2 2 5 5" xfId="5105" xr:uid="{00000000-0005-0000-0000-000093100000}"/>
    <cellStyle name="Comma 2 11 2 2 5 5 2" xfId="5106" xr:uid="{00000000-0005-0000-0000-000094100000}"/>
    <cellStyle name="Comma 2 11 2 2 5 5 3" xfId="5107" xr:uid="{00000000-0005-0000-0000-000095100000}"/>
    <cellStyle name="Comma 2 11 2 2 5 6" xfId="5108" xr:uid="{00000000-0005-0000-0000-000096100000}"/>
    <cellStyle name="Comma 2 11 2 2 5 7" xfId="5109" xr:uid="{00000000-0005-0000-0000-000097100000}"/>
    <cellStyle name="Comma 2 11 2 2 6" xfId="5110" xr:uid="{00000000-0005-0000-0000-000098100000}"/>
    <cellStyle name="Comma 2 11 2 2 6 2" xfId="5111" xr:uid="{00000000-0005-0000-0000-000099100000}"/>
    <cellStyle name="Comma 2 11 2 2 6 2 2" xfId="5112" xr:uid="{00000000-0005-0000-0000-00009A100000}"/>
    <cellStyle name="Comma 2 11 2 2 6 2 3" xfId="5113" xr:uid="{00000000-0005-0000-0000-00009B100000}"/>
    <cellStyle name="Comma 2 11 2 2 6 3" xfId="5114" xr:uid="{00000000-0005-0000-0000-00009C100000}"/>
    <cellStyle name="Comma 2 11 2 2 6 3 2" xfId="5115" xr:uid="{00000000-0005-0000-0000-00009D100000}"/>
    <cellStyle name="Comma 2 11 2 2 6 3 3" xfId="5116" xr:uid="{00000000-0005-0000-0000-00009E100000}"/>
    <cellStyle name="Comma 2 11 2 2 6 4" xfId="5117" xr:uid="{00000000-0005-0000-0000-00009F100000}"/>
    <cellStyle name="Comma 2 11 2 2 6 4 2" xfId="5118" xr:uid="{00000000-0005-0000-0000-0000A0100000}"/>
    <cellStyle name="Comma 2 11 2 2 6 4 3" xfId="5119" xr:uid="{00000000-0005-0000-0000-0000A1100000}"/>
    <cellStyle name="Comma 2 11 2 2 6 5" xfId="5120" xr:uid="{00000000-0005-0000-0000-0000A2100000}"/>
    <cellStyle name="Comma 2 11 2 2 6 5 2" xfId="5121" xr:uid="{00000000-0005-0000-0000-0000A3100000}"/>
    <cellStyle name="Comma 2 11 2 2 6 5 3" xfId="5122" xr:uid="{00000000-0005-0000-0000-0000A4100000}"/>
    <cellStyle name="Comma 2 11 2 2 6 6" xfId="5123" xr:uid="{00000000-0005-0000-0000-0000A5100000}"/>
    <cellStyle name="Comma 2 11 2 2 6 7" xfId="5124" xr:uid="{00000000-0005-0000-0000-0000A6100000}"/>
    <cellStyle name="Comma 2 11 2 2 7" xfId="5125" xr:uid="{00000000-0005-0000-0000-0000A7100000}"/>
    <cellStyle name="Comma 2 11 2 2 7 2" xfId="5126" xr:uid="{00000000-0005-0000-0000-0000A8100000}"/>
    <cellStyle name="Comma 2 11 2 2 7 2 2" xfId="5127" xr:uid="{00000000-0005-0000-0000-0000A9100000}"/>
    <cellStyle name="Comma 2 11 2 2 7 2 3" xfId="5128" xr:uid="{00000000-0005-0000-0000-0000AA100000}"/>
    <cellStyle name="Comma 2 11 2 2 7 3" xfId="5129" xr:uid="{00000000-0005-0000-0000-0000AB100000}"/>
    <cellStyle name="Comma 2 11 2 2 7 3 2" xfId="5130" xr:uid="{00000000-0005-0000-0000-0000AC100000}"/>
    <cellStyle name="Comma 2 11 2 2 7 3 3" xfId="5131" xr:uid="{00000000-0005-0000-0000-0000AD100000}"/>
    <cellStyle name="Comma 2 11 2 2 7 4" xfId="5132" xr:uid="{00000000-0005-0000-0000-0000AE100000}"/>
    <cellStyle name="Comma 2 11 2 2 7 4 2" xfId="5133" xr:uid="{00000000-0005-0000-0000-0000AF100000}"/>
    <cellStyle name="Comma 2 11 2 2 7 4 3" xfId="5134" xr:uid="{00000000-0005-0000-0000-0000B0100000}"/>
    <cellStyle name="Comma 2 11 2 2 7 5" xfId="5135" xr:uid="{00000000-0005-0000-0000-0000B1100000}"/>
    <cellStyle name="Comma 2 11 2 2 7 5 2" xfId="5136" xr:uid="{00000000-0005-0000-0000-0000B2100000}"/>
    <cellStyle name="Comma 2 11 2 2 7 5 3" xfId="5137" xr:uid="{00000000-0005-0000-0000-0000B3100000}"/>
    <cellStyle name="Comma 2 11 2 2 7 6" xfId="5138" xr:uid="{00000000-0005-0000-0000-0000B4100000}"/>
    <cellStyle name="Comma 2 11 2 2 7 7" xfId="5139" xr:uid="{00000000-0005-0000-0000-0000B5100000}"/>
    <cellStyle name="Comma 2 11 2 2 8" xfId="5140" xr:uid="{00000000-0005-0000-0000-0000B6100000}"/>
    <cellStyle name="Comma 2 11 2 2 8 2" xfId="5141" xr:uid="{00000000-0005-0000-0000-0000B7100000}"/>
    <cellStyle name="Comma 2 11 2 2 8 2 2" xfId="5142" xr:uid="{00000000-0005-0000-0000-0000B8100000}"/>
    <cellStyle name="Comma 2 11 2 2 8 2 3" xfId="5143" xr:uid="{00000000-0005-0000-0000-0000B9100000}"/>
    <cellStyle name="Comma 2 11 2 2 8 3" xfId="5144" xr:uid="{00000000-0005-0000-0000-0000BA100000}"/>
    <cellStyle name="Comma 2 11 2 2 8 3 2" xfId="5145" xr:uid="{00000000-0005-0000-0000-0000BB100000}"/>
    <cellStyle name="Comma 2 11 2 2 8 3 3" xfId="5146" xr:uid="{00000000-0005-0000-0000-0000BC100000}"/>
    <cellStyle name="Comma 2 11 2 2 8 4" xfId="5147" xr:uid="{00000000-0005-0000-0000-0000BD100000}"/>
    <cellStyle name="Comma 2 11 2 2 8 4 2" xfId="5148" xr:uid="{00000000-0005-0000-0000-0000BE100000}"/>
    <cellStyle name="Comma 2 11 2 2 8 4 3" xfId="5149" xr:uid="{00000000-0005-0000-0000-0000BF100000}"/>
    <cellStyle name="Comma 2 11 2 2 8 5" xfId="5150" xr:uid="{00000000-0005-0000-0000-0000C0100000}"/>
    <cellStyle name="Comma 2 11 2 2 8 5 2" xfId="5151" xr:uid="{00000000-0005-0000-0000-0000C1100000}"/>
    <cellStyle name="Comma 2 11 2 2 8 5 3" xfId="5152" xr:uid="{00000000-0005-0000-0000-0000C2100000}"/>
    <cellStyle name="Comma 2 11 2 2 8 6" xfId="5153" xr:uid="{00000000-0005-0000-0000-0000C3100000}"/>
    <cellStyle name="Comma 2 11 2 2 8 7" xfId="5154" xr:uid="{00000000-0005-0000-0000-0000C4100000}"/>
    <cellStyle name="Comma 2 11 2 2 9" xfId="5155" xr:uid="{00000000-0005-0000-0000-0000C5100000}"/>
    <cellStyle name="Comma 2 11 2 2 9 2" xfId="5156" xr:uid="{00000000-0005-0000-0000-0000C6100000}"/>
    <cellStyle name="Comma 2 11 2 2 9 3" xfId="5157" xr:uid="{00000000-0005-0000-0000-0000C7100000}"/>
    <cellStyle name="Comma 2 11 2 3" xfId="5158" xr:uid="{00000000-0005-0000-0000-0000C8100000}"/>
    <cellStyle name="Comma 2 11 2 3 10" xfId="5159" xr:uid="{00000000-0005-0000-0000-0000C9100000}"/>
    <cellStyle name="Comma 2 11 2 3 11" xfId="5160" xr:uid="{00000000-0005-0000-0000-0000CA100000}"/>
    <cellStyle name="Comma 2 11 2 3 2" xfId="5161" xr:uid="{00000000-0005-0000-0000-0000CB100000}"/>
    <cellStyle name="Comma 2 11 2 3 2 2" xfId="5162" xr:uid="{00000000-0005-0000-0000-0000CC100000}"/>
    <cellStyle name="Comma 2 11 2 3 2 2 2" xfId="5163" xr:uid="{00000000-0005-0000-0000-0000CD100000}"/>
    <cellStyle name="Comma 2 11 2 3 2 2 2 2" xfId="5164" xr:uid="{00000000-0005-0000-0000-0000CE100000}"/>
    <cellStyle name="Comma 2 11 2 3 2 2 2 3" xfId="5165" xr:uid="{00000000-0005-0000-0000-0000CF100000}"/>
    <cellStyle name="Comma 2 11 2 3 2 2 3" xfId="5166" xr:uid="{00000000-0005-0000-0000-0000D0100000}"/>
    <cellStyle name="Comma 2 11 2 3 2 2 3 2" xfId="5167" xr:uid="{00000000-0005-0000-0000-0000D1100000}"/>
    <cellStyle name="Comma 2 11 2 3 2 2 3 3" xfId="5168" xr:uid="{00000000-0005-0000-0000-0000D2100000}"/>
    <cellStyle name="Comma 2 11 2 3 2 2 4" xfId="5169" xr:uid="{00000000-0005-0000-0000-0000D3100000}"/>
    <cellStyle name="Comma 2 11 2 3 2 2 4 2" xfId="5170" xr:uid="{00000000-0005-0000-0000-0000D4100000}"/>
    <cellStyle name="Comma 2 11 2 3 2 2 4 3" xfId="5171" xr:uid="{00000000-0005-0000-0000-0000D5100000}"/>
    <cellStyle name="Comma 2 11 2 3 2 2 5" xfId="5172" xr:uid="{00000000-0005-0000-0000-0000D6100000}"/>
    <cellStyle name="Comma 2 11 2 3 2 2 5 2" xfId="5173" xr:uid="{00000000-0005-0000-0000-0000D7100000}"/>
    <cellStyle name="Comma 2 11 2 3 2 2 5 3" xfId="5174" xr:uid="{00000000-0005-0000-0000-0000D8100000}"/>
    <cellStyle name="Comma 2 11 2 3 2 2 6" xfId="5175" xr:uid="{00000000-0005-0000-0000-0000D9100000}"/>
    <cellStyle name="Comma 2 11 2 3 2 2 7" xfId="5176" xr:uid="{00000000-0005-0000-0000-0000DA100000}"/>
    <cellStyle name="Comma 2 11 2 3 2 3" xfId="5177" xr:uid="{00000000-0005-0000-0000-0000DB100000}"/>
    <cellStyle name="Comma 2 11 2 3 2 3 2" xfId="5178" xr:uid="{00000000-0005-0000-0000-0000DC100000}"/>
    <cellStyle name="Comma 2 11 2 3 2 3 3" xfId="5179" xr:uid="{00000000-0005-0000-0000-0000DD100000}"/>
    <cellStyle name="Comma 2 11 2 3 2 4" xfId="5180" xr:uid="{00000000-0005-0000-0000-0000DE100000}"/>
    <cellStyle name="Comma 2 11 2 3 2 4 2" xfId="5181" xr:uid="{00000000-0005-0000-0000-0000DF100000}"/>
    <cellStyle name="Comma 2 11 2 3 2 4 3" xfId="5182" xr:uid="{00000000-0005-0000-0000-0000E0100000}"/>
    <cellStyle name="Comma 2 11 2 3 2 5" xfId="5183" xr:uid="{00000000-0005-0000-0000-0000E1100000}"/>
    <cellStyle name="Comma 2 11 2 3 2 5 2" xfId="5184" xr:uid="{00000000-0005-0000-0000-0000E2100000}"/>
    <cellStyle name="Comma 2 11 2 3 2 5 3" xfId="5185" xr:uid="{00000000-0005-0000-0000-0000E3100000}"/>
    <cellStyle name="Comma 2 11 2 3 2 6" xfId="5186" xr:uid="{00000000-0005-0000-0000-0000E4100000}"/>
    <cellStyle name="Comma 2 11 2 3 2 6 2" xfId="5187" xr:uid="{00000000-0005-0000-0000-0000E5100000}"/>
    <cellStyle name="Comma 2 11 2 3 2 6 3" xfId="5188" xr:uid="{00000000-0005-0000-0000-0000E6100000}"/>
    <cellStyle name="Comma 2 11 2 3 2 7" xfId="5189" xr:uid="{00000000-0005-0000-0000-0000E7100000}"/>
    <cellStyle name="Comma 2 11 2 3 2 8" xfId="5190" xr:uid="{00000000-0005-0000-0000-0000E8100000}"/>
    <cellStyle name="Comma 2 11 2 3 3" xfId="5191" xr:uid="{00000000-0005-0000-0000-0000E9100000}"/>
    <cellStyle name="Comma 2 11 2 3 3 2" xfId="5192" xr:uid="{00000000-0005-0000-0000-0000EA100000}"/>
    <cellStyle name="Comma 2 11 2 3 3 2 2" xfId="5193" xr:uid="{00000000-0005-0000-0000-0000EB100000}"/>
    <cellStyle name="Comma 2 11 2 3 3 2 3" xfId="5194" xr:uid="{00000000-0005-0000-0000-0000EC100000}"/>
    <cellStyle name="Comma 2 11 2 3 3 3" xfId="5195" xr:uid="{00000000-0005-0000-0000-0000ED100000}"/>
    <cellStyle name="Comma 2 11 2 3 3 3 2" xfId="5196" xr:uid="{00000000-0005-0000-0000-0000EE100000}"/>
    <cellStyle name="Comma 2 11 2 3 3 3 3" xfId="5197" xr:uid="{00000000-0005-0000-0000-0000EF100000}"/>
    <cellStyle name="Comma 2 11 2 3 3 4" xfId="5198" xr:uid="{00000000-0005-0000-0000-0000F0100000}"/>
    <cellStyle name="Comma 2 11 2 3 3 4 2" xfId="5199" xr:uid="{00000000-0005-0000-0000-0000F1100000}"/>
    <cellStyle name="Comma 2 11 2 3 3 4 3" xfId="5200" xr:uid="{00000000-0005-0000-0000-0000F2100000}"/>
    <cellStyle name="Comma 2 11 2 3 3 5" xfId="5201" xr:uid="{00000000-0005-0000-0000-0000F3100000}"/>
    <cellStyle name="Comma 2 11 2 3 3 5 2" xfId="5202" xr:uid="{00000000-0005-0000-0000-0000F4100000}"/>
    <cellStyle name="Comma 2 11 2 3 3 5 3" xfId="5203" xr:uid="{00000000-0005-0000-0000-0000F5100000}"/>
    <cellStyle name="Comma 2 11 2 3 3 6" xfId="5204" xr:uid="{00000000-0005-0000-0000-0000F6100000}"/>
    <cellStyle name="Comma 2 11 2 3 3 7" xfId="5205" xr:uid="{00000000-0005-0000-0000-0000F7100000}"/>
    <cellStyle name="Comma 2 11 2 3 4" xfId="5206" xr:uid="{00000000-0005-0000-0000-0000F8100000}"/>
    <cellStyle name="Comma 2 11 2 3 4 2" xfId="5207" xr:uid="{00000000-0005-0000-0000-0000F9100000}"/>
    <cellStyle name="Comma 2 11 2 3 4 2 2" xfId="5208" xr:uid="{00000000-0005-0000-0000-0000FA100000}"/>
    <cellStyle name="Comma 2 11 2 3 4 2 3" xfId="5209" xr:uid="{00000000-0005-0000-0000-0000FB100000}"/>
    <cellStyle name="Comma 2 11 2 3 4 3" xfId="5210" xr:uid="{00000000-0005-0000-0000-0000FC100000}"/>
    <cellStyle name="Comma 2 11 2 3 4 3 2" xfId="5211" xr:uid="{00000000-0005-0000-0000-0000FD100000}"/>
    <cellStyle name="Comma 2 11 2 3 4 3 3" xfId="5212" xr:uid="{00000000-0005-0000-0000-0000FE100000}"/>
    <cellStyle name="Comma 2 11 2 3 4 4" xfId="5213" xr:uid="{00000000-0005-0000-0000-0000FF100000}"/>
    <cellStyle name="Comma 2 11 2 3 4 4 2" xfId="5214" xr:uid="{00000000-0005-0000-0000-000000110000}"/>
    <cellStyle name="Comma 2 11 2 3 4 4 3" xfId="5215" xr:uid="{00000000-0005-0000-0000-000001110000}"/>
    <cellStyle name="Comma 2 11 2 3 4 5" xfId="5216" xr:uid="{00000000-0005-0000-0000-000002110000}"/>
    <cellStyle name="Comma 2 11 2 3 4 5 2" xfId="5217" xr:uid="{00000000-0005-0000-0000-000003110000}"/>
    <cellStyle name="Comma 2 11 2 3 4 5 3" xfId="5218" xr:uid="{00000000-0005-0000-0000-000004110000}"/>
    <cellStyle name="Comma 2 11 2 3 4 6" xfId="5219" xr:uid="{00000000-0005-0000-0000-000005110000}"/>
    <cellStyle name="Comma 2 11 2 3 4 7" xfId="5220" xr:uid="{00000000-0005-0000-0000-000006110000}"/>
    <cellStyle name="Comma 2 11 2 3 5" xfId="5221" xr:uid="{00000000-0005-0000-0000-000007110000}"/>
    <cellStyle name="Comma 2 11 2 3 5 2" xfId="5222" xr:uid="{00000000-0005-0000-0000-000008110000}"/>
    <cellStyle name="Comma 2 11 2 3 5 2 2" xfId="5223" xr:uid="{00000000-0005-0000-0000-000009110000}"/>
    <cellStyle name="Comma 2 11 2 3 5 2 3" xfId="5224" xr:uid="{00000000-0005-0000-0000-00000A110000}"/>
    <cellStyle name="Comma 2 11 2 3 5 3" xfId="5225" xr:uid="{00000000-0005-0000-0000-00000B110000}"/>
    <cellStyle name="Comma 2 11 2 3 5 3 2" xfId="5226" xr:uid="{00000000-0005-0000-0000-00000C110000}"/>
    <cellStyle name="Comma 2 11 2 3 5 3 3" xfId="5227" xr:uid="{00000000-0005-0000-0000-00000D110000}"/>
    <cellStyle name="Comma 2 11 2 3 5 4" xfId="5228" xr:uid="{00000000-0005-0000-0000-00000E110000}"/>
    <cellStyle name="Comma 2 11 2 3 5 4 2" xfId="5229" xr:uid="{00000000-0005-0000-0000-00000F110000}"/>
    <cellStyle name="Comma 2 11 2 3 5 4 3" xfId="5230" xr:uid="{00000000-0005-0000-0000-000010110000}"/>
    <cellStyle name="Comma 2 11 2 3 5 5" xfId="5231" xr:uid="{00000000-0005-0000-0000-000011110000}"/>
    <cellStyle name="Comma 2 11 2 3 5 5 2" xfId="5232" xr:uid="{00000000-0005-0000-0000-000012110000}"/>
    <cellStyle name="Comma 2 11 2 3 5 5 3" xfId="5233" xr:uid="{00000000-0005-0000-0000-000013110000}"/>
    <cellStyle name="Comma 2 11 2 3 5 6" xfId="5234" xr:uid="{00000000-0005-0000-0000-000014110000}"/>
    <cellStyle name="Comma 2 11 2 3 5 7" xfId="5235" xr:uid="{00000000-0005-0000-0000-000015110000}"/>
    <cellStyle name="Comma 2 11 2 3 6" xfId="5236" xr:uid="{00000000-0005-0000-0000-000016110000}"/>
    <cellStyle name="Comma 2 11 2 3 6 2" xfId="5237" xr:uid="{00000000-0005-0000-0000-000017110000}"/>
    <cellStyle name="Comma 2 11 2 3 6 3" xfId="5238" xr:uid="{00000000-0005-0000-0000-000018110000}"/>
    <cellStyle name="Comma 2 11 2 3 7" xfId="5239" xr:uid="{00000000-0005-0000-0000-000019110000}"/>
    <cellStyle name="Comma 2 11 2 3 7 2" xfId="5240" xr:uid="{00000000-0005-0000-0000-00001A110000}"/>
    <cellStyle name="Comma 2 11 2 3 7 3" xfId="5241" xr:uid="{00000000-0005-0000-0000-00001B110000}"/>
    <cellStyle name="Comma 2 11 2 3 8" xfId="5242" xr:uid="{00000000-0005-0000-0000-00001C110000}"/>
    <cellStyle name="Comma 2 11 2 3 8 2" xfId="5243" xr:uid="{00000000-0005-0000-0000-00001D110000}"/>
    <cellStyle name="Comma 2 11 2 3 8 3" xfId="5244" xr:uid="{00000000-0005-0000-0000-00001E110000}"/>
    <cellStyle name="Comma 2 11 2 3 9" xfId="5245" xr:uid="{00000000-0005-0000-0000-00001F110000}"/>
    <cellStyle name="Comma 2 11 2 3 9 2" xfId="5246" xr:uid="{00000000-0005-0000-0000-000020110000}"/>
    <cellStyle name="Comma 2 11 2 3 9 3" xfId="5247" xr:uid="{00000000-0005-0000-0000-000021110000}"/>
    <cellStyle name="Comma 2 11 2 4" xfId="5248" xr:uid="{00000000-0005-0000-0000-000022110000}"/>
    <cellStyle name="Comma 2 11 2 4 2" xfId="5249" xr:uid="{00000000-0005-0000-0000-000023110000}"/>
    <cellStyle name="Comma 2 11 2 4 2 2" xfId="5250" xr:uid="{00000000-0005-0000-0000-000024110000}"/>
    <cellStyle name="Comma 2 11 2 4 2 2 2" xfId="5251" xr:uid="{00000000-0005-0000-0000-000025110000}"/>
    <cellStyle name="Comma 2 11 2 4 2 2 3" xfId="5252" xr:uid="{00000000-0005-0000-0000-000026110000}"/>
    <cellStyle name="Comma 2 11 2 4 2 3" xfId="5253" xr:uid="{00000000-0005-0000-0000-000027110000}"/>
    <cellStyle name="Comma 2 11 2 4 2 3 2" xfId="5254" xr:uid="{00000000-0005-0000-0000-000028110000}"/>
    <cellStyle name="Comma 2 11 2 4 2 3 3" xfId="5255" xr:uid="{00000000-0005-0000-0000-000029110000}"/>
    <cellStyle name="Comma 2 11 2 4 2 4" xfId="5256" xr:uid="{00000000-0005-0000-0000-00002A110000}"/>
    <cellStyle name="Comma 2 11 2 4 2 4 2" xfId="5257" xr:uid="{00000000-0005-0000-0000-00002B110000}"/>
    <cellStyle name="Comma 2 11 2 4 2 4 3" xfId="5258" xr:uid="{00000000-0005-0000-0000-00002C110000}"/>
    <cellStyle name="Comma 2 11 2 4 2 5" xfId="5259" xr:uid="{00000000-0005-0000-0000-00002D110000}"/>
    <cellStyle name="Comma 2 11 2 4 2 5 2" xfId="5260" xr:uid="{00000000-0005-0000-0000-00002E110000}"/>
    <cellStyle name="Comma 2 11 2 4 2 5 3" xfId="5261" xr:uid="{00000000-0005-0000-0000-00002F110000}"/>
    <cellStyle name="Comma 2 11 2 4 2 6" xfId="5262" xr:uid="{00000000-0005-0000-0000-000030110000}"/>
    <cellStyle name="Comma 2 11 2 4 2 7" xfId="5263" xr:uid="{00000000-0005-0000-0000-000031110000}"/>
    <cellStyle name="Comma 2 11 2 4 3" xfId="5264" xr:uid="{00000000-0005-0000-0000-000032110000}"/>
    <cellStyle name="Comma 2 11 2 4 3 2" xfId="5265" xr:uid="{00000000-0005-0000-0000-000033110000}"/>
    <cellStyle name="Comma 2 11 2 4 3 3" xfId="5266" xr:uid="{00000000-0005-0000-0000-000034110000}"/>
    <cellStyle name="Comma 2 11 2 4 4" xfId="5267" xr:uid="{00000000-0005-0000-0000-000035110000}"/>
    <cellStyle name="Comma 2 11 2 4 4 2" xfId="5268" xr:uid="{00000000-0005-0000-0000-000036110000}"/>
    <cellStyle name="Comma 2 11 2 4 4 3" xfId="5269" xr:uid="{00000000-0005-0000-0000-000037110000}"/>
    <cellStyle name="Comma 2 11 2 4 5" xfId="5270" xr:uid="{00000000-0005-0000-0000-000038110000}"/>
    <cellStyle name="Comma 2 11 2 4 5 2" xfId="5271" xr:uid="{00000000-0005-0000-0000-000039110000}"/>
    <cellStyle name="Comma 2 11 2 4 5 3" xfId="5272" xr:uid="{00000000-0005-0000-0000-00003A110000}"/>
    <cellStyle name="Comma 2 11 2 4 6" xfId="5273" xr:uid="{00000000-0005-0000-0000-00003B110000}"/>
    <cellStyle name="Comma 2 11 2 4 6 2" xfId="5274" xr:uid="{00000000-0005-0000-0000-00003C110000}"/>
    <cellStyle name="Comma 2 11 2 4 6 3" xfId="5275" xr:uid="{00000000-0005-0000-0000-00003D110000}"/>
    <cellStyle name="Comma 2 11 2 4 7" xfId="5276" xr:uid="{00000000-0005-0000-0000-00003E110000}"/>
    <cellStyle name="Comma 2 11 2 4 8" xfId="5277" xr:uid="{00000000-0005-0000-0000-00003F110000}"/>
    <cellStyle name="Comma 2 11 2 5" xfId="5278" xr:uid="{00000000-0005-0000-0000-000040110000}"/>
    <cellStyle name="Comma 2 11 2 5 2" xfId="5279" xr:uid="{00000000-0005-0000-0000-000041110000}"/>
    <cellStyle name="Comma 2 11 2 5 2 2" xfId="5280" xr:uid="{00000000-0005-0000-0000-000042110000}"/>
    <cellStyle name="Comma 2 11 2 5 2 2 2" xfId="5281" xr:uid="{00000000-0005-0000-0000-000043110000}"/>
    <cellStyle name="Comma 2 11 2 5 2 2 3" xfId="5282" xr:uid="{00000000-0005-0000-0000-000044110000}"/>
    <cellStyle name="Comma 2 11 2 5 2 3" xfId="5283" xr:uid="{00000000-0005-0000-0000-000045110000}"/>
    <cellStyle name="Comma 2 11 2 5 2 3 2" xfId="5284" xr:uid="{00000000-0005-0000-0000-000046110000}"/>
    <cellStyle name="Comma 2 11 2 5 2 3 3" xfId="5285" xr:uid="{00000000-0005-0000-0000-000047110000}"/>
    <cellStyle name="Comma 2 11 2 5 2 4" xfId="5286" xr:uid="{00000000-0005-0000-0000-000048110000}"/>
    <cellStyle name="Comma 2 11 2 5 2 4 2" xfId="5287" xr:uid="{00000000-0005-0000-0000-000049110000}"/>
    <cellStyle name="Comma 2 11 2 5 2 4 3" xfId="5288" xr:uid="{00000000-0005-0000-0000-00004A110000}"/>
    <cellStyle name="Comma 2 11 2 5 2 5" xfId="5289" xr:uid="{00000000-0005-0000-0000-00004B110000}"/>
    <cellStyle name="Comma 2 11 2 5 2 5 2" xfId="5290" xr:uid="{00000000-0005-0000-0000-00004C110000}"/>
    <cellStyle name="Comma 2 11 2 5 2 5 3" xfId="5291" xr:uid="{00000000-0005-0000-0000-00004D110000}"/>
    <cellStyle name="Comma 2 11 2 5 2 6" xfId="5292" xr:uid="{00000000-0005-0000-0000-00004E110000}"/>
    <cellStyle name="Comma 2 11 2 5 2 7" xfId="5293" xr:uid="{00000000-0005-0000-0000-00004F110000}"/>
    <cellStyle name="Comma 2 11 2 5 3" xfId="5294" xr:uid="{00000000-0005-0000-0000-000050110000}"/>
    <cellStyle name="Comma 2 11 2 5 3 2" xfId="5295" xr:uid="{00000000-0005-0000-0000-000051110000}"/>
    <cellStyle name="Comma 2 11 2 5 3 3" xfId="5296" xr:uid="{00000000-0005-0000-0000-000052110000}"/>
    <cellStyle name="Comma 2 11 2 5 4" xfId="5297" xr:uid="{00000000-0005-0000-0000-000053110000}"/>
    <cellStyle name="Comma 2 11 2 5 4 2" xfId="5298" xr:uid="{00000000-0005-0000-0000-000054110000}"/>
    <cellStyle name="Comma 2 11 2 5 4 3" xfId="5299" xr:uid="{00000000-0005-0000-0000-000055110000}"/>
    <cellStyle name="Comma 2 11 2 5 5" xfId="5300" xr:uid="{00000000-0005-0000-0000-000056110000}"/>
    <cellStyle name="Comma 2 11 2 5 5 2" xfId="5301" xr:uid="{00000000-0005-0000-0000-000057110000}"/>
    <cellStyle name="Comma 2 11 2 5 5 3" xfId="5302" xr:uid="{00000000-0005-0000-0000-000058110000}"/>
    <cellStyle name="Comma 2 11 2 5 6" xfId="5303" xr:uid="{00000000-0005-0000-0000-000059110000}"/>
    <cellStyle name="Comma 2 11 2 5 6 2" xfId="5304" xr:uid="{00000000-0005-0000-0000-00005A110000}"/>
    <cellStyle name="Comma 2 11 2 5 6 3" xfId="5305" xr:uid="{00000000-0005-0000-0000-00005B110000}"/>
    <cellStyle name="Comma 2 11 2 5 7" xfId="5306" xr:uid="{00000000-0005-0000-0000-00005C110000}"/>
    <cellStyle name="Comma 2 11 2 5 8" xfId="5307" xr:uid="{00000000-0005-0000-0000-00005D110000}"/>
    <cellStyle name="Comma 2 11 2 6" xfId="5308" xr:uid="{00000000-0005-0000-0000-00005E110000}"/>
    <cellStyle name="Comma 2 11 2 6 2" xfId="5309" xr:uid="{00000000-0005-0000-0000-00005F110000}"/>
    <cellStyle name="Comma 2 11 2 6 2 2" xfId="5310" xr:uid="{00000000-0005-0000-0000-000060110000}"/>
    <cellStyle name="Comma 2 11 2 6 2 3" xfId="5311" xr:uid="{00000000-0005-0000-0000-000061110000}"/>
    <cellStyle name="Comma 2 11 2 6 3" xfId="5312" xr:uid="{00000000-0005-0000-0000-000062110000}"/>
    <cellStyle name="Comma 2 11 2 6 3 2" xfId="5313" xr:uid="{00000000-0005-0000-0000-000063110000}"/>
    <cellStyle name="Comma 2 11 2 6 3 3" xfId="5314" xr:uid="{00000000-0005-0000-0000-000064110000}"/>
    <cellStyle name="Comma 2 11 2 6 4" xfId="5315" xr:uid="{00000000-0005-0000-0000-000065110000}"/>
    <cellStyle name="Comma 2 11 2 6 4 2" xfId="5316" xr:uid="{00000000-0005-0000-0000-000066110000}"/>
    <cellStyle name="Comma 2 11 2 6 4 3" xfId="5317" xr:uid="{00000000-0005-0000-0000-000067110000}"/>
    <cellStyle name="Comma 2 11 2 6 5" xfId="5318" xr:uid="{00000000-0005-0000-0000-000068110000}"/>
    <cellStyle name="Comma 2 11 2 6 5 2" xfId="5319" xr:uid="{00000000-0005-0000-0000-000069110000}"/>
    <cellStyle name="Comma 2 11 2 6 5 3" xfId="5320" xr:uid="{00000000-0005-0000-0000-00006A110000}"/>
    <cellStyle name="Comma 2 11 2 6 6" xfId="5321" xr:uid="{00000000-0005-0000-0000-00006B110000}"/>
    <cellStyle name="Comma 2 11 2 6 7" xfId="5322" xr:uid="{00000000-0005-0000-0000-00006C110000}"/>
    <cellStyle name="Comma 2 11 2 7" xfId="5323" xr:uid="{00000000-0005-0000-0000-00006D110000}"/>
    <cellStyle name="Comma 2 11 2 7 2" xfId="5324" xr:uid="{00000000-0005-0000-0000-00006E110000}"/>
    <cellStyle name="Comma 2 11 2 7 2 2" xfId="5325" xr:uid="{00000000-0005-0000-0000-00006F110000}"/>
    <cellStyle name="Comma 2 11 2 7 2 3" xfId="5326" xr:uid="{00000000-0005-0000-0000-000070110000}"/>
    <cellStyle name="Comma 2 11 2 7 3" xfId="5327" xr:uid="{00000000-0005-0000-0000-000071110000}"/>
    <cellStyle name="Comma 2 11 2 7 3 2" xfId="5328" xr:uid="{00000000-0005-0000-0000-000072110000}"/>
    <cellStyle name="Comma 2 11 2 7 3 3" xfId="5329" xr:uid="{00000000-0005-0000-0000-000073110000}"/>
    <cellStyle name="Comma 2 11 2 7 4" xfId="5330" xr:uid="{00000000-0005-0000-0000-000074110000}"/>
    <cellStyle name="Comma 2 11 2 7 4 2" xfId="5331" xr:uid="{00000000-0005-0000-0000-000075110000}"/>
    <cellStyle name="Comma 2 11 2 7 4 3" xfId="5332" xr:uid="{00000000-0005-0000-0000-000076110000}"/>
    <cellStyle name="Comma 2 11 2 7 5" xfId="5333" xr:uid="{00000000-0005-0000-0000-000077110000}"/>
    <cellStyle name="Comma 2 11 2 7 5 2" xfId="5334" xr:uid="{00000000-0005-0000-0000-000078110000}"/>
    <cellStyle name="Comma 2 11 2 7 5 3" xfId="5335" xr:uid="{00000000-0005-0000-0000-000079110000}"/>
    <cellStyle name="Comma 2 11 2 7 6" xfId="5336" xr:uid="{00000000-0005-0000-0000-00007A110000}"/>
    <cellStyle name="Comma 2 11 2 7 7" xfId="5337" xr:uid="{00000000-0005-0000-0000-00007B110000}"/>
    <cellStyle name="Comma 2 11 2 8" xfId="5338" xr:uid="{00000000-0005-0000-0000-00007C110000}"/>
    <cellStyle name="Comma 2 11 2 8 2" xfId="5339" xr:uid="{00000000-0005-0000-0000-00007D110000}"/>
    <cellStyle name="Comma 2 11 2 8 2 2" xfId="5340" xr:uid="{00000000-0005-0000-0000-00007E110000}"/>
    <cellStyle name="Comma 2 11 2 8 2 3" xfId="5341" xr:uid="{00000000-0005-0000-0000-00007F110000}"/>
    <cellStyle name="Comma 2 11 2 8 3" xfId="5342" xr:uid="{00000000-0005-0000-0000-000080110000}"/>
    <cellStyle name="Comma 2 11 2 8 3 2" xfId="5343" xr:uid="{00000000-0005-0000-0000-000081110000}"/>
    <cellStyle name="Comma 2 11 2 8 3 3" xfId="5344" xr:uid="{00000000-0005-0000-0000-000082110000}"/>
    <cellStyle name="Comma 2 11 2 8 4" xfId="5345" xr:uid="{00000000-0005-0000-0000-000083110000}"/>
    <cellStyle name="Comma 2 11 2 8 4 2" xfId="5346" xr:uid="{00000000-0005-0000-0000-000084110000}"/>
    <cellStyle name="Comma 2 11 2 8 4 3" xfId="5347" xr:uid="{00000000-0005-0000-0000-000085110000}"/>
    <cellStyle name="Comma 2 11 2 8 5" xfId="5348" xr:uid="{00000000-0005-0000-0000-000086110000}"/>
    <cellStyle name="Comma 2 11 2 8 5 2" xfId="5349" xr:uid="{00000000-0005-0000-0000-000087110000}"/>
    <cellStyle name="Comma 2 11 2 8 5 3" xfId="5350" xr:uid="{00000000-0005-0000-0000-000088110000}"/>
    <cellStyle name="Comma 2 11 2 8 6" xfId="5351" xr:uid="{00000000-0005-0000-0000-000089110000}"/>
    <cellStyle name="Comma 2 11 2 8 7" xfId="5352" xr:uid="{00000000-0005-0000-0000-00008A110000}"/>
    <cellStyle name="Comma 2 11 2 9" xfId="5353" xr:uid="{00000000-0005-0000-0000-00008B110000}"/>
    <cellStyle name="Comma 2 11 2 9 2" xfId="5354" xr:uid="{00000000-0005-0000-0000-00008C110000}"/>
    <cellStyle name="Comma 2 11 2 9 2 2" xfId="5355" xr:uid="{00000000-0005-0000-0000-00008D110000}"/>
    <cellStyle name="Comma 2 11 2 9 2 3" xfId="5356" xr:uid="{00000000-0005-0000-0000-00008E110000}"/>
    <cellStyle name="Comma 2 11 2 9 3" xfId="5357" xr:uid="{00000000-0005-0000-0000-00008F110000}"/>
    <cellStyle name="Comma 2 11 2 9 3 2" xfId="5358" xr:uid="{00000000-0005-0000-0000-000090110000}"/>
    <cellStyle name="Comma 2 11 2 9 3 3" xfId="5359" xr:uid="{00000000-0005-0000-0000-000091110000}"/>
    <cellStyle name="Comma 2 11 2 9 4" xfId="5360" xr:uid="{00000000-0005-0000-0000-000092110000}"/>
    <cellStyle name="Comma 2 11 2 9 4 2" xfId="5361" xr:uid="{00000000-0005-0000-0000-000093110000}"/>
    <cellStyle name="Comma 2 11 2 9 4 3" xfId="5362" xr:uid="{00000000-0005-0000-0000-000094110000}"/>
    <cellStyle name="Comma 2 11 2 9 5" xfId="5363" xr:uid="{00000000-0005-0000-0000-000095110000}"/>
    <cellStyle name="Comma 2 11 2 9 5 2" xfId="5364" xr:uid="{00000000-0005-0000-0000-000096110000}"/>
    <cellStyle name="Comma 2 11 2 9 5 3" xfId="5365" xr:uid="{00000000-0005-0000-0000-000097110000}"/>
    <cellStyle name="Comma 2 11 2 9 6" xfId="5366" xr:uid="{00000000-0005-0000-0000-000098110000}"/>
    <cellStyle name="Comma 2 11 2 9 7" xfId="5367" xr:uid="{00000000-0005-0000-0000-000099110000}"/>
    <cellStyle name="Comma 2 11 3" xfId="5368" xr:uid="{00000000-0005-0000-0000-00009A110000}"/>
    <cellStyle name="Comma 2 11 3 10" xfId="5369" xr:uid="{00000000-0005-0000-0000-00009B110000}"/>
    <cellStyle name="Comma 2 11 3 10 2" xfId="5370" xr:uid="{00000000-0005-0000-0000-00009C110000}"/>
    <cellStyle name="Comma 2 11 3 10 3" xfId="5371" xr:uid="{00000000-0005-0000-0000-00009D110000}"/>
    <cellStyle name="Comma 2 11 3 11" xfId="5372" xr:uid="{00000000-0005-0000-0000-00009E110000}"/>
    <cellStyle name="Comma 2 11 3 11 2" xfId="5373" xr:uid="{00000000-0005-0000-0000-00009F110000}"/>
    <cellStyle name="Comma 2 11 3 11 3" xfId="5374" xr:uid="{00000000-0005-0000-0000-0000A0110000}"/>
    <cellStyle name="Comma 2 11 3 12" xfId="5375" xr:uid="{00000000-0005-0000-0000-0000A1110000}"/>
    <cellStyle name="Comma 2 11 3 12 2" xfId="5376" xr:uid="{00000000-0005-0000-0000-0000A2110000}"/>
    <cellStyle name="Comma 2 11 3 12 3" xfId="5377" xr:uid="{00000000-0005-0000-0000-0000A3110000}"/>
    <cellStyle name="Comma 2 11 3 13" xfId="5378" xr:uid="{00000000-0005-0000-0000-0000A4110000}"/>
    <cellStyle name="Comma 2 11 3 14" xfId="5379" xr:uid="{00000000-0005-0000-0000-0000A5110000}"/>
    <cellStyle name="Comma 2 11 3 2" xfId="5380" xr:uid="{00000000-0005-0000-0000-0000A6110000}"/>
    <cellStyle name="Comma 2 11 3 2 10" xfId="5381" xr:uid="{00000000-0005-0000-0000-0000A7110000}"/>
    <cellStyle name="Comma 2 11 3 2 11" xfId="5382" xr:uid="{00000000-0005-0000-0000-0000A8110000}"/>
    <cellStyle name="Comma 2 11 3 2 2" xfId="5383" xr:uid="{00000000-0005-0000-0000-0000A9110000}"/>
    <cellStyle name="Comma 2 11 3 2 2 2" xfId="5384" xr:uid="{00000000-0005-0000-0000-0000AA110000}"/>
    <cellStyle name="Comma 2 11 3 2 2 2 2" xfId="5385" xr:uid="{00000000-0005-0000-0000-0000AB110000}"/>
    <cellStyle name="Comma 2 11 3 2 2 2 2 2" xfId="5386" xr:uid="{00000000-0005-0000-0000-0000AC110000}"/>
    <cellStyle name="Comma 2 11 3 2 2 2 2 3" xfId="5387" xr:uid="{00000000-0005-0000-0000-0000AD110000}"/>
    <cellStyle name="Comma 2 11 3 2 2 2 3" xfId="5388" xr:uid="{00000000-0005-0000-0000-0000AE110000}"/>
    <cellStyle name="Comma 2 11 3 2 2 2 3 2" xfId="5389" xr:uid="{00000000-0005-0000-0000-0000AF110000}"/>
    <cellStyle name="Comma 2 11 3 2 2 2 3 3" xfId="5390" xr:uid="{00000000-0005-0000-0000-0000B0110000}"/>
    <cellStyle name="Comma 2 11 3 2 2 2 4" xfId="5391" xr:uid="{00000000-0005-0000-0000-0000B1110000}"/>
    <cellStyle name="Comma 2 11 3 2 2 2 4 2" xfId="5392" xr:uid="{00000000-0005-0000-0000-0000B2110000}"/>
    <cellStyle name="Comma 2 11 3 2 2 2 4 3" xfId="5393" xr:uid="{00000000-0005-0000-0000-0000B3110000}"/>
    <cellStyle name="Comma 2 11 3 2 2 2 5" xfId="5394" xr:uid="{00000000-0005-0000-0000-0000B4110000}"/>
    <cellStyle name="Comma 2 11 3 2 2 2 5 2" xfId="5395" xr:uid="{00000000-0005-0000-0000-0000B5110000}"/>
    <cellStyle name="Comma 2 11 3 2 2 2 5 3" xfId="5396" xr:uid="{00000000-0005-0000-0000-0000B6110000}"/>
    <cellStyle name="Comma 2 11 3 2 2 2 6" xfId="5397" xr:uid="{00000000-0005-0000-0000-0000B7110000}"/>
    <cellStyle name="Comma 2 11 3 2 2 2 7" xfId="5398" xr:uid="{00000000-0005-0000-0000-0000B8110000}"/>
    <cellStyle name="Comma 2 11 3 2 2 3" xfId="5399" xr:uid="{00000000-0005-0000-0000-0000B9110000}"/>
    <cellStyle name="Comma 2 11 3 2 2 3 2" xfId="5400" xr:uid="{00000000-0005-0000-0000-0000BA110000}"/>
    <cellStyle name="Comma 2 11 3 2 2 3 3" xfId="5401" xr:uid="{00000000-0005-0000-0000-0000BB110000}"/>
    <cellStyle name="Comma 2 11 3 2 2 4" xfId="5402" xr:uid="{00000000-0005-0000-0000-0000BC110000}"/>
    <cellStyle name="Comma 2 11 3 2 2 4 2" xfId="5403" xr:uid="{00000000-0005-0000-0000-0000BD110000}"/>
    <cellStyle name="Comma 2 11 3 2 2 4 3" xfId="5404" xr:uid="{00000000-0005-0000-0000-0000BE110000}"/>
    <cellStyle name="Comma 2 11 3 2 2 5" xfId="5405" xr:uid="{00000000-0005-0000-0000-0000BF110000}"/>
    <cellStyle name="Comma 2 11 3 2 2 5 2" xfId="5406" xr:uid="{00000000-0005-0000-0000-0000C0110000}"/>
    <cellStyle name="Comma 2 11 3 2 2 5 3" xfId="5407" xr:uid="{00000000-0005-0000-0000-0000C1110000}"/>
    <cellStyle name="Comma 2 11 3 2 2 6" xfId="5408" xr:uid="{00000000-0005-0000-0000-0000C2110000}"/>
    <cellStyle name="Comma 2 11 3 2 2 6 2" xfId="5409" xr:uid="{00000000-0005-0000-0000-0000C3110000}"/>
    <cellStyle name="Comma 2 11 3 2 2 6 3" xfId="5410" xr:uid="{00000000-0005-0000-0000-0000C4110000}"/>
    <cellStyle name="Comma 2 11 3 2 2 7" xfId="5411" xr:uid="{00000000-0005-0000-0000-0000C5110000}"/>
    <cellStyle name="Comma 2 11 3 2 2 8" xfId="5412" xr:uid="{00000000-0005-0000-0000-0000C6110000}"/>
    <cellStyle name="Comma 2 11 3 2 3" xfId="5413" xr:uid="{00000000-0005-0000-0000-0000C7110000}"/>
    <cellStyle name="Comma 2 11 3 2 3 2" xfId="5414" xr:uid="{00000000-0005-0000-0000-0000C8110000}"/>
    <cellStyle name="Comma 2 11 3 2 3 2 2" xfId="5415" xr:uid="{00000000-0005-0000-0000-0000C9110000}"/>
    <cellStyle name="Comma 2 11 3 2 3 2 3" xfId="5416" xr:uid="{00000000-0005-0000-0000-0000CA110000}"/>
    <cellStyle name="Comma 2 11 3 2 3 3" xfId="5417" xr:uid="{00000000-0005-0000-0000-0000CB110000}"/>
    <cellStyle name="Comma 2 11 3 2 3 3 2" xfId="5418" xr:uid="{00000000-0005-0000-0000-0000CC110000}"/>
    <cellStyle name="Comma 2 11 3 2 3 3 3" xfId="5419" xr:uid="{00000000-0005-0000-0000-0000CD110000}"/>
    <cellStyle name="Comma 2 11 3 2 3 4" xfId="5420" xr:uid="{00000000-0005-0000-0000-0000CE110000}"/>
    <cellStyle name="Comma 2 11 3 2 3 4 2" xfId="5421" xr:uid="{00000000-0005-0000-0000-0000CF110000}"/>
    <cellStyle name="Comma 2 11 3 2 3 4 3" xfId="5422" xr:uid="{00000000-0005-0000-0000-0000D0110000}"/>
    <cellStyle name="Comma 2 11 3 2 3 5" xfId="5423" xr:uid="{00000000-0005-0000-0000-0000D1110000}"/>
    <cellStyle name="Comma 2 11 3 2 3 5 2" xfId="5424" xr:uid="{00000000-0005-0000-0000-0000D2110000}"/>
    <cellStyle name="Comma 2 11 3 2 3 5 3" xfId="5425" xr:uid="{00000000-0005-0000-0000-0000D3110000}"/>
    <cellStyle name="Comma 2 11 3 2 3 6" xfId="5426" xr:uid="{00000000-0005-0000-0000-0000D4110000}"/>
    <cellStyle name="Comma 2 11 3 2 3 7" xfId="5427" xr:uid="{00000000-0005-0000-0000-0000D5110000}"/>
    <cellStyle name="Comma 2 11 3 2 4" xfId="5428" xr:uid="{00000000-0005-0000-0000-0000D6110000}"/>
    <cellStyle name="Comma 2 11 3 2 4 2" xfId="5429" xr:uid="{00000000-0005-0000-0000-0000D7110000}"/>
    <cellStyle name="Comma 2 11 3 2 4 2 2" xfId="5430" xr:uid="{00000000-0005-0000-0000-0000D8110000}"/>
    <cellStyle name="Comma 2 11 3 2 4 2 3" xfId="5431" xr:uid="{00000000-0005-0000-0000-0000D9110000}"/>
    <cellStyle name="Comma 2 11 3 2 4 3" xfId="5432" xr:uid="{00000000-0005-0000-0000-0000DA110000}"/>
    <cellStyle name="Comma 2 11 3 2 4 3 2" xfId="5433" xr:uid="{00000000-0005-0000-0000-0000DB110000}"/>
    <cellStyle name="Comma 2 11 3 2 4 3 3" xfId="5434" xr:uid="{00000000-0005-0000-0000-0000DC110000}"/>
    <cellStyle name="Comma 2 11 3 2 4 4" xfId="5435" xr:uid="{00000000-0005-0000-0000-0000DD110000}"/>
    <cellStyle name="Comma 2 11 3 2 4 4 2" xfId="5436" xr:uid="{00000000-0005-0000-0000-0000DE110000}"/>
    <cellStyle name="Comma 2 11 3 2 4 4 3" xfId="5437" xr:uid="{00000000-0005-0000-0000-0000DF110000}"/>
    <cellStyle name="Comma 2 11 3 2 4 5" xfId="5438" xr:uid="{00000000-0005-0000-0000-0000E0110000}"/>
    <cellStyle name="Comma 2 11 3 2 4 5 2" xfId="5439" xr:uid="{00000000-0005-0000-0000-0000E1110000}"/>
    <cellStyle name="Comma 2 11 3 2 4 5 3" xfId="5440" xr:uid="{00000000-0005-0000-0000-0000E2110000}"/>
    <cellStyle name="Comma 2 11 3 2 4 6" xfId="5441" xr:uid="{00000000-0005-0000-0000-0000E3110000}"/>
    <cellStyle name="Comma 2 11 3 2 4 7" xfId="5442" xr:uid="{00000000-0005-0000-0000-0000E4110000}"/>
    <cellStyle name="Comma 2 11 3 2 5" xfId="5443" xr:uid="{00000000-0005-0000-0000-0000E5110000}"/>
    <cellStyle name="Comma 2 11 3 2 5 2" xfId="5444" xr:uid="{00000000-0005-0000-0000-0000E6110000}"/>
    <cellStyle name="Comma 2 11 3 2 5 2 2" xfId="5445" xr:uid="{00000000-0005-0000-0000-0000E7110000}"/>
    <cellStyle name="Comma 2 11 3 2 5 2 3" xfId="5446" xr:uid="{00000000-0005-0000-0000-0000E8110000}"/>
    <cellStyle name="Comma 2 11 3 2 5 3" xfId="5447" xr:uid="{00000000-0005-0000-0000-0000E9110000}"/>
    <cellStyle name="Comma 2 11 3 2 5 3 2" xfId="5448" xr:uid="{00000000-0005-0000-0000-0000EA110000}"/>
    <cellStyle name="Comma 2 11 3 2 5 3 3" xfId="5449" xr:uid="{00000000-0005-0000-0000-0000EB110000}"/>
    <cellStyle name="Comma 2 11 3 2 5 4" xfId="5450" xr:uid="{00000000-0005-0000-0000-0000EC110000}"/>
    <cellStyle name="Comma 2 11 3 2 5 4 2" xfId="5451" xr:uid="{00000000-0005-0000-0000-0000ED110000}"/>
    <cellStyle name="Comma 2 11 3 2 5 4 3" xfId="5452" xr:uid="{00000000-0005-0000-0000-0000EE110000}"/>
    <cellStyle name="Comma 2 11 3 2 5 5" xfId="5453" xr:uid="{00000000-0005-0000-0000-0000EF110000}"/>
    <cellStyle name="Comma 2 11 3 2 5 5 2" xfId="5454" xr:uid="{00000000-0005-0000-0000-0000F0110000}"/>
    <cellStyle name="Comma 2 11 3 2 5 5 3" xfId="5455" xr:uid="{00000000-0005-0000-0000-0000F1110000}"/>
    <cellStyle name="Comma 2 11 3 2 5 6" xfId="5456" xr:uid="{00000000-0005-0000-0000-0000F2110000}"/>
    <cellStyle name="Comma 2 11 3 2 5 7" xfId="5457" xr:uid="{00000000-0005-0000-0000-0000F3110000}"/>
    <cellStyle name="Comma 2 11 3 2 6" xfId="5458" xr:uid="{00000000-0005-0000-0000-0000F4110000}"/>
    <cellStyle name="Comma 2 11 3 2 6 2" xfId="5459" xr:uid="{00000000-0005-0000-0000-0000F5110000}"/>
    <cellStyle name="Comma 2 11 3 2 6 3" xfId="5460" xr:uid="{00000000-0005-0000-0000-0000F6110000}"/>
    <cellStyle name="Comma 2 11 3 2 7" xfId="5461" xr:uid="{00000000-0005-0000-0000-0000F7110000}"/>
    <cellStyle name="Comma 2 11 3 2 7 2" xfId="5462" xr:uid="{00000000-0005-0000-0000-0000F8110000}"/>
    <cellStyle name="Comma 2 11 3 2 7 3" xfId="5463" xr:uid="{00000000-0005-0000-0000-0000F9110000}"/>
    <cellStyle name="Comma 2 11 3 2 8" xfId="5464" xr:uid="{00000000-0005-0000-0000-0000FA110000}"/>
    <cellStyle name="Comma 2 11 3 2 8 2" xfId="5465" xr:uid="{00000000-0005-0000-0000-0000FB110000}"/>
    <cellStyle name="Comma 2 11 3 2 8 3" xfId="5466" xr:uid="{00000000-0005-0000-0000-0000FC110000}"/>
    <cellStyle name="Comma 2 11 3 2 9" xfId="5467" xr:uid="{00000000-0005-0000-0000-0000FD110000}"/>
    <cellStyle name="Comma 2 11 3 2 9 2" xfId="5468" xr:uid="{00000000-0005-0000-0000-0000FE110000}"/>
    <cellStyle name="Comma 2 11 3 2 9 3" xfId="5469" xr:uid="{00000000-0005-0000-0000-0000FF110000}"/>
    <cellStyle name="Comma 2 11 3 3" xfId="5470" xr:uid="{00000000-0005-0000-0000-000000120000}"/>
    <cellStyle name="Comma 2 11 3 3 2" xfId="5471" xr:uid="{00000000-0005-0000-0000-000001120000}"/>
    <cellStyle name="Comma 2 11 3 3 2 2" xfId="5472" xr:uid="{00000000-0005-0000-0000-000002120000}"/>
    <cellStyle name="Comma 2 11 3 3 2 2 2" xfId="5473" xr:uid="{00000000-0005-0000-0000-000003120000}"/>
    <cellStyle name="Comma 2 11 3 3 2 2 3" xfId="5474" xr:uid="{00000000-0005-0000-0000-000004120000}"/>
    <cellStyle name="Comma 2 11 3 3 2 3" xfId="5475" xr:uid="{00000000-0005-0000-0000-000005120000}"/>
    <cellStyle name="Comma 2 11 3 3 2 3 2" xfId="5476" xr:uid="{00000000-0005-0000-0000-000006120000}"/>
    <cellStyle name="Comma 2 11 3 3 2 3 3" xfId="5477" xr:uid="{00000000-0005-0000-0000-000007120000}"/>
    <cellStyle name="Comma 2 11 3 3 2 4" xfId="5478" xr:uid="{00000000-0005-0000-0000-000008120000}"/>
    <cellStyle name="Comma 2 11 3 3 2 4 2" xfId="5479" xr:uid="{00000000-0005-0000-0000-000009120000}"/>
    <cellStyle name="Comma 2 11 3 3 2 4 3" xfId="5480" xr:uid="{00000000-0005-0000-0000-00000A120000}"/>
    <cellStyle name="Comma 2 11 3 3 2 5" xfId="5481" xr:uid="{00000000-0005-0000-0000-00000B120000}"/>
    <cellStyle name="Comma 2 11 3 3 2 5 2" xfId="5482" xr:uid="{00000000-0005-0000-0000-00000C120000}"/>
    <cellStyle name="Comma 2 11 3 3 2 5 3" xfId="5483" xr:uid="{00000000-0005-0000-0000-00000D120000}"/>
    <cellStyle name="Comma 2 11 3 3 2 6" xfId="5484" xr:uid="{00000000-0005-0000-0000-00000E120000}"/>
    <cellStyle name="Comma 2 11 3 3 2 7" xfId="5485" xr:uid="{00000000-0005-0000-0000-00000F120000}"/>
    <cellStyle name="Comma 2 11 3 3 3" xfId="5486" xr:uid="{00000000-0005-0000-0000-000010120000}"/>
    <cellStyle name="Comma 2 11 3 3 3 2" xfId="5487" xr:uid="{00000000-0005-0000-0000-000011120000}"/>
    <cellStyle name="Comma 2 11 3 3 3 3" xfId="5488" xr:uid="{00000000-0005-0000-0000-000012120000}"/>
    <cellStyle name="Comma 2 11 3 3 4" xfId="5489" xr:uid="{00000000-0005-0000-0000-000013120000}"/>
    <cellStyle name="Comma 2 11 3 3 4 2" xfId="5490" xr:uid="{00000000-0005-0000-0000-000014120000}"/>
    <cellStyle name="Comma 2 11 3 3 4 3" xfId="5491" xr:uid="{00000000-0005-0000-0000-000015120000}"/>
    <cellStyle name="Comma 2 11 3 3 5" xfId="5492" xr:uid="{00000000-0005-0000-0000-000016120000}"/>
    <cellStyle name="Comma 2 11 3 3 5 2" xfId="5493" xr:uid="{00000000-0005-0000-0000-000017120000}"/>
    <cellStyle name="Comma 2 11 3 3 5 3" xfId="5494" xr:uid="{00000000-0005-0000-0000-000018120000}"/>
    <cellStyle name="Comma 2 11 3 3 6" xfId="5495" xr:uid="{00000000-0005-0000-0000-000019120000}"/>
    <cellStyle name="Comma 2 11 3 3 6 2" xfId="5496" xr:uid="{00000000-0005-0000-0000-00001A120000}"/>
    <cellStyle name="Comma 2 11 3 3 6 3" xfId="5497" xr:uid="{00000000-0005-0000-0000-00001B120000}"/>
    <cellStyle name="Comma 2 11 3 3 7" xfId="5498" xr:uid="{00000000-0005-0000-0000-00001C120000}"/>
    <cellStyle name="Comma 2 11 3 3 8" xfId="5499" xr:uid="{00000000-0005-0000-0000-00001D120000}"/>
    <cellStyle name="Comma 2 11 3 4" xfId="5500" xr:uid="{00000000-0005-0000-0000-00001E120000}"/>
    <cellStyle name="Comma 2 11 3 4 2" xfId="5501" xr:uid="{00000000-0005-0000-0000-00001F120000}"/>
    <cellStyle name="Comma 2 11 3 4 2 2" xfId="5502" xr:uid="{00000000-0005-0000-0000-000020120000}"/>
    <cellStyle name="Comma 2 11 3 4 2 2 2" xfId="5503" xr:uid="{00000000-0005-0000-0000-000021120000}"/>
    <cellStyle name="Comma 2 11 3 4 2 2 3" xfId="5504" xr:uid="{00000000-0005-0000-0000-000022120000}"/>
    <cellStyle name="Comma 2 11 3 4 2 3" xfId="5505" xr:uid="{00000000-0005-0000-0000-000023120000}"/>
    <cellStyle name="Comma 2 11 3 4 2 3 2" xfId="5506" xr:uid="{00000000-0005-0000-0000-000024120000}"/>
    <cellStyle name="Comma 2 11 3 4 2 3 3" xfId="5507" xr:uid="{00000000-0005-0000-0000-000025120000}"/>
    <cellStyle name="Comma 2 11 3 4 2 4" xfId="5508" xr:uid="{00000000-0005-0000-0000-000026120000}"/>
    <cellStyle name="Comma 2 11 3 4 2 4 2" xfId="5509" xr:uid="{00000000-0005-0000-0000-000027120000}"/>
    <cellStyle name="Comma 2 11 3 4 2 4 3" xfId="5510" xr:uid="{00000000-0005-0000-0000-000028120000}"/>
    <cellStyle name="Comma 2 11 3 4 2 5" xfId="5511" xr:uid="{00000000-0005-0000-0000-000029120000}"/>
    <cellStyle name="Comma 2 11 3 4 2 5 2" xfId="5512" xr:uid="{00000000-0005-0000-0000-00002A120000}"/>
    <cellStyle name="Comma 2 11 3 4 2 5 3" xfId="5513" xr:uid="{00000000-0005-0000-0000-00002B120000}"/>
    <cellStyle name="Comma 2 11 3 4 2 6" xfId="5514" xr:uid="{00000000-0005-0000-0000-00002C120000}"/>
    <cellStyle name="Comma 2 11 3 4 2 7" xfId="5515" xr:uid="{00000000-0005-0000-0000-00002D120000}"/>
    <cellStyle name="Comma 2 11 3 4 3" xfId="5516" xr:uid="{00000000-0005-0000-0000-00002E120000}"/>
    <cellStyle name="Comma 2 11 3 4 3 2" xfId="5517" xr:uid="{00000000-0005-0000-0000-00002F120000}"/>
    <cellStyle name="Comma 2 11 3 4 3 3" xfId="5518" xr:uid="{00000000-0005-0000-0000-000030120000}"/>
    <cellStyle name="Comma 2 11 3 4 4" xfId="5519" xr:uid="{00000000-0005-0000-0000-000031120000}"/>
    <cellStyle name="Comma 2 11 3 4 4 2" xfId="5520" xr:uid="{00000000-0005-0000-0000-000032120000}"/>
    <cellStyle name="Comma 2 11 3 4 4 3" xfId="5521" xr:uid="{00000000-0005-0000-0000-000033120000}"/>
    <cellStyle name="Comma 2 11 3 4 5" xfId="5522" xr:uid="{00000000-0005-0000-0000-000034120000}"/>
    <cellStyle name="Comma 2 11 3 4 5 2" xfId="5523" xr:uid="{00000000-0005-0000-0000-000035120000}"/>
    <cellStyle name="Comma 2 11 3 4 5 3" xfId="5524" xr:uid="{00000000-0005-0000-0000-000036120000}"/>
    <cellStyle name="Comma 2 11 3 4 6" xfId="5525" xr:uid="{00000000-0005-0000-0000-000037120000}"/>
    <cellStyle name="Comma 2 11 3 4 6 2" xfId="5526" xr:uid="{00000000-0005-0000-0000-000038120000}"/>
    <cellStyle name="Comma 2 11 3 4 6 3" xfId="5527" xr:uid="{00000000-0005-0000-0000-000039120000}"/>
    <cellStyle name="Comma 2 11 3 4 7" xfId="5528" xr:uid="{00000000-0005-0000-0000-00003A120000}"/>
    <cellStyle name="Comma 2 11 3 4 8" xfId="5529" xr:uid="{00000000-0005-0000-0000-00003B120000}"/>
    <cellStyle name="Comma 2 11 3 5" xfId="5530" xr:uid="{00000000-0005-0000-0000-00003C120000}"/>
    <cellStyle name="Comma 2 11 3 5 2" xfId="5531" xr:uid="{00000000-0005-0000-0000-00003D120000}"/>
    <cellStyle name="Comma 2 11 3 5 2 2" xfId="5532" xr:uid="{00000000-0005-0000-0000-00003E120000}"/>
    <cellStyle name="Comma 2 11 3 5 2 3" xfId="5533" xr:uid="{00000000-0005-0000-0000-00003F120000}"/>
    <cellStyle name="Comma 2 11 3 5 3" xfId="5534" xr:uid="{00000000-0005-0000-0000-000040120000}"/>
    <cellStyle name="Comma 2 11 3 5 3 2" xfId="5535" xr:uid="{00000000-0005-0000-0000-000041120000}"/>
    <cellStyle name="Comma 2 11 3 5 3 3" xfId="5536" xr:uid="{00000000-0005-0000-0000-000042120000}"/>
    <cellStyle name="Comma 2 11 3 5 4" xfId="5537" xr:uid="{00000000-0005-0000-0000-000043120000}"/>
    <cellStyle name="Comma 2 11 3 5 4 2" xfId="5538" xr:uid="{00000000-0005-0000-0000-000044120000}"/>
    <cellStyle name="Comma 2 11 3 5 4 3" xfId="5539" xr:uid="{00000000-0005-0000-0000-000045120000}"/>
    <cellStyle name="Comma 2 11 3 5 5" xfId="5540" xr:uid="{00000000-0005-0000-0000-000046120000}"/>
    <cellStyle name="Comma 2 11 3 5 5 2" xfId="5541" xr:uid="{00000000-0005-0000-0000-000047120000}"/>
    <cellStyle name="Comma 2 11 3 5 5 3" xfId="5542" xr:uid="{00000000-0005-0000-0000-000048120000}"/>
    <cellStyle name="Comma 2 11 3 5 6" xfId="5543" xr:uid="{00000000-0005-0000-0000-000049120000}"/>
    <cellStyle name="Comma 2 11 3 5 7" xfId="5544" xr:uid="{00000000-0005-0000-0000-00004A120000}"/>
    <cellStyle name="Comma 2 11 3 6" xfId="5545" xr:uid="{00000000-0005-0000-0000-00004B120000}"/>
    <cellStyle name="Comma 2 11 3 6 2" xfId="5546" xr:uid="{00000000-0005-0000-0000-00004C120000}"/>
    <cellStyle name="Comma 2 11 3 6 2 2" xfId="5547" xr:uid="{00000000-0005-0000-0000-00004D120000}"/>
    <cellStyle name="Comma 2 11 3 6 2 3" xfId="5548" xr:uid="{00000000-0005-0000-0000-00004E120000}"/>
    <cellStyle name="Comma 2 11 3 6 3" xfId="5549" xr:uid="{00000000-0005-0000-0000-00004F120000}"/>
    <cellStyle name="Comma 2 11 3 6 3 2" xfId="5550" xr:uid="{00000000-0005-0000-0000-000050120000}"/>
    <cellStyle name="Comma 2 11 3 6 3 3" xfId="5551" xr:uid="{00000000-0005-0000-0000-000051120000}"/>
    <cellStyle name="Comma 2 11 3 6 4" xfId="5552" xr:uid="{00000000-0005-0000-0000-000052120000}"/>
    <cellStyle name="Comma 2 11 3 6 4 2" xfId="5553" xr:uid="{00000000-0005-0000-0000-000053120000}"/>
    <cellStyle name="Comma 2 11 3 6 4 3" xfId="5554" xr:uid="{00000000-0005-0000-0000-000054120000}"/>
    <cellStyle name="Comma 2 11 3 6 5" xfId="5555" xr:uid="{00000000-0005-0000-0000-000055120000}"/>
    <cellStyle name="Comma 2 11 3 6 5 2" xfId="5556" xr:uid="{00000000-0005-0000-0000-000056120000}"/>
    <cellStyle name="Comma 2 11 3 6 5 3" xfId="5557" xr:uid="{00000000-0005-0000-0000-000057120000}"/>
    <cellStyle name="Comma 2 11 3 6 6" xfId="5558" xr:uid="{00000000-0005-0000-0000-000058120000}"/>
    <cellStyle name="Comma 2 11 3 6 7" xfId="5559" xr:uid="{00000000-0005-0000-0000-000059120000}"/>
    <cellStyle name="Comma 2 11 3 7" xfId="5560" xr:uid="{00000000-0005-0000-0000-00005A120000}"/>
    <cellStyle name="Comma 2 11 3 7 2" xfId="5561" xr:uid="{00000000-0005-0000-0000-00005B120000}"/>
    <cellStyle name="Comma 2 11 3 7 2 2" xfId="5562" xr:uid="{00000000-0005-0000-0000-00005C120000}"/>
    <cellStyle name="Comma 2 11 3 7 2 3" xfId="5563" xr:uid="{00000000-0005-0000-0000-00005D120000}"/>
    <cellStyle name="Comma 2 11 3 7 3" xfId="5564" xr:uid="{00000000-0005-0000-0000-00005E120000}"/>
    <cellStyle name="Comma 2 11 3 7 3 2" xfId="5565" xr:uid="{00000000-0005-0000-0000-00005F120000}"/>
    <cellStyle name="Comma 2 11 3 7 3 3" xfId="5566" xr:uid="{00000000-0005-0000-0000-000060120000}"/>
    <cellStyle name="Comma 2 11 3 7 4" xfId="5567" xr:uid="{00000000-0005-0000-0000-000061120000}"/>
    <cellStyle name="Comma 2 11 3 7 4 2" xfId="5568" xr:uid="{00000000-0005-0000-0000-000062120000}"/>
    <cellStyle name="Comma 2 11 3 7 4 3" xfId="5569" xr:uid="{00000000-0005-0000-0000-000063120000}"/>
    <cellStyle name="Comma 2 11 3 7 5" xfId="5570" xr:uid="{00000000-0005-0000-0000-000064120000}"/>
    <cellStyle name="Comma 2 11 3 7 5 2" xfId="5571" xr:uid="{00000000-0005-0000-0000-000065120000}"/>
    <cellStyle name="Comma 2 11 3 7 5 3" xfId="5572" xr:uid="{00000000-0005-0000-0000-000066120000}"/>
    <cellStyle name="Comma 2 11 3 7 6" xfId="5573" xr:uid="{00000000-0005-0000-0000-000067120000}"/>
    <cellStyle name="Comma 2 11 3 7 7" xfId="5574" xr:uid="{00000000-0005-0000-0000-000068120000}"/>
    <cellStyle name="Comma 2 11 3 8" xfId="5575" xr:uid="{00000000-0005-0000-0000-000069120000}"/>
    <cellStyle name="Comma 2 11 3 8 2" xfId="5576" xr:uid="{00000000-0005-0000-0000-00006A120000}"/>
    <cellStyle name="Comma 2 11 3 8 2 2" xfId="5577" xr:uid="{00000000-0005-0000-0000-00006B120000}"/>
    <cellStyle name="Comma 2 11 3 8 2 3" xfId="5578" xr:uid="{00000000-0005-0000-0000-00006C120000}"/>
    <cellStyle name="Comma 2 11 3 8 3" xfId="5579" xr:uid="{00000000-0005-0000-0000-00006D120000}"/>
    <cellStyle name="Comma 2 11 3 8 3 2" xfId="5580" xr:uid="{00000000-0005-0000-0000-00006E120000}"/>
    <cellStyle name="Comma 2 11 3 8 3 3" xfId="5581" xr:uid="{00000000-0005-0000-0000-00006F120000}"/>
    <cellStyle name="Comma 2 11 3 8 4" xfId="5582" xr:uid="{00000000-0005-0000-0000-000070120000}"/>
    <cellStyle name="Comma 2 11 3 8 4 2" xfId="5583" xr:uid="{00000000-0005-0000-0000-000071120000}"/>
    <cellStyle name="Comma 2 11 3 8 4 3" xfId="5584" xr:uid="{00000000-0005-0000-0000-000072120000}"/>
    <cellStyle name="Comma 2 11 3 8 5" xfId="5585" xr:uid="{00000000-0005-0000-0000-000073120000}"/>
    <cellStyle name="Comma 2 11 3 8 5 2" xfId="5586" xr:uid="{00000000-0005-0000-0000-000074120000}"/>
    <cellStyle name="Comma 2 11 3 8 5 3" xfId="5587" xr:uid="{00000000-0005-0000-0000-000075120000}"/>
    <cellStyle name="Comma 2 11 3 8 6" xfId="5588" xr:uid="{00000000-0005-0000-0000-000076120000}"/>
    <cellStyle name="Comma 2 11 3 8 7" xfId="5589" xr:uid="{00000000-0005-0000-0000-000077120000}"/>
    <cellStyle name="Comma 2 11 3 9" xfId="5590" xr:uid="{00000000-0005-0000-0000-000078120000}"/>
    <cellStyle name="Comma 2 11 3 9 2" xfId="5591" xr:uid="{00000000-0005-0000-0000-000079120000}"/>
    <cellStyle name="Comma 2 11 3 9 3" xfId="5592" xr:uid="{00000000-0005-0000-0000-00007A120000}"/>
    <cellStyle name="Comma 2 11 4" xfId="5593" xr:uid="{00000000-0005-0000-0000-00007B120000}"/>
    <cellStyle name="Comma 2 11 4 10" xfId="5594" xr:uid="{00000000-0005-0000-0000-00007C120000}"/>
    <cellStyle name="Comma 2 11 4 11" xfId="5595" xr:uid="{00000000-0005-0000-0000-00007D120000}"/>
    <cellStyle name="Comma 2 11 4 2" xfId="5596" xr:uid="{00000000-0005-0000-0000-00007E120000}"/>
    <cellStyle name="Comma 2 11 4 2 2" xfId="5597" xr:uid="{00000000-0005-0000-0000-00007F120000}"/>
    <cellStyle name="Comma 2 11 4 2 2 2" xfId="5598" xr:uid="{00000000-0005-0000-0000-000080120000}"/>
    <cellStyle name="Comma 2 11 4 2 2 2 2" xfId="5599" xr:uid="{00000000-0005-0000-0000-000081120000}"/>
    <cellStyle name="Comma 2 11 4 2 2 2 3" xfId="5600" xr:uid="{00000000-0005-0000-0000-000082120000}"/>
    <cellStyle name="Comma 2 11 4 2 2 3" xfId="5601" xr:uid="{00000000-0005-0000-0000-000083120000}"/>
    <cellStyle name="Comma 2 11 4 2 2 3 2" xfId="5602" xr:uid="{00000000-0005-0000-0000-000084120000}"/>
    <cellStyle name="Comma 2 11 4 2 2 3 3" xfId="5603" xr:uid="{00000000-0005-0000-0000-000085120000}"/>
    <cellStyle name="Comma 2 11 4 2 2 4" xfId="5604" xr:uid="{00000000-0005-0000-0000-000086120000}"/>
    <cellStyle name="Comma 2 11 4 2 2 4 2" xfId="5605" xr:uid="{00000000-0005-0000-0000-000087120000}"/>
    <cellStyle name="Comma 2 11 4 2 2 4 3" xfId="5606" xr:uid="{00000000-0005-0000-0000-000088120000}"/>
    <cellStyle name="Comma 2 11 4 2 2 5" xfId="5607" xr:uid="{00000000-0005-0000-0000-000089120000}"/>
    <cellStyle name="Comma 2 11 4 2 2 5 2" xfId="5608" xr:uid="{00000000-0005-0000-0000-00008A120000}"/>
    <cellStyle name="Comma 2 11 4 2 2 5 3" xfId="5609" xr:uid="{00000000-0005-0000-0000-00008B120000}"/>
    <cellStyle name="Comma 2 11 4 2 2 6" xfId="5610" xr:uid="{00000000-0005-0000-0000-00008C120000}"/>
    <cellStyle name="Comma 2 11 4 2 2 7" xfId="5611" xr:uid="{00000000-0005-0000-0000-00008D120000}"/>
    <cellStyle name="Comma 2 11 4 2 3" xfId="5612" xr:uid="{00000000-0005-0000-0000-00008E120000}"/>
    <cellStyle name="Comma 2 11 4 2 3 2" xfId="5613" xr:uid="{00000000-0005-0000-0000-00008F120000}"/>
    <cellStyle name="Comma 2 11 4 2 3 3" xfId="5614" xr:uid="{00000000-0005-0000-0000-000090120000}"/>
    <cellStyle name="Comma 2 11 4 2 4" xfId="5615" xr:uid="{00000000-0005-0000-0000-000091120000}"/>
    <cellStyle name="Comma 2 11 4 2 4 2" xfId="5616" xr:uid="{00000000-0005-0000-0000-000092120000}"/>
    <cellStyle name="Comma 2 11 4 2 4 3" xfId="5617" xr:uid="{00000000-0005-0000-0000-000093120000}"/>
    <cellStyle name="Comma 2 11 4 2 5" xfId="5618" xr:uid="{00000000-0005-0000-0000-000094120000}"/>
    <cellStyle name="Comma 2 11 4 2 5 2" xfId="5619" xr:uid="{00000000-0005-0000-0000-000095120000}"/>
    <cellStyle name="Comma 2 11 4 2 5 3" xfId="5620" xr:uid="{00000000-0005-0000-0000-000096120000}"/>
    <cellStyle name="Comma 2 11 4 2 6" xfId="5621" xr:uid="{00000000-0005-0000-0000-000097120000}"/>
    <cellStyle name="Comma 2 11 4 2 6 2" xfId="5622" xr:uid="{00000000-0005-0000-0000-000098120000}"/>
    <cellStyle name="Comma 2 11 4 2 6 3" xfId="5623" xr:uid="{00000000-0005-0000-0000-000099120000}"/>
    <cellStyle name="Comma 2 11 4 2 7" xfId="5624" xr:uid="{00000000-0005-0000-0000-00009A120000}"/>
    <cellStyle name="Comma 2 11 4 2 8" xfId="5625" xr:uid="{00000000-0005-0000-0000-00009B120000}"/>
    <cellStyle name="Comma 2 11 4 3" xfId="5626" xr:uid="{00000000-0005-0000-0000-00009C120000}"/>
    <cellStyle name="Comma 2 11 4 3 2" xfId="5627" xr:uid="{00000000-0005-0000-0000-00009D120000}"/>
    <cellStyle name="Comma 2 11 4 3 2 2" xfId="5628" xr:uid="{00000000-0005-0000-0000-00009E120000}"/>
    <cellStyle name="Comma 2 11 4 3 2 3" xfId="5629" xr:uid="{00000000-0005-0000-0000-00009F120000}"/>
    <cellStyle name="Comma 2 11 4 3 3" xfId="5630" xr:uid="{00000000-0005-0000-0000-0000A0120000}"/>
    <cellStyle name="Comma 2 11 4 3 3 2" xfId="5631" xr:uid="{00000000-0005-0000-0000-0000A1120000}"/>
    <cellStyle name="Comma 2 11 4 3 3 3" xfId="5632" xr:uid="{00000000-0005-0000-0000-0000A2120000}"/>
    <cellStyle name="Comma 2 11 4 3 4" xfId="5633" xr:uid="{00000000-0005-0000-0000-0000A3120000}"/>
    <cellStyle name="Comma 2 11 4 3 4 2" xfId="5634" xr:uid="{00000000-0005-0000-0000-0000A4120000}"/>
    <cellStyle name="Comma 2 11 4 3 4 3" xfId="5635" xr:uid="{00000000-0005-0000-0000-0000A5120000}"/>
    <cellStyle name="Comma 2 11 4 3 5" xfId="5636" xr:uid="{00000000-0005-0000-0000-0000A6120000}"/>
    <cellStyle name="Comma 2 11 4 3 5 2" xfId="5637" xr:uid="{00000000-0005-0000-0000-0000A7120000}"/>
    <cellStyle name="Comma 2 11 4 3 5 3" xfId="5638" xr:uid="{00000000-0005-0000-0000-0000A8120000}"/>
    <cellStyle name="Comma 2 11 4 3 6" xfId="5639" xr:uid="{00000000-0005-0000-0000-0000A9120000}"/>
    <cellStyle name="Comma 2 11 4 3 7" xfId="5640" xr:uid="{00000000-0005-0000-0000-0000AA120000}"/>
    <cellStyle name="Comma 2 11 4 4" xfId="5641" xr:uid="{00000000-0005-0000-0000-0000AB120000}"/>
    <cellStyle name="Comma 2 11 4 4 2" xfId="5642" xr:uid="{00000000-0005-0000-0000-0000AC120000}"/>
    <cellStyle name="Comma 2 11 4 4 2 2" xfId="5643" xr:uid="{00000000-0005-0000-0000-0000AD120000}"/>
    <cellStyle name="Comma 2 11 4 4 2 3" xfId="5644" xr:uid="{00000000-0005-0000-0000-0000AE120000}"/>
    <cellStyle name="Comma 2 11 4 4 3" xfId="5645" xr:uid="{00000000-0005-0000-0000-0000AF120000}"/>
    <cellStyle name="Comma 2 11 4 4 3 2" xfId="5646" xr:uid="{00000000-0005-0000-0000-0000B0120000}"/>
    <cellStyle name="Comma 2 11 4 4 3 3" xfId="5647" xr:uid="{00000000-0005-0000-0000-0000B1120000}"/>
    <cellStyle name="Comma 2 11 4 4 4" xfId="5648" xr:uid="{00000000-0005-0000-0000-0000B2120000}"/>
    <cellStyle name="Comma 2 11 4 4 4 2" xfId="5649" xr:uid="{00000000-0005-0000-0000-0000B3120000}"/>
    <cellStyle name="Comma 2 11 4 4 4 3" xfId="5650" xr:uid="{00000000-0005-0000-0000-0000B4120000}"/>
    <cellStyle name="Comma 2 11 4 4 5" xfId="5651" xr:uid="{00000000-0005-0000-0000-0000B5120000}"/>
    <cellStyle name="Comma 2 11 4 4 5 2" xfId="5652" xr:uid="{00000000-0005-0000-0000-0000B6120000}"/>
    <cellStyle name="Comma 2 11 4 4 5 3" xfId="5653" xr:uid="{00000000-0005-0000-0000-0000B7120000}"/>
    <cellStyle name="Comma 2 11 4 4 6" xfId="5654" xr:uid="{00000000-0005-0000-0000-0000B8120000}"/>
    <cellStyle name="Comma 2 11 4 4 7" xfId="5655" xr:uid="{00000000-0005-0000-0000-0000B9120000}"/>
    <cellStyle name="Comma 2 11 4 5" xfId="5656" xr:uid="{00000000-0005-0000-0000-0000BA120000}"/>
    <cellStyle name="Comma 2 11 4 5 2" xfId="5657" xr:uid="{00000000-0005-0000-0000-0000BB120000}"/>
    <cellStyle name="Comma 2 11 4 5 2 2" xfId="5658" xr:uid="{00000000-0005-0000-0000-0000BC120000}"/>
    <cellStyle name="Comma 2 11 4 5 2 3" xfId="5659" xr:uid="{00000000-0005-0000-0000-0000BD120000}"/>
    <cellStyle name="Comma 2 11 4 5 3" xfId="5660" xr:uid="{00000000-0005-0000-0000-0000BE120000}"/>
    <cellStyle name="Comma 2 11 4 5 3 2" xfId="5661" xr:uid="{00000000-0005-0000-0000-0000BF120000}"/>
    <cellStyle name="Comma 2 11 4 5 3 3" xfId="5662" xr:uid="{00000000-0005-0000-0000-0000C0120000}"/>
    <cellStyle name="Comma 2 11 4 5 4" xfId="5663" xr:uid="{00000000-0005-0000-0000-0000C1120000}"/>
    <cellStyle name="Comma 2 11 4 5 4 2" xfId="5664" xr:uid="{00000000-0005-0000-0000-0000C2120000}"/>
    <cellStyle name="Comma 2 11 4 5 4 3" xfId="5665" xr:uid="{00000000-0005-0000-0000-0000C3120000}"/>
    <cellStyle name="Comma 2 11 4 5 5" xfId="5666" xr:uid="{00000000-0005-0000-0000-0000C4120000}"/>
    <cellStyle name="Comma 2 11 4 5 5 2" xfId="5667" xr:uid="{00000000-0005-0000-0000-0000C5120000}"/>
    <cellStyle name="Comma 2 11 4 5 5 3" xfId="5668" xr:uid="{00000000-0005-0000-0000-0000C6120000}"/>
    <cellStyle name="Comma 2 11 4 5 6" xfId="5669" xr:uid="{00000000-0005-0000-0000-0000C7120000}"/>
    <cellStyle name="Comma 2 11 4 5 7" xfId="5670" xr:uid="{00000000-0005-0000-0000-0000C8120000}"/>
    <cellStyle name="Comma 2 11 4 6" xfId="5671" xr:uid="{00000000-0005-0000-0000-0000C9120000}"/>
    <cellStyle name="Comma 2 11 4 6 2" xfId="5672" xr:uid="{00000000-0005-0000-0000-0000CA120000}"/>
    <cellStyle name="Comma 2 11 4 6 3" xfId="5673" xr:uid="{00000000-0005-0000-0000-0000CB120000}"/>
    <cellStyle name="Comma 2 11 4 7" xfId="5674" xr:uid="{00000000-0005-0000-0000-0000CC120000}"/>
    <cellStyle name="Comma 2 11 4 7 2" xfId="5675" xr:uid="{00000000-0005-0000-0000-0000CD120000}"/>
    <cellStyle name="Comma 2 11 4 7 3" xfId="5676" xr:uid="{00000000-0005-0000-0000-0000CE120000}"/>
    <cellStyle name="Comma 2 11 4 8" xfId="5677" xr:uid="{00000000-0005-0000-0000-0000CF120000}"/>
    <cellStyle name="Comma 2 11 4 8 2" xfId="5678" xr:uid="{00000000-0005-0000-0000-0000D0120000}"/>
    <cellStyle name="Comma 2 11 4 8 3" xfId="5679" xr:uid="{00000000-0005-0000-0000-0000D1120000}"/>
    <cellStyle name="Comma 2 11 4 9" xfId="5680" xr:uid="{00000000-0005-0000-0000-0000D2120000}"/>
    <cellStyle name="Comma 2 11 4 9 2" xfId="5681" xr:uid="{00000000-0005-0000-0000-0000D3120000}"/>
    <cellStyle name="Comma 2 11 4 9 3" xfId="5682" xr:uid="{00000000-0005-0000-0000-0000D4120000}"/>
    <cellStyle name="Comma 2 11 5" xfId="5683" xr:uid="{00000000-0005-0000-0000-0000D5120000}"/>
    <cellStyle name="Comma 2 11 5 2" xfId="5684" xr:uid="{00000000-0005-0000-0000-0000D6120000}"/>
    <cellStyle name="Comma 2 11 5 2 2" xfId="5685" xr:uid="{00000000-0005-0000-0000-0000D7120000}"/>
    <cellStyle name="Comma 2 11 5 2 2 2" xfId="5686" xr:uid="{00000000-0005-0000-0000-0000D8120000}"/>
    <cellStyle name="Comma 2 11 5 2 2 3" xfId="5687" xr:uid="{00000000-0005-0000-0000-0000D9120000}"/>
    <cellStyle name="Comma 2 11 5 2 3" xfId="5688" xr:uid="{00000000-0005-0000-0000-0000DA120000}"/>
    <cellStyle name="Comma 2 11 5 2 3 2" xfId="5689" xr:uid="{00000000-0005-0000-0000-0000DB120000}"/>
    <cellStyle name="Comma 2 11 5 2 3 3" xfId="5690" xr:uid="{00000000-0005-0000-0000-0000DC120000}"/>
    <cellStyle name="Comma 2 11 5 2 4" xfId="5691" xr:uid="{00000000-0005-0000-0000-0000DD120000}"/>
    <cellStyle name="Comma 2 11 5 2 4 2" xfId="5692" xr:uid="{00000000-0005-0000-0000-0000DE120000}"/>
    <cellStyle name="Comma 2 11 5 2 4 3" xfId="5693" xr:uid="{00000000-0005-0000-0000-0000DF120000}"/>
    <cellStyle name="Comma 2 11 5 2 5" xfId="5694" xr:uid="{00000000-0005-0000-0000-0000E0120000}"/>
    <cellStyle name="Comma 2 11 5 2 5 2" xfId="5695" xr:uid="{00000000-0005-0000-0000-0000E1120000}"/>
    <cellStyle name="Comma 2 11 5 2 5 3" xfId="5696" xr:uid="{00000000-0005-0000-0000-0000E2120000}"/>
    <cellStyle name="Comma 2 11 5 2 6" xfId="5697" xr:uid="{00000000-0005-0000-0000-0000E3120000}"/>
    <cellStyle name="Comma 2 11 5 2 7" xfId="5698" xr:uid="{00000000-0005-0000-0000-0000E4120000}"/>
    <cellStyle name="Comma 2 11 5 3" xfId="5699" xr:uid="{00000000-0005-0000-0000-0000E5120000}"/>
    <cellStyle name="Comma 2 11 5 3 2" xfId="5700" xr:uid="{00000000-0005-0000-0000-0000E6120000}"/>
    <cellStyle name="Comma 2 11 5 3 3" xfId="5701" xr:uid="{00000000-0005-0000-0000-0000E7120000}"/>
    <cellStyle name="Comma 2 11 5 4" xfId="5702" xr:uid="{00000000-0005-0000-0000-0000E8120000}"/>
    <cellStyle name="Comma 2 11 5 4 2" xfId="5703" xr:uid="{00000000-0005-0000-0000-0000E9120000}"/>
    <cellStyle name="Comma 2 11 5 4 3" xfId="5704" xr:uid="{00000000-0005-0000-0000-0000EA120000}"/>
    <cellStyle name="Comma 2 11 5 5" xfId="5705" xr:uid="{00000000-0005-0000-0000-0000EB120000}"/>
    <cellStyle name="Comma 2 11 5 5 2" xfId="5706" xr:uid="{00000000-0005-0000-0000-0000EC120000}"/>
    <cellStyle name="Comma 2 11 5 5 3" xfId="5707" xr:uid="{00000000-0005-0000-0000-0000ED120000}"/>
    <cellStyle name="Comma 2 11 5 6" xfId="5708" xr:uid="{00000000-0005-0000-0000-0000EE120000}"/>
    <cellStyle name="Comma 2 11 5 6 2" xfId="5709" xr:uid="{00000000-0005-0000-0000-0000EF120000}"/>
    <cellStyle name="Comma 2 11 5 6 3" xfId="5710" xr:uid="{00000000-0005-0000-0000-0000F0120000}"/>
    <cellStyle name="Comma 2 11 5 7" xfId="5711" xr:uid="{00000000-0005-0000-0000-0000F1120000}"/>
    <cellStyle name="Comma 2 11 5 8" xfId="5712" xr:uid="{00000000-0005-0000-0000-0000F2120000}"/>
    <cellStyle name="Comma 2 11 6" xfId="5713" xr:uid="{00000000-0005-0000-0000-0000F3120000}"/>
    <cellStyle name="Comma 2 11 6 2" xfId="5714" xr:uid="{00000000-0005-0000-0000-0000F4120000}"/>
    <cellStyle name="Comma 2 11 6 2 2" xfId="5715" xr:uid="{00000000-0005-0000-0000-0000F5120000}"/>
    <cellStyle name="Comma 2 11 6 2 2 2" xfId="5716" xr:uid="{00000000-0005-0000-0000-0000F6120000}"/>
    <cellStyle name="Comma 2 11 6 2 2 3" xfId="5717" xr:uid="{00000000-0005-0000-0000-0000F7120000}"/>
    <cellStyle name="Comma 2 11 6 2 3" xfId="5718" xr:uid="{00000000-0005-0000-0000-0000F8120000}"/>
    <cellStyle name="Comma 2 11 6 2 3 2" xfId="5719" xr:uid="{00000000-0005-0000-0000-0000F9120000}"/>
    <cellStyle name="Comma 2 11 6 2 3 3" xfId="5720" xr:uid="{00000000-0005-0000-0000-0000FA120000}"/>
    <cellStyle name="Comma 2 11 6 2 4" xfId="5721" xr:uid="{00000000-0005-0000-0000-0000FB120000}"/>
    <cellStyle name="Comma 2 11 6 2 4 2" xfId="5722" xr:uid="{00000000-0005-0000-0000-0000FC120000}"/>
    <cellStyle name="Comma 2 11 6 2 4 3" xfId="5723" xr:uid="{00000000-0005-0000-0000-0000FD120000}"/>
    <cellStyle name="Comma 2 11 6 2 5" xfId="5724" xr:uid="{00000000-0005-0000-0000-0000FE120000}"/>
    <cellStyle name="Comma 2 11 6 2 5 2" xfId="5725" xr:uid="{00000000-0005-0000-0000-0000FF120000}"/>
    <cellStyle name="Comma 2 11 6 2 5 3" xfId="5726" xr:uid="{00000000-0005-0000-0000-000000130000}"/>
    <cellStyle name="Comma 2 11 6 2 6" xfId="5727" xr:uid="{00000000-0005-0000-0000-000001130000}"/>
    <cellStyle name="Comma 2 11 6 2 7" xfId="5728" xr:uid="{00000000-0005-0000-0000-000002130000}"/>
    <cellStyle name="Comma 2 11 6 3" xfId="5729" xr:uid="{00000000-0005-0000-0000-000003130000}"/>
    <cellStyle name="Comma 2 11 6 3 2" xfId="5730" xr:uid="{00000000-0005-0000-0000-000004130000}"/>
    <cellStyle name="Comma 2 11 6 3 3" xfId="5731" xr:uid="{00000000-0005-0000-0000-000005130000}"/>
    <cellStyle name="Comma 2 11 6 4" xfId="5732" xr:uid="{00000000-0005-0000-0000-000006130000}"/>
    <cellStyle name="Comma 2 11 6 4 2" xfId="5733" xr:uid="{00000000-0005-0000-0000-000007130000}"/>
    <cellStyle name="Comma 2 11 6 4 3" xfId="5734" xr:uid="{00000000-0005-0000-0000-000008130000}"/>
    <cellStyle name="Comma 2 11 6 5" xfId="5735" xr:uid="{00000000-0005-0000-0000-000009130000}"/>
    <cellStyle name="Comma 2 11 6 5 2" xfId="5736" xr:uid="{00000000-0005-0000-0000-00000A130000}"/>
    <cellStyle name="Comma 2 11 6 5 3" xfId="5737" xr:uid="{00000000-0005-0000-0000-00000B130000}"/>
    <cellStyle name="Comma 2 11 6 6" xfId="5738" xr:uid="{00000000-0005-0000-0000-00000C130000}"/>
    <cellStyle name="Comma 2 11 6 6 2" xfId="5739" xr:uid="{00000000-0005-0000-0000-00000D130000}"/>
    <cellStyle name="Comma 2 11 6 6 3" xfId="5740" xr:uid="{00000000-0005-0000-0000-00000E130000}"/>
    <cellStyle name="Comma 2 11 6 7" xfId="5741" xr:uid="{00000000-0005-0000-0000-00000F130000}"/>
    <cellStyle name="Comma 2 11 6 8" xfId="5742" xr:uid="{00000000-0005-0000-0000-000010130000}"/>
    <cellStyle name="Comma 2 11 7" xfId="5743" xr:uid="{00000000-0005-0000-0000-000011130000}"/>
    <cellStyle name="Comma 2 11 7 2" xfId="5744" xr:uid="{00000000-0005-0000-0000-000012130000}"/>
    <cellStyle name="Comma 2 11 7 2 2" xfId="5745" xr:uid="{00000000-0005-0000-0000-000013130000}"/>
    <cellStyle name="Comma 2 11 7 2 3" xfId="5746" xr:uid="{00000000-0005-0000-0000-000014130000}"/>
    <cellStyle name="Comma 2 11 7 3" xfId="5747" xr:uid="{00000000-0005-0000-0000-000015130000}"/>
    <cellStyle name="Comma 2 11 7 3 2" xfId="5748" xr:uid="{00000000-0005-0000-0000-000016130000}"/>
    <cellStyle name="Comma 2 11 7 3 3" xfId="5749" xr:uid="{00000000-0005-0000-0000-000017130000}"/>
    <cellStyle name="Comma 2 11 7 4" xfId="5750" xr:uid="{00000000-0005-0000-0000-000018130000}"/>
    <cellStyle name="Comma 2 11 7 4 2" xfId="5751" xr:uid="{00000000-0005-0000-0000-000019130000}"/>
    <cellStyle name="Comma 2 11 7 4 3" xfId="5752" xr:uid="{00000000-0005-0000-0000-00001A130000}"/>
    <cellStyle name="Comma 2 11 7 5" xfId="5753" xr:uid="{00000000-0005-0000-0000-00001B130000}"/>
    <cellStyle name="Comma 2 11 7 5 2" xfId="5754" xr:uid="{00000000-0005-0000-0000-00001C130000}"/>
    <cellStyle name="Comma 2 11 7 5 3" xfId="5755" xr:uid="{00000000-0005-0000-0000-00001D130000}"/>
    <cellStyle name="Comma 2 11 7 6" xfId="5756" xr:uid="{00000000-0005-0000-0000-00001E130000}"/>
    <cellStyle name="Comma 2 11 7 7" xfId="5757" xr:uid="{00000000-0005-0000-0000-00001F130000}"/>
    <cellStyle name="Comma 2 11 8" xfId="5758" xr:uid="{00000000-0005-0000-0000-000020130000}"/>
    <cellStyle name="Comma 2 11 8 2" xfId="5759" xr:uid="{00000000-0005-0000-0000-000021130000}"/>
    <cellStyle name="Comma 2 11 8 2 2" xfId="5760" xr:uid="{00000000-0005-0000-0000-000022130000}"/>
    <cellStyle name="Comma 2 11 8 2 3" xfId="5761" xr:uid="{00000000-0005-0000-0000-000023130000}"/>
    <cellStyle name="Comma 2 11 8 3" xfId="5762" xr:uid="{00000000-0005-0000-0000-000024130000}"/>
    <cellStyle name="Comma 2 11 8 3 2" xfId="5763" xr:uid="{00000000-0005-0000-0000-000025130000}"/>
    <cellStyle name="Comma 2 11 8 3 3" xfId="5764" xr:uid="{00000000-0005-0000-0000-000026130000}"/>
    <cellStyle name="Comma 2 11 8 4" xfId="5765" xr:uid="{00000000-0005-0000-0000-000027130000}"/>
    <cellStyle name="Comma 2 11 8 4 2" xfId="5766" xr:uid="{00000000-0005-0000-0000-000028130000}"/>
    <cellStyle name="Comma 2 11 8 4 3" xfId="5767" xr:uid="{00000000-0005-0000-0000-000029130000}"/>
    <cellStyle name="Comma 2 11 8 5" xfId="5768" xr:uid="{00000000-0005-0000-0000-00002A130000}"/>
    <cellStyle name="Comma 2 11 8 5 2" xfId="5769" xr:uid="{00000000-0005-0000-0000-00002B130000}"/>
    <cellStyle name="Comma 2 11 8 5 3" xfId="5770" xr:uid="{00000000-0005-0000-0000-00002C130000}"/>
    <cellStyle name="Comma 2 11 8 6" xfId="5771" xr:uid="{00000000-0005-0000-0000-00002D130000}"/>
    <cellStyle name="Comma 2 11 8 7" xfId="5772" xr:uid="{00000000-0005-0000-0000-00002E130000}"/>
    <cellStyle name="Comma 2 11 9" xfId="5773" xr:uid="{00000000-0005-0000-0000-00002F130000}"/>
    <cellStyle name="Comma 2 11 9 2" xfId="5774" xr:uid="{00000000-0005-0000-0000-000030130000}"/>
    <cellStyle name="Comma 2 11 9 2 2" xfId="5775" xr:uid="{00000000-0005-0000-0000-000031130000}"/>
    <cellStyle name="Comma 2 11 9 2 3" xfId="5776" xr:uid="{00000000-0005-0000-0000-000032130000}"/>
    <cellStyle name="Comma 2 11 9 3" xfId="5777" xr:uid="{00000000-0005-0000-0000-000033130000}"/>
    <cellStyle name="Comma 2 11 9 3 2" xfId="5778" xr:uid="{00000000-0005-0000-0000-000034130000}"/>
    <cellStyle name="Comma 2 11 9 3 3" xfId="5779" xr:uid="{00000000-0005-0000-0000-000035130000}"/>
    <cellStyle name="Comma 2 11 9 4" xfId="5780" xr:uid="{00000000-0005-0000-0000-000036130000}"/>
    <cellStyle name="Comma 2 11 9 4 2" xfId="5781" xr:uid="{00000000-0005-0000-0000-000037130000}"/>
    <cellStyle name="Comma 2 11 9 4 3" xfId="5782" xr:uid="{00000000-0005-0000-0000-000038130000}"/>
    <cellStyle name="Comma 2 11 9 5" xfId="5783" xr:uid="{00000000-0005-0000-0000-000039130000}"/>
    <cellStyle name="Comma 2 11 9 5 2" xfId="5784" xr:uid="{00000000-0005-0000-0000-00003A130000}"/>
    <cellStyle name="Comma 2 11 9 5 3" xfId="5785" xr:uid="{00000000-0005-0000-0000-00003B130000}"/>
    <cellStyle name="Comma 2 11 9 6" xfId="5786" xr:uid="{00000000-0005-0000-0000-00003C130000}"/>
    <cellStyle name="Comma 2 11 9 7" xfId="5787" xr:uid="{00000000-0005-0000-0000-00003D130000}"/>
    <cellStyle name="Comma 2 12" xfId="5788" xr:uid="{00000000-0005-0000-0000-00003E130000}"/>
    <cellStyle name="Comma 2 12 10" xfId="5789" xr:uid="{00000000-0005-0000-0000-00003F130000}"/>
    <cellStyle name="Comma 2 12 11" xfId="5790" xr:uid="{00000000-0005-0000-0000-000040130000}"/>
    <cellStyle name="Comma 2 12 2" xfId="5791" xr:uid="{00000000-0005-0000-0000-000041130000}"/>
    <cellStyle name="Comma 2 12 2 2" xfId="5792" xr:uid="{00000000-0005-0000-0000-000042130000}"/>
    <cellStyle name="Comma 2 12 2 2 2" xfId="5793" xr:uid="{00000000-0005-0000-0000-000043130000}"/>
    <cellStyle name="Comma 2 12 2 2 2 2" xfId="5794" xr:uid="{00000000-0005-0000-0000-000044130000}"/>
    <cellStyle name="Comma 2 12 2 2 2 3" xfId="5795" xr:uid="{00000000-0005-0000-0000-000045130000}"/>
    <cellStyle name="Comma 2 12 2 2 3" xfId="5796" xr:uid="{00000000-0005-0000-0000-000046130000}"/>
    <cellStyle name="Comma 2 12 2 2 3 2" xfId="5797" xr:uid="{00000000-0005-0000-0000-000047130000}"/>
    <cellStyle name="Comma 2 12 2 2 3 3" xfId="5798" xr:uid="{00000000-0005-0000-0000-000048130000}"/>
    <cellStyle name="Comma 2 12 2 2 4" xfId="5799" xr:uid="{00000000-0005-0000-0000-000049130000}"/>
    <cellStyle name="Comma 2 12 2 2 4 2" xfId="5800" xr:uid="{00000000-0005-0000-0000-00004A130000}"/>
    <cellStyle name="Comma 2 12 2 2 4 3" xfId="5801" xr:uid="{00000000-0005-0000-0000-00004B130000}"/>
    <cellStyle name="Comma 2 12 2 2 5" xfId="5802" xr:uid="{00000000-0005-0000-0000-00004C130000}"/>
    <cellStyle name="Comma 2 12 2 2 5 2" xfId="5803" xr:uid="{00000000-0005-0000-0000-00004D130000}"/>
    <cellStyle name="Comma 2 12 2 2 5 3" xfId="5804" xr:uid="{00000000-0005-0000-0000-00004E130000}"/>
    <cellStyle name="Comma 2 12 2 2 6" xfId="5805" xr:uid="{00000000-0005-0000-0000-00004F130000}"/>
    <cellStyle name="Comma 2 12 2 2 7" xfId="5806" xr:uid="{00000000-0005-0000-0000-000050130000}"/>
    <cellStyle name="Comma 2 12 2 3" xfId="5807" xr:uid="{00000000-0005-0000-0000-000051130000}"/>
    <cellStyle name="Comma 2 12 2 3 2" xfId="5808" xr:uid="{00000000-0005-0000-0000-000052130000}"/>
    <cellStyle name="Comma 2 12 2 3 3" xfId="5809" xr:uid="{00000000-0005-0000-0000-000053130000}"/>
    <cellStyle name="Comma 2 12 2 4" xfId="5810" xr:uid="{00000000-0005-0000-0000-000054130000}"/>
    <cellStyle name="Comma 2 12 2 4 2" xfId="5811" xr:uid="{00000000-0005-0000-0000-000055130000}"/>
    <cellStyle name="Comma 2 12 2 4 3" xfId="5812" xr:uid="{00000000-0005-0000-0000-000056130000}"/>
    <cellStyle name="Comma 2 12 2 5" xfId="5813" xr:uid="{00000000-0005-0000-0000-000057130000}"/>
    <cellStyle name="Comma 2 12 2 5 2" xfId="5814" xr:uid="{00000000-0005-0000-0000-000058130000}"/>
    <cellStyle name="Comma 2 12 2 5 3" xfId="5815" xr:uid="{00000000-0005-0000-0000-000059130000}"/>
    <cellStyle name="Comma 2 12 2 6" xfId="5816" xr:uid="{00000000-0005-0000-0000-00005A130000}"/>
    <cellStyle name="Comma 2 12 2 6 2" xfId="5817" xr:uid="{00000000-0005-0000-0000-00005B130000}"/>
    <cellStyle name="Comma 2 12 2 6 3" xfId="5818" xr:uid="{00000000-0005-0000-0000-00005C130000}"/>
    <cellStyle name="Comma 2 12 2 7" xfId="5819" xr:uid="{00000000-0005-0000-0000-00005D130000}"/>
    <cellStyle name="Comma 2 12 2 8" xfId="5820" xr:uid="{00000000-0005-0000-0000-00005E130000}"/>
    <cellStyle name="Comma 2 12 3" xfId="5821" xr:uid="{00000000-0005-0000-0000-00005F130000}"/>
    <cellStyle name="Comma 2 12 3 2" xfId="5822" xr:uid="{00000000-0005-0000-0000-000060130000}"/>
    <cellStyle name="Comma 2 12 3 2 2" xfId="5823" xr:uid="{00000000-0005-0000-0000-000061130000}"/>
    <cellStyle name="Comma 2 12 3 2 3" xfId="5824" xr:uid="{00000000-0005-0000-0000-000062130000}"/>
    <cellStyle name="Comma 2 12 3 3" xfId="5825" xr:uid="{00000000-0005-0000-0000-000063130000}"/>
    <cellStyle name="Comma 2 12 3 3 2" xfId="5826" xr:uid="{00000000-0005-0000-0000-000064130000}"/>
    <cellStyle name="Comma 2 12 3 3 3" xfId="5827" xr:uid="{00000000-0005-0000-0000-000065130000}"/>
    <cellStyle name="Comma 2 12 3 4" xfId="5828" xr:uid="{00000000-0005-0000-0000-000066130000}"/>
    <cellStyle name="Comma 2 12 3 4 2" xfId="5829" xr:uid="{00000000-0005-0000-0000-000067130000}"/>
    <cellStyle name="Comma 2 12 3 4 3" xfId="5830" xr:uid="{00000000-0005-0000-0000-000068130000}"/>
    <cellStyle name="Comma 2 12 3 5" xfId="5831" xr:uid="{00000000-0005-0000-0000-000069130000}"/>
    <cellStyle name="Comma 2 12 3 5 2" xfId="5832" xr:uid="{00000000-0005-0000-0000-00006A130000}"/>
    <cellStyle name="Comma 2 12 3 5 3" xfId="5833" xr:uid="{00000000-0005-0000-0000-00006B130000}"/>
    <cellStyle name="Comma 2 12 3 6" xfId="5834" xr:uid="{00000000-0005-0000-0000-00006C130000}"/>
    <cellStyle name="Comma 2 12 3 7" xfId="5835" xr:uid="{00000000-0005-0000-0000-00006D130000}"/>
    <cellStyle name="Comma 2 12 4" xfId="5836" xr:uid="{00000000-0005-0000-0000-00006E130000}"/>
    <cellStyle name="Comma 2 12 4 2" xfId="5837" xr:uid="{00000000-0005-0000-0000-00006F130000}"/>
    <cellStyle name="Comma 2 12 4 2 2" xfId="5838" xr:uid="{00000000-0005-0000-0000-000070130000}"/>
    <cellStyle name="Comma 2 12 4 2 3" xfId="5839" xr:uid="{00000000-0005-0000-0000-000071130000}"/>
    <cellStyle name="Comma 2 12 4 3" xfId="5840" xr:uid="{00000000-0005-0000-0000-000072130000}"/>
    <cellStyle name="Comma 2 12 4 3 2" xfId="5841" xr:uid="{00000000-0005-0000-0000-000073130000}"/>
    <cellStyle name="Comma 2 12 4 3 3" xfId="5842" xr:uid="{00000000-0005-0000-0000-000074130000}"/>
    <cellStyle name="Comma 2 12 4 4" xfId="5843" xr:uid="{00000000-0005-0000-0000-000075130000}"/>
    <cellStyle name="Comma 2 12 4 4 2" xfId="5844" xr:uid="{00000000-0005-0000-0000-000076130000}"/>
    <cellStyle name="Comma 2 12 4 4 3" xfId="5845" xr:uid="{00000000-0005-0000-0000-000077130000}"/>
    <cellStyle name="Comma 2 12 4 5" xfId="5846" xr:uid="{00000000-0005-0000-0000-000078130000}"/>
    <cellStyle name="Comma 2 12 4 5 2" xfId="5847" xr:uid="{00000000-0005-0000-0000-000079130000}"/>
    <cellStyle name="Comma 2 12 4 5 3" xfId="5848" xr:uid="{00000000-0005-0000-0000-00007A130000}"/>
    <cellStyle name="Comma 2 12 4 6" xfId="5849" xr:uid="{00000000-0005-0000-0000-00007B130000}"/>
    <cellStyle name="Comma 2 12 4 7" xfId="5850" xr:uid="{00000000-0005-0000-0000-00007C130000}"/>
    <cellStyle name="Comma 2 12 5" xfId="5851" xr:uid="{00000000-0005-0000-0000-00007D130000}"/>
    <cellStyle name="Comma 2 12 5 2" xfId="5852" xr:uid="{00000000-0005-0000-0000-00007E130000}"/>
    <cellStyle name="Comma 2 12 5 2 2" xfId="5853" xr:uid="{00000000-0005-0000-0000-00007F130000}"/>
    <cellStyle name="Comma 2 12 5 2 3" xfId="5854" xr:uid="{00000000-0005-0000-0000-000080130000}"/>
    <cellStyle name="Comma 2 12 5 3" xfId="5855" xr:uid="{00000000-0005-0000-0000-000081130000}"/>
    <cellStyle name="Comma 2 12 5 3 2" xfId="5856" xr:uid="{00000000-0005-0000-0000-000082130000}"/>
    <cellStyle name="Comma 2 12 5 3 3" xfId="5857" xr:uid="{00000000-0005-0000-0000-000083130000}"/>
    <cellStyle name="Comma 2 12 5 4" xfId="5858" xr:uid="{00000000-0005-0000-0000-000084130000}"/>
    <cellStyle name="Comma 2 12 5 4 2" xfId="5859" xr:uid="{00000000-0005-0000-0000-000085130000}"/>
    <cellStyle name="Comma 2 12 5 4 3" xfId="5860" xr:uid="{00000000-0005-0000-0000-000086130000}"/>
    <cellStyle name="Comma 2 12 5 5" xfId="5861" xr:uid="{00000000-0005-0000-0000-000087130000}"/>
    <cellStyle name="Comma 2 12 5 5 2" xfId="5862" xr:uid="{00000000-0005-0000-0000-000088130000}"/>
    <cellStyle name="Comma 2 12 5 5 3" xfId="5863" xr:uid="{00000000-0005-0000-0000-000089130000}"/>
    <cellStyle name="Comma 2 12 5 6" xfId="5864" xr:uid="{00000000-0005-0000-0000-00008A130000}"/>
    <cellStyle name="Comma 2 12 5 7" xfId="5865" xr:uid="{00000000-0005-0000-0000-00008B130000}"/>
    <cellStyle name="Comma 2 12 6" xfId="5866" xr:uid="{00000000-0005-0000-0000-00008C130000}"/>
    <cellStyle name="Comma 2 12 6 2" xfId="5867" xr:uid="{00000000-0005-0000-0000-00008D130000}"/>
    <cellStyle name="Comma 2 12 6 3" xfId="5868" xr:uid="{00000000-0005-0000-0000-00008E130000}"/>
    <cellStyle name="Comma 2 12 7" xfId="5869" xr:uid="{00000000-0005-0000-0000-00008F130000}"/>
    <cellStyle name="Comma 2 12 7 2" xfId="5870" xr:uid="{00000000-0005-0000-0000-000090130000}"/>
    <cellStyle name="Comma 2 12 7 3" xfId="5871" xr:uid="{00000000-0005-0000-0000-000091130000}"/>
    <cellStyle name="Comma 2 12 8" xfId="5872" xr:uid="{00000000-0005-0000-0000-000092130000}"/>
    <cellStyle name="Comma 2 12 8 2" xfId="5873" xr:uid="{00000000-0005-0000-0000-000093130000}"/>
    <cellStyle name="Comma 2 12 8 3" xfId="5874" xr:uid="{00000000-0005-0000-0000-000094130000}"/>
    <cellStyle name="Comma 2 12 9" xfId="5875" xr:uid="{00000000-0005-0000-0000-000095130000}"/>
    <cellStyle name="Comma 2 12 9 2" xfId="5876" xr:uid="{00000000-0005-0000-0000-000096130000}"/>
    <cellStyle name="Comma 2 12 9 3" xfId="5877" xr:uid="{00000000-0005-0000-0000-000097130000}"/>
    <cellStyle name="Comma 2 13" xfId="5878" xr:uid="{00000000-0005-0000-0000-000098130000}"/>
    <cellStyle name="Comma 2 13 10" xfId="5879" xr:uid="{00000000-0005-0000-0000-000099130000}"/>
    <cellStyle name="Comma 2 13 11" xfId="5880" xr:uid="{00000000-0005-0000-0000-00009A130000}"/>
    <cellStyle name="Comma 2 13 2" xfId="5881" xr:uid="{00000000-0005-0000-0000-00009B130000}"/>
    <cellStyle name="Comma 2 13 2 2" xfId="5882" xr:uid="{00000000-0005-0000-0000-00009C130000}"/>
    <cellStyle name="Comma 2 13 2 2 2" xfId="5883" xr:uid="{00000000-0005-0000-0000-00009D130000}"/>
    <cellStyle name="Comma 2 13 2 2 2 2" xfId="5884" xr:uid="{00000000-0005-0000-0000-00009E130000}"/>
    <cellStyle name="Comma 2 13 2 2 2 3" xfId="5885" xr:uid="{00000000-0005-0000-0000-00009F130000}"/>
    <cellStyle name="Comma 2 13 2 2 3" xfId="5886" xr:uid="{00000000-0005-0000-0000-0000A0130000}"/>
    <cellStyle name="Comma 2 13 2 2 3 2" xfId="5887" xr:uid="{00000000-0005-0000-0000-0000A1130000}"/>
    <cellStyle name="Comma 2 13 2 2 3 3" xfId="5888" xr:uid="{00000000-0005-0000-0000-0000A2130000}"/>
    <cellStyle name="Comma 2 13 2 2 4" xfId="5889" xr:uid="{00000000-0005-0000-0000-0000A3130000}"/>
    <cellStyle name="Comma 2 13 2 2 4 2" xfId="5890" xr:uid="{00000000-0005-0000-0000-0000A4130000}"/>
    <cellStyle name="Comma 2 13 2 2 4 3" xfId="5891" xr:uid="{00000000-0005-0000-0000-0000A5130000}"/>
    <cellStyle name="Comma 2 13 2 2 5" xfId="5892" xr:uid="{00000000-0005-0000-0000-0000A6130000}"/>
    <cellStyle name="Comma 2 13 2 2 5 2" xfId="5893" xr:uid="{00000000-0005-0000-0000-0000A7130000}"/>
    <cellStyle name="Comma 2 13 2 2 5 3" xfId="5894" xr:uid="{00000000-0005-0000-0000-0000A8130000}"/>
    <cellStyle name="Comma 2 13 2 2 6" xfId="5895" xr:uid="{00000000-0005-0000-0000-0000A9130000}"/>
    <cellStyle name="Comma 2 13 2 2 7" xfId="5896" xr:uid="{00000000-0005-0000-0000-0000AA130000}"/>
    <cellStyle name="Comma 2 13 2 3" xfId="5897" xr:uid="{00000000-0005-0000-0000-0000AB130000}"/>
    <cellStyle name="Comma 2 13 2 3 2" xfId="5898" xr:uid="{00000000-0005-0000-0000-0000AC130000}"/>
    <cellStyle name="Comma 2 13 2 3 3" xfId="5899" xr:uid="{00000000-0005-0000-0000-0000AD130000}"/>
    <cellStyle name="Comma 2 13 2 4" xfId="5900" xr:uid="{00000000-0005-0000-0000-0000AE130000}"/>
    <cellStyle name="Comma 2 13 2 4 2" xfId="5901" xr:uid="{00000000-0005-0000-0000-0000AF130000}"/>
    <cellStyle name="Comma 2 13 2 4 3" xfId="5902" xr:uid="{00000000-0005-0000-0000-0000B0130000}"/>
    <cellStyle name="Comma 2 13 2 5" xfId="5903" xr:uid="{00000000-0005-0000-0000-0000B1130000}"/>
    <cellStyle name="Comma 2 13 2 5 2" xfId="5904" xr:uid="{00000000-0005-0000-0000-0000B2130000}"/>
    <cellStyle name="Comma 2 13 2 5 3" xfId="5905" xr:uid="{00000000-0005-0000-0000-0000B3130000}"/>
    <cellStyle name="Comma 2 13 2 6" xfId="5906" xr:uid="{00000000-0005-0000-0000-0000B4130000}"/>
    <cellStyle name="Comma 2 13 2 6 2" xfId="5907" xr:uid="{00000000-0005-0000-0000-0000B5130000}"/>
    <cellStyle name="Comma 2 13 2 6 3" xfId="5908" xr:uid="{00000000-0005-0000-0000-0000B6130000}"/>
    <cellStyle name="Comma 2 13 2 7" xfId="5909" xr:uid="{00000000-0005-0000-0000-0000B7130000}"/>
    <cellStyle name="Comma 2 13 2 8" xfId="5910" xr:uid="{00000000-0005-0000-0000-0000B8130000}"/>
    <cellStyle name="Comma 2 13 3" xfId="5911" xr:uid="{00000000-0005-0000-0000-0000B9130000}"/>
    <cellStyle name="Comma 2 13 3 2" xfId="5912" xr:uid="{00000000-0005-0000-0000-0000BA130000}"/>
    <cellStyle name="Comma 2 13 3 2 2" xfId="5913" xr:uid="{00000000-0005-0000-0000-0000BB130000}"/>
    <cellStyle name="Comma 2 13 3 2 3" xfId="5914" xr:uid="{00000000-0005-0000-0000-0000BC130000}"/>
    <cellStyle name="Comma 2 13 3 3" xfId="5915" xr:uid="{00000000-0005-0000-0000-0000BD130000}"/>
    <cellStyle name="Comma 2 13 3 3 2" xfId="5916" xr:uid="{00000000-0005-0000-0000-0000BE130000}"/>
    <cellStyle name="Comma 2 13 3 3 3" xfId="5917" xr:uid="{00000000-0005-0000-0000-0000BF130000}"/>
    <cellStyle name="Comma 2 13 3 4" xfId="5918" xr:uid="{00000000-0005-0000-0000-0000C0130000}"/>
    <cellStyle name="Comma 2 13 3 4 2" xfId="5919" xr:uid="{00000000-0005-0000-0000-0000C1130000}"/>
    <cellStyle name="Comma 2 13 3 4 3" xfId="5920" xr:uid="{00000000-0005-0000-0000-0000C2130000}"/>
    <cellStyle name="Comma 2 13 3 5" xfId="5921" xr:uid="{00000000-0005-0000-0000-0000C3130000}"/>
    <cellStyle name="Comma 2 13 3 5 2" xfId="5922" xr:uid="{00000000-0005-0000-0000-0000C4130000}"/>
    <cellStyle name="Comma 2 13 3 5 3" xfId="5923" xr:uid="{00000000-0005-0000-0000-0000C5130000}"/>
    <cellStyle name="Comma 2 13 3 6" xfId="5924" xr:uid="{00000000-0005-0000-0000-0000C6130000}"/>
    <cellStyle name="Comma 2 13 3 7" xfId="5925" xr:uid="{00000000-0005-0000-0000-0000C7130000}"/>
    <cellStyle name="Comma 2 13 4" xfId="5926" xr:uid="{00000000-0005-0000-0000-0000C8130000}"/>
    <cellStyle name="Comma 2 13 4 2" xfId="5927" xr:uid="{00000000-0005-0000-0000-0000C9130000}"/>
    <cellStyle name="Comma 2 13 4 2 2" xfId="5928" xr:uid="{00000000-0005-0000-0000-0000CA130000}"/>
    <cellStyle name="Comma 2 13 4 2 3" xfId="5929" xr:uid="{00000000-0005-0000-0000-0000CB130000}"/>
    <cellStyle name="Comma 2 13 4 3" xfId="5930" xr:uid="{00000000-0005-0000-0000-0000CC130000}"/>
    <cellStyle name="Comma 2 13 4 3 2" xfId="5931" xr:uid="{00000000-0005-0000-0000-0000CD130000}"/>
    <cellStyle name="Comma 2 13 4 3 3" xfId="5932" xr:uid="{00000000-0005-0000-0000-0000CE130000}"/>
    <cellStyle name="Comma 2 13 4 4" xfId="5933" xr:uid="{00000000-0005-0000-0000-0000CF130000}"/>
    <cellStyle name="Comma 2 13 4 4 2" xfId="5934" xr:uid="{00000000-0005-0000-0000-0000D0130000}"/>
    <cellStyle name="Comma 2 13 4 4 3" xfId="5935" xr:uid="{00000000-0005-0000-0000-0000D1130000}"/>
    <cellStyle name="Comma 2 13 4 5" xfId="5936" xr:uid="{00000000-0005-0000-0000-0000D2130000}"/>
    <cellStyle name="Comma 2 13 4 5 2" xfId="5937" xr:uid="{00000000-0005-0000-0000-0000D3130000}"/>
    <cellStyle name="Comma 2 13 4 5 3" xfId="5938" xr:uid="{00000000-0005-0000-0000-0000D4130000}"/>
    <cellStyle name="Comma 2 13 4 6" xfId="5939" xr:uid="{00000000-0005-0000-0000-0000D5130000}"/>
    <cellStyle name="Comma 2 13 4 7" xfId="5940" xr:uid="{00000000-0005-0000-0000-0000D6130000}"/>
    <cellStyle name="Comma 2 13 5" xfId="5941" xr:uid="{00000000-0005-0000-0000-0000D7130000}"/>
    <cellStyle name="Comma 2 13 5 2" xfId="5942" xr:uid="{00000000-0005-0000-0000-0000D8130000}"/>
    <cellStyle name="Comma 2 13 5 2 2" xfId="5943" xr:uid="{00000000-0005-0000-0000-0000D9130000}"/>
    <cellStyle name="Comma 2 13 5 2 3" xfId="5944" xr:uid="{00000000-0005-0000-0000-0000DA130000}"/>
    <cellStyle name="Comma 2 13 5 3" xfId="5945" xr:uid="{00000000-0005-0000-0000-0000DB130000}"/>
    <cellStyle name="Comma 2 13 5 3 2" xfId="5946" xr:uid="{00000000-0005-0000-0000-0000DC130000}"/>
    <cellStyle name="Comma 2 13 5 3 3" xfId="5947" xr:uid="{00000000-0005-0000-0000-0000DD130000}"/>
    <cellStyle name="Comma 2 13 5 4" xfId="5948" xr:uid="{00000000-0005-0000-0000-0000DE130000}"/>
    <cellStyle name="Comma 2 13 5 4 2" xfId="5949" xr:uid="{00000000-0005-0000-0000-0000DF130000}"/>
    <cellStyle name="Comma 2 13 5 4 3" xfId="5950" xr:uid="{00000000-0005-0000-0000-0000E0130000}"/>
    <cellStyle name="Comma 2 13 5 5" xfId="5951" xr:uid="{00000000-0005-0000-0000-0000E1130000}"/>
    <cellStyle name="Comma 2 13 5 5 2" xfId="5952" xr:uid="{00000000-0005-0000-0000-0000E2130000}"/>
    <cellStyle name="Comma 2 13 5 5 3" xfId="5953" xr:uid="{00000000-0005-0000-0000-0000E3130000}"/>
    <cellStyle name="Comma 2 13 5 6" xfId="5954" xr:uid="{00000000-0005-0000-0000-0000E4130000}"/>
    <cellStyle name="Comma 2 13 5 7" xfId="5955" xr:uid="{00000000-0005-0000-0000-0000E5130000}"/>
    <cellStyle name="Comma 2 13 6" xfId="5956" xr:uid="{00000000-0005-0000-0000-0000E6130000}"/>
    <cellStyle name="Comma 2 13 6 2" xfId="5957" xr:uid="{00000000-0005-0000-0000-0000E7130000}"/>
    <cellStyle name="Comma 2 13 6 3" xfId="5958" xr:uid="{00000000-0005-0000-0000-0000E8130000}"/>
    <cellStyle name="Comma 2 13 7" xfId="5959" xr:uid="{00000000-0005-0000-0000-0000E9130000}"/>
    <cellStyle name="Comma 2 13 7 2" xfId="5960" xr:uid="{00000000-0005-0000-0000-0000EA130000}"/>
    <cellStyle name="Comma 2 13 7 3" xfId="5961" xr:uid="{00000000-0005-0000-0000-0000EB130000}"/>
    <cellStyle name="Comma 2 13 8" xfId="5962" xr:uid="{00000000-0005-0000-0000-0000EC130000}"/>
    <cellStyle name="Comma 2 13 8 2" xfId="5963" xr:uid="{00000000-0005-0000-0000-0000ED130000}"/>
    <cellStyle name="Comma 2 13 8 3" xfId="5964" xr:uid="{00000000-0005-0000-0000-0000EE130000}"/>
    <cellStyle name="Comma 2 13 9" xfId="5965" xr:uid="{00000000-0005-0000-0000-0000EF130000}"/>
    <cellStyle name="Comma 2 13 9 2" xfId="5966" xr:uid="{00000000-0005-0000-0000-0000F0130000}"/>
    <cellStyle name="Comma 2 13 9 3" xfId="5967" xr:uid="{00000000-0005-0000-0000-0000F1130000}"/>
    <cellStyle name="Comma 2 14" xfId="5968" xr:uid="{00000000-0005-0000-0000-0000F2130000}"/>
    <cellStyle name="Comma 2 14 10" xfId="5969" xr:uid="{00000000-0005-0000-0000-0000F3130000}"/>
    <cellStyle name="Comma 2 14 11" xfId="5970" xr:uid="{00000000-0005-0000-0000-0000F4130000}"/>
    <cellStyle name="Comma 2 14 2" xfId="5971" xr:uid="{00000000-0005-0000-0000-0000F5130000}"/>
    <cellStyle name="Comma 2 14 2 2" xfId="5972" xr:uid="{00000000-0005-0000-0000-0000F6130000}"/>
    <cellStyle name="Comma 2 14 2 2 2" xfId="5973" xr:uid="{00000000-0005-0000-0000-0000F7130000}"/>
    <cellStyle name="Comma 2 14 2 2 2 2" xfId="5974" xr:uid="{00000000-0005-0000-0000-0000F8130000}"/>
    <cellStyle name="Comma 2 14 2 2 2 3" xfId="5975" xr:uid="{00000000-0005-0000-0000-0000F9130000}"/>
    <cellStyle name="Comma 2 14 2 2 3" xfId="5976" xr:uid="{00000000-0005-0000-0000-0000FA130000}"/>
    <cellStyle name="Comma 2 14 2 2 3 2" xfId="5977" xr:uid="{00000000-0005-0000-0000-0000FB130000}"/>
    <cellStyle name="Comma 2 14 2 2 3 3" xfId="5978" xr:uid="{00000000-0005-0000-0000-0000FC130000}"/>
    <cellStyle name="Comma 2 14 2 2 4" xfId="5979" xr:uid="{00000000-0005-0000-0000-0000FD130000}"/>
    <cellStyle name="Comma 2 14 2 2 4 2" xfId="5980" xr:uid="{00000000-0005-0000-0000-0000FE130000}"/>
    <cellStyle name="Comma 2 14 2 2 4 3" xfId="5981" xr:uid="{00000000-0005-0000-0000-0000FF130000}"/>
    <cellStyle name="Comma 2 14 2 2 5" xfId="5982" xr:uid="{00000000-0005-0000-0000-000000140000}"/>
    <cellStyle name="Comma 2 14 2 2 5 2" xfId="5983" xr:uid="{00000000-0005-0000-0000-000001140000}"/>
    <cellStyle name="Comma 2 14 2 2 5 3" xfId="5984" xr:uid="{00000000-0005-0000-0000-000002140000}"/>
    <cellStyle name="Comma 2 14 2 2 6" xfId="5985" xr:uid="{00000000-0005-0000-0000-000003140000}"/>
    <cellStyle name="Comma 2 14 2 2 7" xfId="5986" xr:uid="{00000000-0005-0000-0000-000004140000}"/>
    <cellStyle name="Comma 2 14 2 3" xfId="5987" xr:uid="{00000000-0005-0000-0000-000005140000}"/>
    <cellStyle name="Comma 2 14 2 3 2" xfId="5988" xr:uid="{00000000-0005-0000-0000-000006140000}"/>
    <cellStyle name="Comma 2 14 2 3 3" xfId="5989" xr:uid="{00000000-0005-0000-0000-000007140000}"/>
    <cellStyle name="Comma 2 14 2 4" xfId="5990" xr:uid="{00000000-0005-0000-0000-000008140000}"/>
    <cellStyle name="Comma 2 14 2 4 2" xfId="5991" xr:uid="{00000000-0005-0000-0000-000009140000}"/>
    <cellStyle name="Comma 2 14 2 4 3" xfId="5992" xr:uid="{00000000-0005-0000-0000-00000A140000}"/>
    <cellStyle name="Comma 2 14 2 5" xfId="5993" xr:uid="{00000000-0005-0000-0000-00000B140000}"/>
    <cellStyle name="Comma 2 14 2 5 2" xfId="5994" xr:uid="{00000000-0005-0000-0000-00000C140000}"/>
    <cellStyle name="Comma 2 14 2 5 3" xfId="5995" xr:uid="{00000000-0005-0000-0000-00000D140000}"/>
    <cellStyle name="Comma 2 14 2 6" xfId="5996" xr:uid="{00000000-0005-0000-0000-00000E140000}"/>
    <cellStyle name="Comma 2 14 2 6 2" xfId="5997" xr:uid="{00000000-0005-0000-0000-00000F140000}"/>
    <cellStyle name="Comma 2 14 2 6 3" xfId="5998" xr:uid="{00000000-0005-0000-0000-000010140000}"/>
    <cellStyle name="Comma 2 14 2 7" xfId="5999" xr:uid="{00000000-0005-0000-0000-000011140000}"/>
    <cellStyle name="Comma 2 14 2 8" xfId="6000" xr:uid="{00000000-0005-0000-0000-000012140000}"/>
    <cellStyle name="Comma 2 14 3" xfId="6001" xr:uid="{00000000-0005-0000-0000-000013140000}"/>
    <cellStyle name="Comma 2 14 3 2" xfId="6002" xr:uid="{00000000-0005-0000-0000-000014140000}"/>
    <cellStyle name="Comma 2 14 3 2 2" xfId="6003" xr:uid="{00000000-0005-0000-0000-000015140000}"/>
    <cellStyle name="Comma 2 14 3 2 3" xfId="6004" xr:uid="{00000000-0005-0000-0000-000016140000}"/>
    <cellStyle name="Comma 2 14 3 3" xfId="6005" xr:uid="{00000000-0005-0000-0000-000017140000}"/>
    <cellStyle name="Comma 2 14 3 3 2" xfId="6006" xr:uid="{00000000-0005-0000-0000-000018140000}"/>
    <cellStyle name="Comma 2 14 3 3 3" xfId="6007" xr:uid="{00000000-0005-0000-0000-000019140000}"/>
    <cellStyle name="Comma 2 14 3 4" xfId="6008" xr:uid="{00000000-0005-0000-0000-00001A140000}"/>
    <cellStyle name="Comma 2 14 3 4 2" xfId="6009" xr:uid="{00000000-0005-0000-0000-00001B140000}"/>
    <cellStyle name="Comma 2 14 3 4 3" xfId="6010" xr:uid="{00000000-0005-0000-0000-00001C140000}"/>
    <cellStyle name="Comma 2 14 3 5" xfId="6011" xr:uid="{00000000-0005-0000-0000-00001D140000}"/>
    <cellStyle name="Comma 2 14 3 5 2" xfId="6012" xr:uid="{00000000-0005-0000-0000-00001E140000}"/>
    <cellStyle name="Comma 2 14 3 5 3" xfId="6013" xr:uid="{00000000-0005-0000-0000-00001F140000}"/>
    <cellStyle name="Comma 2 14 3 6" xfId="6014" xr:uid="{00000000-0005-0000-0000-000020140000}"/>
    <cellStyle name="Comma 2 14 3 7" xfId="6015" xr:uid="{00000000-0005-0000-0000-000021140000}"/>
    <cellStyle name="Comma 2 14 4" xfId="6016" xr:uid="{00000000-0005-0000-0000-000022140000}"/>
    <cellStyle name="Comma 2 14 4 2" xfId="6017" xr:uid="{00000000-0005-0000-0000-000023140000}"/>
    <cellStyle name="Comma 2 14 4 2 2" xfId="6018" xr:uid="{00000000-0005-0000-0000-000024140000}"/>
    <cellStyle name="Comma 2 14 4 2 3" xfId="6019" xr:uid="{00000000-0005-0000-0000-000025140000}"/>
    <cellStyle name="Comma 2 14 4 3" xfId="6020" xr:uid="{00000000-0005-0000-0000-000026140000}"/>
    <cellStyle name="Comma 2 14 4 3 2" xfId="6021" xr:uid="{00000000-0005-0000-0000-000027140000}"/>
    <cellStyle name="Comma 2 14 4 3 3" xfId="6022" xr:uid="{00000000-0005-0000-0000-000028140000}"/>
    <cellStyle name="Comma 2 14 4 4" xfId="6023" xr:uid="{00000000-0005-0000-0000-000029140000}"/>
    <cellStyle name="Comma 2 14 4 4 2" xfId="6024" xr:uid="{00000000-0005-0000-0000-00002A140000}"/>
    <cellStyle name="Comma 2 14 4 4 3" xfId="6025" xr:uid="{00000000-0005-0000-0000-00002B140000}"/>
    <cellStyle name="Comma 2 14 4 5" xfId="6026" xr:uid="{00000000-0005-0000-0000-00002C140000}"/>
    <cellStyle name="Comma 2 14 4 5 2" xfId="6027" xr:uid="{00000000-0005-0000-0000-00002D140000}"/>
    <cellStyle name="Comma 2 14 4 5 3" xfId="6028" xr:uid="{00000000-0005-0000-0000-00002E140000}"/>
    <cellStyle name="Comma 2 14 4 6" xfId="6029" xr:uid="{00000000-0005-0000-0000-00002F140000}"/>
    <cellStyle name="Comma 2 14 4 7" xfId="6030" xr:uid="{00000000-0005-0000-0000-000030140000}"/>
    <cellStyle name="Comma 2 14 5" xfId="6031" xr:uid="{00000000-0005-0000-0000-000031140000}"/>
    <cellStyle name="Comma 2 14 5 2" xfId="6032" xr:uid="{00000000-0005-0000-0000-000032140000}"/>
    <cellStyle name="Comma 2 14 5 2 2" xfId="6033" xr:uid="{00000000-0005-0000-0000-000033140000}"/>
    <cellStyle name="Comma 2 14 5 2 3" xfId="6034" xr:uid="{00000000-0005-0000-0000-000034140000}"/>
    <cellStyle name="Comma 2 14 5 3" xfId="6035" xr:uid="{00000000-0005-0000-0000-000035140000}"/>
    <cellStyle name="Comma 2 14 5 3 2" xfId="6036" xr:uid="{00000000-0005-0000-0000-000036140000}"/>
    <cellStyle name="Comma 2 14 5 3 3" xfId="6037" xr:uid="{00000000-0005-0000-0000-000037140000}"/>
    <cellStyle name="Comma 2 14 5 4" xfId="6038" xr:uid="{00000000-0005-0000-0000-000038140000}"/>
    <cellStyle name="Comma 2 14 5 4 2" xfId="6039" xr:uid="{00000000-0005-0000-0000-000039140000}"/>
    <cellStyle name="Comma 2 14 5 4 3" xfId="6040" xr:uid="{00000000-0005-0000-0000-00003A140000}"/>
    <cellStyle name="Comma 2 14 5 5" xfId="6041" xr:uid="{00000000-0005-0000-0000-00003B140000}"/>
    <cellStyle name="Comma 2 14 5 5 2" xfId="6042" xr:uid="{00000000-0005-0000-0000-00003C140000}"/>
    <cellStyle name="Comma 2 14 5 5 3" xfId="6043" xr:uid="{00000000-0005-0000-0000-00003D140000}"/>
    <cellStyle name="Comma 2 14 5 6" xfId="6044" xr:uid="{00000000-0005-0000-0000-00003E140000}"/>
    <cellStyle name="Comma 2 14 5 7" xfId="6045" xr:uid="{00000000-0005-0000-0000-00003F140000}"/>
    <cellStyle name="Comma 2 14 6" xfId="6046" xr:uid="{00000000-0005-0000-0000-000040140000}"/>
    <cellStyle name="Comma 2 14 6 2" xfId="6047" xr:uid="{00000000-0005-0000-0000-000041140000}"/>
    <cellStyle name="Comma 2 14 6 3" xfId="6048" xr:uid="{00000000-0005-0000-0000-000042140000}"/>
    <cellStyle name="Comma 2 14 7" xfId="6049" xr:uid="{00000000-0005-0000-0000-000043140000}"/>
    <cellStyle name="Comma 2 14 7 2" xfId="6050" xr:uid="{00000000-0005-0000-0000-000044140000}"/>
    <cellStyle name="Comma 2 14 7 3" xfId="6051" xr:uid="{00000000-0005-0000-0000-000045140000}"/>
    <cellStyle name="Comma 2 14 8" xfId="6052" xr:uid="{00000000-0005-0000-0000-000046140000}"/>
    <cellStyle name="Comma 2 14 8 2" xfId="6053" xr:uid="{00000000-0005-0000-0000-000047140000}"/>
    <cellStyle name="Comma 2 14 8 3" xfId="6054" xr:uid="{00000000-0005-0000-0000-000048140000}"/>
    <cellStyle name="Comma 2 14 9" xfId="6055" xr:uid="{00000000-0005-0000-0000-000049140000}"/>
    <cellStyle name="Comma 2 14 9 2" xfId="6056" xr:uid="{00000000-0005-0000-0000-00004A140000}"/>
    <cellStyle name="Comma 2 14 9 3" xfId="6057" xr:uid="{00000000-0005-0000-0000-00004B140000}"/>
    <cellStyle name="Comma 2 15" xfId="6058" xr:uid="{00000000-0005-0000-0000-00004C140000}"/>
    <cellStyle name="Comma 2 15 2" xfId="6059" xr:uid="{00000000-0005-0000-0000-00004D140000}"/>
    <cellStyle name="Comma 2 15 2 2" xfId="6060" xr:uid="{00000000-0005-0000-0000-00004E140000}"/>
    <cellStyle name="Comma 2 15 2 2 2" xfId="6061" xr:uid="{00000000-0005-0000-0000-00004F140000}"/>
    <cellStyle name="Comma 2 15 2 2 3" xfId="6062" xr:uid="{00000000-0005-0000-0000-000050140000}"/>
    <cellStyle name="Comma 2 15 2 3" xfId="6063" xr:uid="{00000000-0005-0000-0000-000051140000}"/>
    <cellStyle name="Comma 2 15 2 3 2" xfId="6064" xr:uid="{00000000-0005-0000-0000-000052140000}"/>
    <cellStyle name="Comma 2 15 2 3 3" xfId="6065" xr:uid="{00000000-0005-0000-0000-000053140000}"/>
    <cellStyle name="Comma 2 15 2 4" xfId="6066" xr:uid="{00000000-0005-0000-0000-000054140000}"/>
    <cellStyle name="Comma 2 15 2 4 2" xfId="6067" xr:uid="{00000000-0005-0000-0000-000055140000}"/>
    <cellStyle name="Comma 2 15 2 4 3" xfId="6068" xr:uid="{00000000-0005-0000-0000-000056140000}"/>
    <cellStyle name="Comma 2 15 2 5" xfId="6069" xr:uid="{00000000-0005-0000-0000-000057140000}"/>
    <cellStyle name="Comma 2 15 2 5 2" xfId="6070" xr:uid="{00000000-0005-0000-0000-000058140000}"/>
    <cellStyle name="Comma 2 15 2 5 3" xfId="6071" xr:uid="{00000000-0005-0000-0000-000059140000}"/>
    <cellStyle name="Comma 2 15 2 6" xfId="6072" xr:uid="{00000000-0005-0000-0000-00005A140000}"/>
    <cellStyle name="Comma 2 15 2 7" xfId="6073" xr:uid="{00000000-0005-0000-0000-00005B140000}"/>
    <cellStyle name="Comma 2 15 3" xfId="6074" xr:uid="{00000000-0005-0000-0000-00005C140000}"/>
    <cellStyle name="Comma 2 15 3 2" xfId="6075" xr:uid="{00000000-0005-0000-0000-00005D140000}"/>
    <cellStyle name="Comma 2 15 3 3" xfId="6076" xr:uid="{00000000-0005-0000-0000-00005E140000}"/>
    <cellStyle name="Comma 2 15 4" xfId="6077" xr:uid="{00000000-0005-0000-0000-00005F140000}"/>
    <cellStyle name="Comma 2 15 4 2" xfId="6078" xr:uid="{00000000-0005-0000-0000-000060140000}"/>
    <cellStyle name="Comma 2 15 4 3" xfId="6079" xr:uid="{00000000-0005-0000-0000-000061140000}"/>
    <cellStyle name="Comma 2 15 5" xfId="6080" xr:uid="{00000000-0005-0000-0000-000062140000}"/>
    <cellStyle name="Comma 2 15 5 2" xfId="6081" xr:uid="{00000000-0005-0000-0000-000063140000}"/>
    <cellStyle name="Comma 2 15 5 3" xfId="6082" xr:uid="{00000000-0005-0000-0000-000064140000}"/>
    <cellStyle name="Comma 2 15 6" xfId="6083" xr:uid="{00000000-0005-0000-0000-000065140000}"/>
    <cellStyle name="Comma 2 15 6 2" xfId="6084" xr:uid="{00000000-0005-0000-0000-000066140000}"/>
    <cellStyle name="Comma 2 15 6 3" xfId="6085" xr:uid="{00000000-0005-0000-0000-000067140000}"/>
    <cellStyle name="Comma 2 15 7" xfId="6086" xr:uid="{00000000-0005-0000-0000-000068140000}"/>
    <cellStyle name="Comma 2 15 8" xfId="6087" xr:uid="{00000000-0005-0000-0000-000069140000}"/>
    <cellStyle name="Comma 2 16" xfId="6088" xr:uid="{00000000-0005-0000-0000-00006A140000}"/>
    <cellStyle name="Comma 2 16 2" xfId="6089" xr:uid="{00000000-0005-0000-0000-00006B140000}"/>
    <cellStyle name="Comma 2 16 2 2" xfId="6090" xr:uid="{00000000-0005-0000-0000-00006C140000}"/>
    <cellStyle name="Comma 2 16 2 2 2" xfId="6091" xr:uid="{00000000-0005-0000-0000-00006D140000}"/>
    <cellStyle name="Comma 2 16 2 2 3" xfId="6092" xr:uid="{00000000-0005-0000-0000-00006E140000}"/>
    <cellStyle name="Comma 2 16 2 3" xfId="6093" xr:uid="{00000000-0005-0000-0000-00006F140000}"/>
    <cellStyle name="Comma 2 16 2 3 2" xfId="6094" xr:uid="{00000000-0005-0000-0000-000070140000}"/>
    <cellStyle name="Comma 2 16 2 3 3" xfId="6095" xr:uid="{00000000-0005-0000-0000-000071140000}"/>
    <cellStyle name="Comma 2 16 2 4" xfId="6096" xr:uid="{00000000-0005-0000-0000-000072140000}"/>
    <cellStyle name="Comma 2 16 2 4 2" xfId="6097" xr:uid="{00000000-0005-0000-0000-000073140000}"/>
    <cellStyle name="Comma 2 16 2 4 3" xfId="6098" xr:uid="{00000000-0005-0000-0000-000074140000}"/>
    <cellStyle name="Comma 2 16 2 5" xfId="6099" xr:uid="{00000000-0005-0000-0000-000075140000}"/>
    <cellStyle name="Comma 2 16 2 5 2" xfId="6100" xr:uid="{00000000-0005-0000-0000-000076140000}"/>
    <cellStyle name="Comma 2 16 2 5 3" xfId="6101" xr:uid="{00000000-0005-0000-0000-000077140000}"/>
    <cellStyle name="Comma 2 16 2 6" xfId="6102" xr:uid="{00000000-0005-0000-0000-000078140000}"/>
    <cellStyle name="Comma 2 16 2 7" xfId="6103" xr:uid="{00000000-0005-0000-0000-000079140000}"/>
    <cellStyle name="Comma 2 16 3" xfId="6104" xr:uid="{00000000-0005-0000-0000-00007A140000}"/>
    <cellStyle name="Comma 2 16 3 2" xfId="6105" xr:uid="{00000000-0005-0000-0000-00007B140000}"/>
    <cellStyle name="Comma 2 16 3 3" xfId="6106" xr:uid="{00000000-0005-0000-0000-00007C140000}"/>
    <cellStyle name="Comma 2 16 4" xfId="6107" xr:uid="{00000000-0005-0000-0000-00007D140000}"/>
    <cellStyle name="Comma 2 16 4 2" xfId="6108" xr:uid="{00000000-0005-0000-0000-00007E140000}"/>
    <cellStyle name="Comma 2 16 4 3" xfId="6109" xr:uid="{00000000-0005-0000-0000-00007F140000}"/>
    <cellStyle name="Comma 2 16 5" xfId="6110" xr:uid="{00000000-0005-0000-0000-000080140000}"/>
    <cellStyle name="Comma 2 16 5 2" xfId="6111" xr:uid="{00000000-0005-0000-0000-000081140000}"/>
    <cellStyle name="Comma 2 16 5 3" xfId="6112" xr:uid="{00000000-0005-0000-0000-000082140000}"/>
    <cellStyle name="Comma 2 16 6" xfId="6113" xr:uid="{00000000-0005-0000-0000-000083140000}"/>
    <cellStyle name="Comma 2 16 6 2" xfId="6114" xr:uid="{00000000-0005-0000-0000-000084140000}"/>
    <cellStyle name="Comma 2 16 6 3" xfId="6115" xr:uid="{00000000-0005-0000-0000-000085140000}"/>
    <cellStyle name="Comma 2 16 7" xfId="6116" xr:uid="{00000000-0005-0000-0000-000086140000}"/>
    <cellStyle name="Comma 2 16 8" xfId="6117" xr:uid="{00000000-0005-0000-0000-000087140000}"/>
    <cellStyle name="Comma 2 17" xfId="6118" xr:uid="{00000000-0005-0000-0000-000088140000}"/>
    <cellStyle name="Comma 2 17 2" xfId="6119" xr:uid="{00000000-0005-0000-0000-000089140000}"/>
    <cellStyle name="Comma 2 17 2 2" xfId="6120" xr:uid="{00000000-0005-0000-0000-00008A140000}"/>
    <cellStyle name="Comma 2 17 2 3" xfId="6121" xr:uid="{00000000-0005-0000-0000-00008B140000}"/>
    <cellStyle name="Comma 2 17 3" xfId="6122" xr:uid="{00000000-0005-0000-0000-00008C140000}"/>
    <cellStyle name="Comma 2 17 3 2" xfId="6123" xr:uid="{00000000-0005-0000-0000-00008D140000}"/>
    <cellStyle name="Comma 2 17 3 3" xfId="6124" xr:uid="{00000000-0005-0000-0000-00008E140000}"/>
    <cellStyle name="Comma 2 17 4" xfId="6125" xr:uid="{00000000-0005-0000-0000-00008F140000}"/>
    <cellStyle name="Comma 2 17 4 2" xfId="6126" xr:uid="{00000000-0005-0000-0000-000090140000}"/>
    <cellStyle name="Comma 2 17 4 3" xfId="6127" xr:uid="{00000000-0005-0000-0000-000091140000}"/>
    <cellStyle name="Comma 2 17 5" xfId="6128" xr:uid="{00000000-0005-0000-0000-000092140000}"/>
    <cellStyle name="Comma 2 17 5 2" xfId="6129" xr:uid="{00000000-0005-0000-0000-000093140000}"/>
    <cellStyle name="Comma 2 17 5 3" xfId="6130" xr:uid="{00000000-0005-0000-0000-000094140000}"/>
    <cellStyle name="Comma 2 17 6" xfId="6131" xr:uid="{00000000-0005-0000-0000-000095140000}"/>
    <cellStyle name="Comma 2 17 7" xfId="6132" xr:uid="{00000000-0005-0000-0000-000096140000}"/>
    <cellStyle name="Comma 2 18" xfId="6133" xr:uid="{00000000-0005-0000-0000-000097140000}"/>
    <cellStyle name="Comma 2 18 2" xfId="6134" xr:uid="{00000000-0005-0000-0000-000098140000}"/>
    <cellStyle name="Comma 2 18 2 2" xfId="6135" xr:uid="{00000000-0005-0000-0000-000099140000}"/>
    <cellStyle name="Comma 2 18 3" xfId="6136" xr:uid="{00000000-0005-0000-0000-00009A140000}"/>
    <cellStyle name="Comma 2 19" xfId="6137" xr:uid="{00000000-0005-0000-0000-00009B140000}"/>
    <cellStyle name="Comma 2 19 2" xfId="6138" xr:uid="{00000000-0005-0000-0000-00009C140000}"/>
    <cellStyle name="Comma 2 19 2 2" xfId="6139" xr:uid="{00000000-0005-0000-0000-00009D140000}"/>
    <cellStyle name="Comma 2 19 3" xfId="6140" xr:uid="{00000000-0005-0000-0000-00009E140000}"/>
    <cellStyle name="Comma 2 2" xfId="658" xr:uid="{00000000-0005-0000-0000-00009F140000}"/>
    <cellStyle name="Comma 2 2 2" xfId="659" xr:uid="{00000000-0005-0000-0000-0000A0140000}"/>
    <cellStyle name="Comma 2 2 2 2" xfId="660" xr:uid="{00000000-0005-0000-0000-0000A1140000}"/>
    <cellStyle name="Comma 2 2 2 2 2" xfId="661" xr:uid="{00000000-0005-0000-0000-0000A2140000}"/>
    <cellStyle name="Comma 2 2 2 2 2 2" xfId="662" xr:uid="{00000000-0005-0000-0000-0000A3140000}"/>
    <cellStyle name="Comma 2 2 2 2 3" xfId="663" xr:uid="{00000000-0005-0000-0000-0000A4140000}"/>
    <cellStyle name="Comma 2 2 2 2 4" xfId="6142" xr:uid="{00000000-0005-0000-0000-0000A5140000}"/>
    <cellStyle name="Comma 2 2 2 3" xfId="664" xr:uid="{00000000-0005-0000-0000-0000A6140000}"/>
    <cellStyle name="Comma 2 2 2 4" xfId="665" xr:uid="{00000000-0005-0000-0000-0000A7140000}"/>
    <cellStyle name="Comma 2 2 2 4 2" xfId="666" xr:uid="{00000000-0005-0000-0000-0000A8140000}"/>
    <cellStyle name="Comma 2 2 2 5" xfId="667" xr:uid="{00000000-0005-0000-0000-0000A9140000}"/>
    <cellStyle name="Comma 2 2 2 6" xfId="6141" xr:uid="{00000000-0005-0000-0000-0000AA140000}"/>
    <cellStyle name="Comma 2 2 3" xfId="668" xr:uid="{00000000-0005-0000-0000-0000AB140000}"/>
    <cellStyle name="Comma 2 2 3 2" xfId="6143" xr:uid="{00000000-0005-0000-0000-0000AC140000}"/>
    <cellStyle name="Comma 2 2 4" xfId="669" xr:uid="{00000000-0005-0000-0000-0000AD140000}"/>
    <cellStyle name="Comma 2 2 4 10" xfId="6144" xr:uid="{00000000-0005-0000-0000-0000AE140000}"/>
    <cellStyle name="Comma 2 2 4 10 2" xfId="6145" xr:uid="{00000000-0005-0000-0000-0000AF140000}"/>
    <cellStyle name="Comma 2 2 4 10 3" xfId="6146" xr:uid="{00000000-0005-0000-0000-0000B0140000}"/>
    <cellStyle name="Comma 2 2 4 11" xfId="6147" xr:uid="{00000000-0005-0000-0000-0000B1140000}"/>
    <cellStyle name="Comma 2 2 4 11 2" xfId="6148" xr:uid="{00000000-0005-0000-0000-0000B2140000}"/>
    <cellStyle name="Comma 2 2 4 11 3" xfId="6149" xr:uid="{00000000-0005-0000-0000-0000B3140000}"/>
    <cellStyle name="Comma 2 2 4 12" xfId="6150" xr:uid="{00000000-0005-0000-0000-0000B4140000}"/>
    <cellStyle name="Comma 2 2 4 13" xfId="6151" xr:uid="{00000000-0005-0000-0000-0000B5140000}"/>
    <cellStyle name="Comma 2 2 4 14" xfId="6152" xr:uid="{00000000-0005-0000-0000-0000B6140000}"/>
    <cellStyle name="Comma 2 2 4 15" xfId="6153" xr:uid="{00000000-0005-0000-0000-0000B7140000}"/>
    <cellStyle name="Comma 2 2 4 16" xfId="6154" xr:uid="{00000000-0005-0000-0000-0000B8140000}"/>
    <cellStyle name="Comma 2 2 4 17" xfId="6155" xr:uid="{00000000-0005-0000-0000-0000B9140000}"/>
    <cellStyle name="Comma 2 2 4 18" xfId="6156" xr:uid="{00000000-0005-0000-0000-0000BA140000}"/>
    <cellStyle name="Comma 2 2 4 19" xfId="6157" xr:uid="{00000000-0005-0000-0000-0000BB140000}"/>
    <cellStyle name="Comma 2 2 4 2" xfId="670" xr:uid="{00000000-0005-0000-0000-0000BC140000}"/>
    <cellStyle name="Comma 2 2 4 2 2" xfId="671" xr:uid="{00000000-0005-0000-0000-0000BD140000}"/>
    <cellStyle name="Comma 2 2 4 2 2 2" xfId="6158" xr:uid="{00000000-0005-0000-0000-0000BE140000}"/>
    <cellStyle name="Comma 2 2 4 2 2 2 2" xfId="6159" xr:uid="{00000000-0005-0000-0000-0000BF140000}"/>
    <cellStyle name="Comma 2 2 4 2 2 2 3" xfId="6160" xr:uid="{00000000-0005-0000-0000-0000C0140000}"/>
    <cellStyle name="Comma 2 2 4 2 2 3" xfId="6161" xr:uid="{00000000-0005-0000-0000-0000C1140000}"/>
    <cellStyle name="Comma 2 2 4 2 2 3 2" xfId="6162" xr:uid="{00000000-0005-0000-0000-0000C2140000}"/>
    <cellStyle name="Comma 2 2 4 2 2 3 3" xfId="6163" xr:uid="{00000000-0005-0000-0000-0000C3140000}"/>
    <cellStyle name="Comma 2 2 4 2 2 4" xfId="6164" xr:uid="{00000000-0005-0000-0000-0000C4140000}"/>
    <cellStyle name="Comma 2 2 4 2 2 4 2" xfId="6165" xr:uid="{00000000-0005-0000-0000-0000C5140000}"/>
    <cellStyle name="Comma 2 2 4 2 2 4 3" xfId="6166" xr:uid="{00000000-0005-0000-0000-0000C6140000}"/>
    <cellStyle name="Comma 2 2 4 2 2 5" xfId="6167" xr:uid="{00000000-0005-0000-0000-0000C7140000}"/>
    <cellStyle name="Comma 2 2 4 2 2 5 2" xfId="6168" xr:uid="{00000000-0005-0000-0000-0000C8140000}"/>
    <cellStyle name="Comma 2 2 4 2 2 5 3" xfId="6169" xr:uid="{00000000-0005-0000-0000-0000C9140000}"/>
    <cellStyle name="Comma 2 2 4 2 2 6" xfId="6170" xr:uid="{00000000-0005-0000-0000-0000CA140000}"/>
    <cellStyle name="Comma 2 2 4 2 2 7" xfId="6171" xr:uid="{00000000-0005-0000-0000-0000CB140000}"/>
    <cellStyle name="Comma 2 2 4 2 3" xfId="6172" xr:uid="{00000000-0005-0000-0000-0000CC140000}"/>
    <cellStyle name="Comma 2 2 4 2 3 2" xfId="6173" xr:uid="{00000000-0005-0000-0000-0000CD140000}"/>
    <cellStyle name="Comma 2 2 4 2 3 3" xfId="6174" xr:uid="{00000000-0005-0000-0000-0000CE140000}"/>
    <cellStyle name="Comma 2 2 4 2 4" xfId="6175" xr:uid="{00000000-0005-0000-0000-0000CF140000}"/>
    <cellStyle name="Comma 2 2 4 2 4 2" xfId="6176" xr:uid="{00000000-0005-0000-0000-0000D0140000}"/>
    <cellStyle name="Comma 2 2 4 2 4 3" xfId="6177" xr:uid="{00000000-0005-0000-0000-0000D1140000}"/>
    <cellStyle name="Comma 2 2 4 2 5" xfId="6178" xr:uid="{00000000-0005-0000-0000-0000D2140000}"/>
    <cellStyle name="Comma 2 2 4 2 5 2" xfId="6179" xr:uid="{00000000-0005-0000-0000-0000D3140000}"/>
    <cellStyle name="Comma 2 2 4 2 5 3" xfId="6180" xr:uid="{00000000-0005-0000-0000-0000D4140000}"/>
    <cellStyle name="Comma 2 2 4 2 6" xfId="6181" xr:uid="{00000000-0005-0000-0000-0000D5140000}"/>
    <cellStyle name="Comma 2 2 4 2 6 2" xfId="6182" xr:uid="{00000000-0005-0000-0000-0000D6140000}"/>
    <cellStyle name="Comma 2 2 4 2 6 3" xfId="6183" xr:uid="{00000000-0005-0000-0000-0000D7140000}"/>
    <cellStyle name="Comma 2 2 4 2 7" xfId="6184" xr:uid="{00000000-0005-0000-0000-0000D8140000}"/>
    <cellStyle name="Comma 2 2 4 2 8" xfId="6185" xr:uid="{00000000-0005-0000-0000-0000D9140000}"/>
    <cellStyle name="Comma 2 2 4 20" xfId="6186" xr:uid="{00000000-0005-0000-0000-0000DA140000}"/>
    <cellStyle name="Comma 2 2 4 21" xfId="6187" xr:uid="{00000000-0005-0000-0000-0000DB140000}"/>
    <cellStyle name="Comma 2 2 4 22" xfId="6188" xr:uid="{00000000-0005-0000-0000-0000DC140000}"/>
    <cellStyle name="Comma 2 2 4 3" xfId="672" xr:uid="{00000000-0005-0000-0000-0000DD140000}"/>
    <cellStyle name="Comma 2 2 4 3 2" xfId="6189" xr:uid="{00000000-0005-0000-0000-0000DE140000}"/>
    <cellStyle name="Comma 2 2 4 3 2 2" xfId="6190" xr:uid="{00000000-0005-0000-0000-0000DF140000}"/>
    <cellStyle name="Comma 2 2 4 3 2 2 2" xfId="6191" xr:uid="{00000000-0005-0000-0000-0000E0140000}"/>
    <cellStyle name="Comma 2 2 4 3 2 2 3" xfId="6192" xr:uid="{00000000-0005-0000-0000-0000E1140000}"/>
    <cellStyle name="Comma 2 2 4 3 2 3" xfId="6193" xr:uid="{00000000-0005-0000-0000-0000E2140000}"/>
    <cellStyle name="Comma 2 2 4 3 2 3 2" xfId="6194" xr:uid="{00000000-0005-0000-0000-0000E3140000}"/>
    <cellStyle name="Comma 2 2 4 3 2 3 3" xfId="6195" xr:uid="{00000000-0005-0000-0000-0000E4140000}"/>
    <cellStyle name="Comma 2 2 4 3 2 4" xfId="6196" xr:uid="{00000000-0005-0000-0000-0000E5140000}"/>
    <cellStyle name="Comma 2 2 4 3 2 4 2" xfId="6197" xr:uid="{00000000-0005-0000-0000-0000E6140000}"/>
    <cellStyle name="Comma 2 2 4 3 2 4 3" xfId="6198" xr:uid="{00000000-0005-0000-0000-0000E7140000}"/>
    <cellStyle name="Comma 2 2 4 3 2 5" xfId="6199" xr:uid="{00000000-0005-0000-0000-0000E8140000}"/>
    <cellStyle name="Comma 2 2 4 3 2 5 2" xfId="6200" xr:uid="{00000000-0005-0000-0000-0000E9140000}"/>
    <cellStyle name="Comma 2 2 4 3 2 5 3" xfId="6201" xr:uid="{00000000-0005-0000-0000-0000EA140000}"/>
    <cellStyle name="Comma 2 2 4 3 2 6" xfId="6202" xr:uid="{00000000-0005-0000-0000-0000EB140000}"/>
    <cellStyle name="Comma 2 2 4 3 2 7" xfId="6203" xr:uid="{00000000-0005-0000-0000-0000EC140000}"/>
    <cellStyle name="Comma 2 2 4 3 3" xfId="6204" xr:uid="{00000000-0005-0000-0000-0000ED140000}"/>
    <cellStyle name="Comma 2 2 4 3 3 2" xfId="6205" xr:uid="{00000000-0005-0000-0000-0000EE140000}"/>
    <cellStyle name="Comma 2 2 4 3 3 3" xfId="6206" xr:uid="{00000000-0005-0000-0000-0000EF140000}"/>
    <cellStyle name="Comma 2 2 4 3 4" xfId="6207" xr:uid="{00000000-0005-0000-0000-0000F0140000}"/>
    <cellStyle name="Comma 2 2 4 3 4 2" xfId="6208" xr:uid="{00000000-0005-0000-0000-0000F1140000}"/>
    <cellStyle name="Comma 2 2 4 3 4 3" xfId="6209" xr:uid="{00000000-0005-0000-0000-0000F2140000}"/>
    <cellStyle name="Comma 2 2 4 3 5" xfId="6210" xr:uid="{00000000-0005-0000-0000-0000F3140000}"/>
    <cellStyle name="Comma 2 2 4 3 5 2" xfId="6211" xr:uid="{00000000-0005-0000-0000-0000F4140000}"/>
    <cellStyle name="Comma 2 2 4 3 5 3" xfId="6212" xr:uid="{00000000-0005-0000-0000-0000F5140000}"/>
    <cellStyle name="Comma 2 2 4 3 6" xfId="6213" xr:uid="{00000000-0005-0000-0000-0000F6140000}"/>
    <cellStyle name="Comma 2 2 4 3 6 2" xfId="6214" xr:uid="{00000000-0005-0000-0000-0000F7140000}"/>
    <cellStyle name="Comma 2 2 4 3 6 3" xfId="6215" xr:uid="{00000000-0005-0000-0000-0000F8140000}"/>
    <cellStyle name="Comma 2 2 4 3 7" xfId="6216" xr:uid="{00000000-0005-0000-0000-0000F9140000}"/>
    <cellStyle name="Comma 2 2 4 3 8" xfId="6217" xr:uid="{00000000-0005-0000-0000-0000FA140000}"/>
    <cellStyle name="Comma 2 2 4 4" xfId="6218" xr:uid="{00000000-0005-0000-0000-0000FB140000}"/>
    <cellStyle name="Comma 2 2 4 4 2" xfId="6219" xr:uid="{00000000-0005-0000-0000-0000FC140000}"/>
    <cellStyle name="Comma 2 2 4 4 2 2" xfId="6220" xr:uid="{00000000-0005-0000-0000-0000FD140000}"/>
    <cellStyle name="Comma 2 2 4 4 2 3" xfId="6221" xr:uid="{00000000-0005-0000-0000-0000FE140000}"/>
    <cellStyle name="Comma 2 2 4 4 3" xfId="6222" xr:uid="{00000000-0005-0000-0000-0000FF140000}"/>
    <cellStyle name="Comma 2 2 4 4 3 2" xfId="6223" xr:uid="{00000000-0005-0000-0000-000000150000}"/>
    <cellStyle name="Comma 2 2 4 4 3 3" xfId="6224" xr:uid="{00000000-0005-0000-0000-000001150000}"/>
    <cellStyle name="Comma 2 2 4 4 4" xfId="6225" xr:uid="{00000000-0005-0000-0000-000002150000}"/>
    <cellStyle name="Comma 2 2 4 4 4 2" xfId="6226" xr:uid="{00000000-0005-0000-0000-000003150000}"/>
    <cellStyle name="Comma 2 2 4 4 4 3" xfId="6227" xr:uid="{00000000-0005-0000-0000-000004150000}"/>
    <cellStyle name="Comma 2 2 4 4 5" xfId="6228" xr:uid="{00000000-0005-0000-0000-000005150000}"/>
    <cellStyle name="Comma 2 2 4 4 5 2" xfId="6229" xr:uid="{00000000-0005-0000-0000-000006150000}"/>
    <cellStyle name="Comma 2 2 4 4 5 3" xfId="6230" xr:uid="{00000000-0005-0000-0000-000007150000}"/>
    <cellStyle name="Comma 2 2 4 4 6" xfId="6231" xr:uid="{00000000-0005-0000-0000-000008150000}"/>
    <cellStyle name="Comma 2 2 4 4 7" xfId="6232" xr:uid="{00000000-0005-0000-0000-000009150000}"/>
    <cellStyle name="Comma 2 2 4 5" xfId="6233" xr:uid="{00000000-0005-0000-0000-00000A150000}"/>
    <cellStyle name="Comma 2 2 4 5 2" xfId="6234" xr:uid="{00000000-0005-0000-0000-00000B150000}"/>
    <cellStyle name="Comma 2 2 4 5 2 2" xfId="6235" xr:uid="{00000000-0005-0000-0000-00000C150000}"/>
    <cellStyle name="Comma 2 2 4 5 2 3" xfId="6236" xr:uid="{00000000-0005-0000-0000-00000D150000}"/>
    <cellStyle name="Comma 2 2 4 5 3" xfId="6237" xr:uid="{00000000-0005-0000-0000-00000E150000}"/>
    <cellStyle name="Comma 2 2 4 5 3 2" xfId="6238" xr:uid="{00000000-0005-0000-0000-00000F150000}"/>
    <cellStyle name="Comma 2 2 4 5 3 3" xfId="6239" xr:uid="{00000000-0005-0000-0000-000010150000}"/>
    <cellStyle name="Comma 2 2 4 5 4" xfId="6240" xr:uid="{00000000-0005-0000-0000-000011150000}"/>
    <cellStyle name="Comma 2 2 4 5 4 2" xfId="6241" xr:uid="{00000000-0005-0000-0000-000012150000}"/>
    <cellStyle name="Comma 2 2 4 5 4 3" xfId="6242" xr:uid="{00000000-0005-0000-0000-000013150000}"/>
    <cellStyle name="Comma 2 2 4 5 5" xfId="6243" xr:uid="{00000000-0005-0000-0000-000014150000}"/>
    <cellStyle name="Comma 2 2 4 5 5 2" xfId="6244" xr:uid="{00000000-0005-0000-0000-000015150000}"/>
    <cellStyle name="Comma 2 2 4 5 5 3" xfId="6245" xr:uid="{00000000-0005-0000-0000-000016150000}"/>
    <cellStyle name="Comma 2 2 4 5 6" xfId="6246" xr:uid="{00000000-0005-0000-0000-000017150000}"/>
    <cellStyle name="Comma 2 2 4 5 7" xfId="6247" xr:uid="{00000000-0005-0000-0000-000018150000}"/>
    <cellStyle name="Comma 2 2 4 6" xfId="6248" xr:uid="{00000000-0005-0000-0000-000019150000}"/>
    <cellStyle name="Comma 2 2 4 6 2" xfId="6249" xr:uid="{00000000-0005-0000-0000-00001A150000}"/>
    <cellStyle name="Comma 2 2 4 6 3" xfId="6250" xr:uid="{00000000-0005-0000-0000-00001B150000}"/>
    <cellStyle name="Comma 2 2 4 7" xfId="6251" xr:uid="{00000000-0005-0000-0000-00001C150000}"/>
    <cellStyle name="Comma 2 2 4 7 2" xfId="6252" xr:uid="{00000000-0005-0000-0000-00001D150000}"/>
    <cellStyle name="Comma 2 2 4 7 3" xfId="6253" xr:uid="{00000000-0005-0000-0000-00001E150000}"/>
    <cellStyle name="Comma 2 2 4 8" xfId="6254" xr:uid="{00000000-0005-0000-0000-00001F150000}"/>
    <cellStyle name="Comma 2 2 4 8 2" xfId="6255" xr:uid="{00000000-0005-0000-0000-000020150000}"/>
    <cellStyle name="Comma 2 2 4 8 3" xfId="6256" xr:uid="{00000000-0005-0000-0000-000021150000}"/>
    <cellStyle name="Comma 2 2 4 9" xfId="6257" xr:uid="{00000000-0005-0000-0000-000022150000}"/>
    <cellStyle name="Comma 2 2 4 9 2" xfId="6258" xr:uid="{00000000-0005-0000-0000-000023150000}"/>
    <cellStyle name="Comma 2 2 4 9 3" xfId="6259" xr:uid="{00000000-0005-0000-0000-000024150000}"/>
    <cellStyle name="Comma 2 2 5" xfId="673" xr:uid="{00000000-0005-0000-0000-000025150000}"/>
    <cellStyle name="Comma 2 2 5 2" xfId="674" xr:uid="{00000000-0005-0000-0000-000026150000}"/>
    <cellStyle name="Comma 2 2 5 2 2" xfId="675" xr:uid="{00000000-0005-0000-0000-000027150000}"/>
    <cellStyle name="Comma 2 2 5 3" xfId="676" xr:uid="{00000000-0005-0000-0000-000028150000}"/>
    <cellStyle name="Comma 2 2 6" xfId="677" xr:uid="{00000000-0005-0000-0000-000029150000}"/>
    <cellStyle name="Comma 2 2 6 2" xfId="678" xr:uid="{00000000-0005-0000-0000-00002A150000}"/>
    <cellStyle name="Comma 2 2 7" xfId="679" xr:uid="{00000000-0005-0000-0000-00002B150000}"/>
    <cellStyle name="Comma 2 2 8" xfId="1439" xr:uid="{00000000-0005-0000-0000-00002C150000}"/>
    <cellStyle name="Comma 2 20" xfId="6260" xr:uid="{00000000-0005-0000-0000-00002D150000}"/>
    <cellStyle name="Comma 2 20 2" xfId="6261" xr:uid="{00000000-0005-0000-0000-00002E150000}"/>
    <cellStyle name="Comma 2 20 2 2" xfId="6262" xr:uid="{00000000-0005-0000-0000-00002F150000}"/>
    <cellStyle name="Comma 2 20 3" xfId="6263" xr:uid="{00000000-0005-0000-0000-000030150000}"/>
    <cellStyle name="Comma 2 21" xfId="6264" xr:uid="{00000000-0005-0000-0000-000031150000}"/>
    <cellStyle name="Comma 2 21 2" xfId="6265" xr:uid="{00000000-0005-0000-0000-000032150000}"/>
    <cellStyle name="Comma 2 21 2 2" xfId="6266" xr:uid="{00000000-0005-0000-0000-000033150000}"/>
    <cellStyle name="Comma 2 21 3" xfId="6267" xr:uid="{00000000-0005-0000-0000-000034150000}"/>
    <cellStyle name="Comma 2 22" xfId="6268" xr:uid="{00000000-0005-0000-0000-000035150000}"/>
    <cellStyle name="Comma 2 22 2" xfId="6269" xr:uid="{00000000-0005-0000-0000-000036150000}"/>
    <cellStyle name="Comma 2 22 2 2" xfId="6270" xr:uid="{00000000-0005-0000-0000-000037150000}"/>
    <cellStyle name="Comma 2 22 3" xfId="6271" xr:uid="{00000000-0005-0000-0000-000038150000}"/>
    <cellStyle name="Comma 2 23" xfId="6272" xr:uid="{00000000-0005-0000-0000-000039150000}"/>
    <cellStyle name="Comma 2 23 2" xfId="6273" xr:uid="{00000000-0005-0000-0000-00003A150000}"/>
    <cellStyle name="Comma 2 23 2 2" xfId="6274" xr:uid="{00000000-0005-0000-0000-00003B150000}"/>
    <cellStyle name="Comma 2 23 3" xfId="6275" xr:uid="{00000000-0005-0000-0000-00003C150000}"/>
    <cellStyle name="Comma 2 24" xfId="6276" xr:uid="{00000000-0005-0000-0000-00003D150000}"/>
    <cellStyle name="Comma 2 24 2" xfId="6277" xr:uid="{00000000-0005-0000-0000-00003E150000}"/>
    <cellStyle name="Comma 2 25" xfId="6278" xr:uid="{00000000-0005-0000-0000-00003F150000}"/>
    <cellStyle name="Comma 2 26" xfId="6279" xr:uid="{00000000-0005-0000-0000-000040150000}"/>
    <cellStyle name="Comma 2 27" xfId="6280" xr:uid="{00000000-0005-0000-0000-000041150000}"/>
    <cellStyle name="Comma 2 28" xfId="6281" xr:uid="{00000000-0005-0000-0000-000042150000}"/>
    <cellStyle name="Comma 2 29" xfId="1573" xr:uid="{00000000-0005-0000-0000-000043150000}"/>
    <cellStyle name="Comma 2 3" xfId="680" xr:uid="{00000000-0005-0000-0000-000044150000}"/>
    <cellStyle name="Comma 2 3 2" xfId="681" xr:uid="{00000000-0005-0000-0000-000045150000}"/>
    <cellStyle name="Comma 2 3 2 2" xfId="6283" xr:uid="{00000000-0005-0000-0000-000046150000}"/>
    <cellStyle name="Comma 2 3 3" xfId="1443" xr:uid="{00000000-0005-0000-0000-000047150000}"/>
    <cellStyle name="Comma 2 3 3 2" xfId="6284" xr:uid="{00000000-0005-0000-0000-000048150000}"/>
    <cellStyle name="Comma 2 3 4" xfId="6285" xr:uid="{00000000-0005-0000-0000-000049150000}"/>
    <cellStyle name="Comma 2 3 4 2" xfId="47147" xr:uid="{00000000-0005-0000-0000-00004A150000}"/>
    <cellStyle name="Comma 2 3 5" xfId="6282" xr:uid="{00000000-0005-0000-0000-00004B150000}"/>
    <cellStyle name="Comma 2 4" xfId="682" xr:uid="{00000000-0005-0000-0000-00004C150000}"/>
    <cellStyle name="Comma 2 4 2" xfId="1507" xr:uid="{00000000-0005-0000-0000-00004D150000}"/>
    <cellStyle name="Comma 2 4 2 2" xfId="6288" xr:uid="{00000000-0005-0000-0000-00004E150000}"/>
    <cellStyle name="Comma 2 4 2 2 2" xfId="6289" xr:uid="{00000000-0005-0000-0000-00004F150000}"/>
    <cellStyle name="Comma 2 4 2 2 2 2" xfId="6290" xr:uid="{00000000-0005-0000-0000-000050150000}"/>
    <cellStyle name="Comma 2 4 2 2 3" xfId="6291" xr:uid="{00000000-0005-0000-0000-000051150000}"/>
    <cellStyle name="Comma 2 4 2 3" xfId="6292" xr:uid="{00000000-0005-0000-0000-000052150000}"/>
    <cellStyle name="Comma 2 4 2 3 2" xfId="6293" xr:uid="{00000000-0005-0000-0000-000053150000}"/>
    <cellStyle name="Comma 2 4 2 4" xfId="6294" xr:uid="{00000000-0005-0000-0000-000054150000}"/>
    <cellStyle name="Comma 2 4 2 5" xfId="6295" xr:uid="{00000000-0005-0000-0000-000055150000}"/>
    <cellStyle name="Comma 2 4 2 6" xfId="6287" xr:uid="{00000000-0005-0000-0000-000056150000}"/>
    <cellStyle name="Comma 2 4 3" xfId="6296" xr:uid="{00000000-0005-0000-0000-000057150000}"/>
    <cellStyle name="Comma 2 4 3 2" xfId="6297" xr:uid="{00000000-0005-0000-0000-000058150000}"/>
    <cellStyle name="Comma 2 4 3 2 2" xfId="6298" xr:uid="{00000000-0005-0000-0000-000059150000}"/>
    <cellStyle name="Comma 2 4 3 3" xfId="6299" xr:uid="{00000000-0005-0000-0000-00005A150000}"/>
    <cellStyle name="Comma 2 4 4" xfId="6300" xr:uid="{00000000-0005-0000-0000-00005B150000}"/>
    <cellStyle name="Comma 2 4 4 2" xfId="6301" xr:uid="{00000000-0005-0000-0000-00005C150000}"/>
    <cellStyle name="Comma 2 4 5" xfId="6302" xr:uid="{00000000-0005-0000-0000-00005D150000}"/>
    <cellStyle name="Comma 2 4 6" xfId="6303" xr:uid="{00000000-0005-0000-0000-00005E150000}"/>
    <cellStyle name="Comma 2 4 7" xfId="6286" xr:uid="{00000000-0005-0000-0000-00005F150000}"/>
    <cellStyle name="Comma 2 5" xfId="683" xr:uid="{00000000-0005-0000-0000-000060150000}"/>
    <cellStyle name="Comma 2 5 2" xfId="684" xr:uid="{00000000-0005-0000-0000-000061150000}"/>
    <cellStyle name="Comma 2 5 2 2" xfId="685" xr:uid="{00000000-0005-0000-0000-000062150000}"/>
    <cellStyle name="Comma 2 5 2 2 2" xfId="6307" xr:uid="{00000000-0005-0000-0000-000063150000}"/>
    <cellStyle name="Comma 2 5 2 2 3" xfId="6308" xr:uid="{00000000-0005-0000-0000-000064150000}"/>
    <cellStyle name="Comma 2 5 2 2 4" xfId="6306" xr:uid="{00000000-0005-0000-0000-000065150000}"/>
    <cellStyle name="Comma 2 5 2 3" xfId="6309" xr:uid="{00000000-0005-0000-0000-000066150000}"/>
    <cellStyle name="Comma 2 5 2 4" xfId="6310" xr:uid="{00000000-0005-0000-0000-000067150000}"/>
    <cellStyle name="Comma 2 5 2 5" xfId="6305" xr:uid="{00000000-0005-0000-0000-000068150000}"/>
    <cellStyle name="Comma 2 5 3" xfId="686" xr:uid="{00000000-0005-0000-0000-000069150000}"/>
    <cellStyle name="Comma 2 5 3 2" xfId="6312" xr:uid="{00000000-0005-0000-0000-00006A150000}"/>
    <cellStyle name="Comma 2 5 3 3" xfId="6313" xr:uid="{00000000-0005-0000-0000-00006B150000}"/>
    <cellStyle name="Comma 2 5 3 4" xfId="6311" xr:uid="{00000000-0005-0000-0000-00006C150000}"/>
    <cellStyle name="Comma 2 5 4" xfId="1508" xr:uid="{00000000-0005-0000-0000-00006D150000}"/>
    <cellStyle name="Comma 2 5 4 2" xfId="6315" xr:uid="{00000000-0005-0000-0000-00006E150000}"/>
    <cellStyle name="Comma 2 5 4 3" xfId="6314" xr:uid="{00000000-0005-0000-0000-00006F150000}"/>
    <cellStyle name="Comma 2 5 5" xfId="6316" xr:uid="{00000000-0005-0000-0000-000070150000}"/>
    <cellStyle name="Comma 2 5 5 2" xfId="47165" xr:uid="{00000000-0005-0000-0000-000071150000}"/>
    <cellStyle name="Comma 2 5 6" xfId="6304" xr:uid="{00000000-0005-0000-0000-000072150000}"/>
    <cellStyle name="Comma 2 6" xfId="1536" xr:uid="{00000000-0005-0000-0000-000073150000}"/>
    <cellStyle name="Comma 2 6 2" xfId="6317" xr:uid="{00000000-0005-0000-0000-000074150000}"/>
    <cellStyle name="Comma 2 6 2 2" xfId="6318" xr:uid="{00000000-0005-0000-0000-000075150000}"/>
    <cellStyle name="Comma 2 6 2 2 2" xfId="6319" xr:uid="{00000000-0005-0000-0000-000076150000}"/>
    <cellStyle name="Comma 2 6 2 3" xfId="6320" xr:uid="{00000000-0005-0000-0000-000077150000}"/>
    <cellStyle name="Comma 2 6 3" xfId="6321" xr:uid="{00000000-0005-0000-0000-000078150000}"/>
    <cellStyle name="Comma 2 6 3 2" xfId="6322" xr:uid="{00000000-0005-0000-0000-000079150000}"/>
    <cellStyle name="Comma 2 6 4" xfId="6323" xr:uid="{00000000-0005-0000-0000-00007A150000}"/>
    <cellStyle name="Comma 2 6 5" xfId="6324" xr:uid="{00000000-0005-0000-0000-00007B150000}"/>
    <cellStyle name="Comma 2 7" xfId="6325" xr:uid="{00000000-0005-0000-0000-00007C150000}"/>
    <cellStyle name="Comma 2 7 10" xfId="6326" xr:uid="{00000000-0005-0000-0000-00007D150000}"/>
    <cellStyle name="Comma 2 7 10 2" xfId="6327" xr:uid="{00000000-0005-0000-0000-00007E150000}"/>
    <cellStyle name="Comma 2 7 10 2 2" xfId="6328" xr:uid="{00000000-0005-0000-0000-00007F150000}"/>
    <cellStyle name="Comma 2 7 10 2 2 2" xfId="6329" xr:uid="{00000000-0005-0000-0000-000080150000}"/>
    <cellStyle name="Comma 2 7 10 2 2 3" xfId="6330" xr:uid="{00000000-0005-0000-0000-000081150000}"/>
    <cellStyle name="Comma 2 7 10 2 3" xfId="6331" xr:uid="{00000000-0005-0000-0000-000082150000}"/>
    <cellStyle name="Comma 2 7 10 2 3 2" xfId="6332" xr:uid="{00000000-0005-0000-0000-000083150000}"/>
    <cellStyle name="Comma 2 7 10 2 3 3" xfId="6333" xr:uid="{00000000-0005-0000-0000-000084150000}"/>
    <cellStyle name="Comma 2 7 10 2 4" xfId="6334" xr:uid="{00000000-0005-0000-0000-000085150000}"/>
    <cellStyle name="Comma 2 7 10 2 4 2" xfId="6335" xr:uid="{00000000-0005-0000-0000-000086150000}"/>
    <cellStyle name="Comma 2 7 10 2 4 3" xfId="6336" xr:uid="{00000000-0005-0000-0000-000087150000}"/>
    <cellStyle name="Comma 2 7 10 2 5" xfId="6337" xr:uid="{00000000-0005-0000-0000-000088150000}"/>
    <cellStyle name="Comma 2 7 10 2 5 2" xfId="6338" xr:uid="{00000000-0005-0000-0000-000089150000}"/>
    <cellStyle name="Comma 2 7 10 2 5 3" xfId="6339" xr:uid="{00000000-0005-0000-0000-00008A150000}"/>
    <cellStyle name="Comma 2 7 10 2 6" xfId="6340" xr:uid="{00000000-0005-0000-0000-00008B150000}"/>
    <cellStyle name="Comma 2 7 10 2 7" xfId="6341" xr:uid="{00000000-0005-0000-0000-00008C150000}"/>
    <cellStyle name="Comma 2 7 10 3" xfId="6342" xr:uid="{00000000-0005-0000-0000-00008D150000}"/>
    <cellStyle name="Comma 2 7 10 3 2" xfId="6343" xr:uid="{00000000-0005-0000-0000-00008E150000}"/>
    <cellStyle name="Comma 2 7 10 3 3" xfId="6344" xr:uid="{00000000-0005-0000-0000-00008F150000}"/>
    <cellStyle name="Comma 2 7 10 4" xfId="6345" xr:uid="{00000000-0005-0000-0000-000090150000}"/>
    <cellStyle name="Comma 2 7 10 4 2" xfId="6346" xr:uid="{00000000-0005-0000-0000-000091150000}"/>
    <cellStyle name="Comma 2 7 10 4 3" xfId="6347" xr:uid="{00000000-0005-0000-0000-000092150000}"/>
    <cellStyle name="Comma 2 7 10 5" xfId="6348" xr:uid="{00000000-0005-0000-0000-000093150000}"/>
    <cellStyle name="Comma 2 7 10 5 2" xfId="6349" xr:uid="{00000000-0005-0000-0000-000094150000}"/>
    <cellStyle name="Comma 2 7 10 5 3" xfId="6350" xr:uid="{00000000-0005-0000-0000-000095150000}"/>
    <cellStyle name="Comma 2 7 10 6" xfId="6351" xr:uid="{00000000-0005-0000-0000-000096150000}"/>
    <cellStyle name="Comma 2 7 10 6 2" xfId="6352" xr:uid="{00000000-0005-0000-0000-000097150000}"/>
    <cellStyle name="Comma 2 7 10 6 3" xfId="6353" xr:uid="{00000000-0005-0000-0000-000098150000}"/>
    <cellStyle name="Comma 2 7 10 7" xfId="6354" xr:uid="{00000000-0005-0000-0000-000099150000}"/>
    <cellStyle name="Comma 2 7 10 8" xfId="6355" xr:uid="{00000000-0005-0000-0000-00009A150000}"/>
    <cellStyle name="Comma 2 7 11" xfId="6356" xr:uid="{00000000-0005-0000-0000-00009B150000}"/>
    <cellStyle name="Comma 2 7 11 2" xfId="6357" xr:uid="{00000000-0005-0000-0000-00009C150000}"/>
    <cellStyle name="Comma 2 7 11 2 2" xfId="6358" xr:uid="{00000000-0005-0000-0000-00009D150000}"/>
    <cellStyle name="Comma 2 7 11 2 2 2" xfId="6359" xr:uid="{00000000-0005-0000-0000-00009E150000}"/>
    <cellStyle name="Comma 2 7 11 2 2 3" xfId="6360" xr:uid="{00000000-0005-0000-0000-00009F150000}"/>
    <cellStyle name="Comma 2 7 11 2 3" xfId="6361" xr:uid="{00000000-0005-0000-0000-0000A0150000}"/>
    <cellStyle name="Comma 2 7 11 2 3 2" xfId="6362" xr:uid="{00000000-0005-0000-0000-0000A1150000}"/>
    <cellStyle name="Comma 2 7 11 2 3 3" xfId="6363" xr:uid="{00000000-0005-0000-0000-0000A2150000}"/>
    <cellStyle name="Comma 2 7 11 2 4" xfId="6364" xr:uid="{00000000-0005-0000-0000-0000A3150000}"/>
    <cellStyle name="Comma 2 7 11 2 4 2" xfId="6365" xr:uid="{00000000-0005-0000-0000-0000A4150000}"/>
    <cellStyle name="Comma 2 7 11 2 4 3" xfId="6366" xr:uid="{00000000-0005-0000-0000-0000A5150000}"/>
    <cellStyle name="Comma 2 7 11 2 5" xfId="6367" xr:uid="{00000000-0005-0000-0000-0000A6150000}"/>
    <cellStyle name="Comma 2 7 11 2 5 2" xfId="6368" xr:uid="{00000000-0005-0000-0000-0000A7150000}"/>
    <cellStyle name="Comma 2 7 11 2 5 3" xfId="6369" xr:uid="{00000000-0005-0000-0000-0000A8150000}"/>
    <cellStyle name="Comma 2 7 11 2 6" xfId="6370" xr:uid="{00000000-0005-0000-0000-0000A9150000}"/>
    <cellStyle name="Comma 2 7 11 2 7" xfId="6371" xr:uid="{00000000-0005-0000-0000-0000AA150000}"/>
    <cellStyle name="Comma 2 7 11 3" xfId="6372" xr:uid="{00000000-0005-0000-0000-0000AB150000}"/>
    <cellStyle name="Comma 2 7 11 3 2" xfId="6373" xr:uid="{00000000-0005-0000-0000-0000AC150000}"/>
    <cellStyle name="Comma 2 7 11 3 3" xfId="6374" xr:uid="{00000000-0005-0000-0000-0000AD150000}"/>
    <cellStyle name="Comma 2 7 11 4" xfId="6375" xr:uid="{00000000-0005-0000-0000-0000AE150000}"/>
    <cellStyle name="Comma 2 7 11 4 2" xfId="6376" xr:uid="{00000000-0005-0000-0000-0000AF150000}"/>
    <cellStyle name="Comma 2 7 11 4 3" xfId="6377" xr:uid="{00000000-0005-0000-0000-0000B0150000}"/>
    <cellStyle name="Comma 2 7 11 5" xfId="6378" xr:uid="{00000000-0005-0000-0000-0000B1150000}"/>
    <cellStyle name="Comma 2 7 11 5 2" xfId="6379" xr:uid="{00000000-0005-0000-0000-0000B2150000}"/>
    <cellStyle name="Comma 2 7 11 5 3" xfId="6380" xr:uid="{00000000-0005-0000-0000-0000B3150000}"/>
    <cellStyle name="Comma 2 7 11 6" xfId="6381" xr:uid="{00000000-0005-0000-0000-0000B4150000}"/>
    <cellStyle name="Comma 2 7 11 6 2" xfId="6382" xr:uid="{00000000-0005-0000-0000-0000B5150000}"/>
    <cellStyle name="Comma 2 7 11 6 3" xfId="6383" xr:uid="{00000000-0005-0000-0000-0000B6150000}"/>
    <cellStyle name="Comma 2 7 11 7" xfId="6384" xr:uid="{00000000-0005-0000-0000-0000B7150000}"/>
    <cellStyle name="Comma 2 7 11 8" xfId="6385" xr:uid="{00000000-0005-0000-0000-0000B8150000}"/>
    <cellStyle name="Comma 2 7 12" xfId="6386" xr:uid="{00000000-0005-0000-0000-0000B9150000}"/>
    <cellStyle name="Comma 2 7 12 2" xfId="6387" xr:uid="{00000000-0005-0000-0000-0000BA150000}"/>
    <cellStyle name="Comma 2 7 12 2 2" xfId="6388" xr:uid="{00000000-0005-0000-0000-0000BB150000}"/>
    <cellStyle name="Comma 2 7 12 2 2 2" xfId="6389" xr:uid="{00000000-0005-0000-0000-0000BC150000}"/>
    <cellStyle name="Comma 2 7 12 2 2 3" xfId="6390" xr:uid="{00000000-0005-0000-0000-0000BD150000}"/>
    <cellStyle name="Comma 2 7 12 2 3" xfId="6391" xr:uid="{00000000-0005-0000-0000-0000BE150000}"/>
    <cellStyle name="Comma 2 7 12 2 3 2" xfId="6392" xr:uid="{00000000-0005-0000-0000-0000BF150000}"/>
    <cellStyle name="Comma 2 7 12 2 3 3" xfId="6393" xr:uid="{00000000-0005-0000-0000-0000C0150000}"/>
    <cellStyle name="Comma 2 7 12 2 4" xfId="6394" xr:uid="{00000000-0005-0000-0000-0000C1150000}"/>
    <cellStyle name="Comma 2 7 12 2 4 2" xfId="6395" xr:uid="{00000000-0005-0000-0000-0000C2150000}"/>
    <cellStyle name="Comma 2 7 12 2 4 3" xfId="6396" xr:uid="{00000000-0005-0000-0000-0000C3150000}"/>
    <cellStyle name="Comma 2 7 12 2 5" xfId="6397" xr:uid="{00000000-0005-0000-0000-0000C4150000}"/>
    <cellStyle name="Comma 2 7 12 2 5 2" xfId="6398" xr:uid="{00000000-0005-0000-0000-0000C5150000}"/>
    <cellStyle name="Comma 2 7 12 2 5 3" xfId="6399" xr:uid="{00000000-0005-0000-0000-0000C6150000}"/>
    <cellStyle name="Comma 2 7 12 2 6" xfId="6400" xr:uid="{00000000-0005-0000-0000-0000C7150000}"/>
    <cellStyle name="Comma 2 7 12 2 7" xfId="6401" xr:uid="{00000000-0005-0000-0000-0000C8150000}"/>
    <cellStyle name="Comma 2 7 12 3" xfId="6402" xr:uid="{00000000-0005-0000-0000-0000C9150000}"/>
    <cellStyle name="Comma 2 7 12 3 2" xfId="6403" xr:uid="{00000000-0005-0000-0000-0000CA150000}"/>
    <cellStyle name="Comma 2 7 12 3 3" xfId="6404" xr:uid="{00000000-0005-0000-0000-0000CB150000}"/>
    <cellStyle name="Comma 2 7 12 4" xfId="6405" xr:uid="{00000000-0005-0000-0000-0000CC150000}"/>
    <cellStyle name="Comma 2 7 12 4 2" xfId="6406" xr:uid="{00000000-0005-0000-0000-0000CD150000}"/>
    <cellStyle name="Comma 2 7 12 4 3" xfId="6407" xr:uid="{00000000-0005-0000-0000-0000CE150000}"/>
    <cellStyle name="Comma 2 7 12 5" xfId="6408" xr:uid="{00000000-0005-0000-0000-0000CF150000}"/>
    <cellStyle name="Comma 2 7 12 5 2" xfId="6409" xr:uid="{00000000-0005-0000-0000-0000D0150000}"/>
    <cellStyle name="Comma 2 7 12 5 3" xfId="6410" xr:uid="{00000000-0005-0000-0000-0000D1150000}"/>
    <cellStyle name="Comma 2 7 12 6" xfId="6411" xr:uid="{00000000-0005-0000-0000-0000D2150000}"/>
    <cellStyle name="Comma 2 7 12 6 2" xfId="6412" xr:uid="{00000000-0005-0000-0000-0000D3150000}"/>
    <cellStyle name="Comma 2 7 12 6 3" xfId="6413" xr:uid="{00000000-0005-0000-0000-0000D4150000}"/>
    <cellStyle name="Comma 2 7 12 7" xfId="6414" xr:uid="{00000000-0005-0000-0000-0000D5150000}"/>
    <cellStyle name="Comma 2 7 12 8" xfId="6415" xr:uid="{00000000-0005-0000-0000-0000D6150000}"/>
    <cellStyle name="Comma 2 7 13" xfId="6416" xr:uid="{00000000-0005-0000-0000-0000D7150000}"/>
    <cellStyle name="Comma 2 7 13 2" xfId="6417" xr:uid="{00000000-0005-0000-0000-0000D8150000}"/>
    <cellStyle name="Comma 2 7 13 2 2" xfId="6418" xr:uid="{00000000-0005-0000-0000-0000D9150000}"/>
    <cellStyle name="Comma 2 7 13 2 2 2" xfId="6419" xr:uid="{00000000-0005-0000-0000-0000DA150000}"/>
    <cellStyle name="Comma 2 7 13 2 2 3" xfId="6420" xr:uid="{00000000-0005-0000-0000-0000DB150000}"/>
    <cellStyle name="Comma 2 7 13 2 3" xfId="6421" xr:uid="{00000000-0005-0000-0000-0000DC150000}"/>
    <cellStyle name="Comma 2 7 13 2 3 2" xfId="6422" xr:uid="{00000000-0005-0000-0000-0000DD150000}"/>
    <cellStyle name="Comma 2 7 13 2 3 3" xfId="6423" xr:uid="{00000000-0005-0000-0000-0000DE150000}"/>
    <cellStyle name="Comma 2 7 13 2 4" xfId="6424" xr:uid="{00000000-0005-0000-0000-0000DF150000}"/>
    <cellStyle name="Comma 2 7 13 2 4 2" xfId="6425" xr:uid="{00000000-0005-0000-0000-0000E0150000}"/>
    <cellStyle name="Comma 2 7 13 2 4 3" xfId="6426" xr:uid="{00000000-0005-0000-0000-0000E1150000}"/>
    <cellStyle name="Comma 2 7 13 2 5" xfId="6427" xr:uid="{00000000-0005-0000-0000-0000E2150000}"/>
    <cellStyle name="Comma 2 7 13 2 5 2" xfId="6428" xr:uid="{00000000-0005-0000-0000-0000E3150000}"/>
    <cellStyle name="Comma 2 7 13 2 5 3" xfId="6429" xr:uid="{00000000-0005-0000-0000-0000E4150000}"/>
    <cellStyle name="Comma 2 7 13 2 6" xfId="6430" xr:uid="{00000000-0005-0000-0000-0000E5150000}"/>
    <cellStyle name="Comma 2 7 13 2 7" xfId="6431" xr:uid="{00000000-0005-0000-0000-0000E6150000}"/>
    <cellStyle name="Comma 2 7 13 3" xfId="6432" xr:uid="{00000000-0005-0000-0000-0000E7150000}"/>
    <cellStyle name="Comma 2 7 13 3 2" xfId="6433" xr:uid="{00000000-0005-0000-0000-0000E8150000}"/>
    <cellStyle name="Comma 2 7 13 3 3" xfId="6434" xr:uid="{00000000-0005-0000-0000-0000E9150000}"/>
    <cellStyle name="Comma 2 7 13 4" xfId="6435" xr:uid="{00000000-0005-0000-0000-0000EA150000}"/>
    <cellStyle name="Comma 2 7 13 4 2" xfId="6436" xr:uid="{00000000-0005-0000-0000-0000EB150000}"/>
    <cellStyle name="Comma 2 7 13 4 3" xfId="6437" xr:uid="{00000000-0005-0000-0000-0000EC150000}"/>
    <cellStyle name="Comma 2 7 13 5" xfId="6438" xr:uid="{00000000-0005-0000-0000-0000ED150000}"/>
    <cellStyle name="Comma 2 7 13 5 2" xfId="6439" xr:uid="{00000000-0005-0000-0000-0000EE150000}"/>
    <cellStyle name="Comma 2 7 13 5 3" xfId="6440" xr:uid="{00000000-0005-0000-0000-0000EF150000}"/>
    <cellStyle name="Comma 2 7 13 6" xfId="6441" xr:uid="{00000000-0005-0000-0000-0000F0150000}"/>
    <cellStyle name="Comma 2 7 13 6 2" xfId="6442" xr:uid="{00000000-0005-0000-0000-0000F1150000}"/>
    <cellStyle name="Comma 2 7 13 6 3" xfId="6443" xr:uid="{00000000-0005-0000-0000-0000F2150000}"/>
    <cellStyle name="Comma 2 7 13 7" xfId="6444" xr:uid="{00000000-0005-0000-0000-0000F3150000}"/>
    <cellStyle name="Comma 2 7 13 8" xfId="6445" xr:uid="{00000000-0005-0000-0000-0000F4150000}"/>
    <cellStyle name="Comma 2 7 14" xfId="6446" xr:uid="{00000000-0005-0000-0000-0000F5150000}"/>
    <cellStyle name="Comma 2 7 14 2" xfId="6447" xr:uid="{00000000-0005-0000-0000-0000F6150000}"/>
    <cellStyle name="Comma 2 7 14 2 2" xfId="6448" xr:uid="{00000000-0005-0000-0000-0000F7150000}"/>
    <cellStyle name="Comma 2 7 14 2 2 2" xfId="6449" xr:uid="{00000000-0005-0000-0000-0000F8150000}"/>
    <cellStyle name="Comma 2 7 14 2 2 3" xfId="6450" xr:uid="{00000000-0005-0000-0000-0000F9150000}"/>
    <cellStyle name="Comma 2 7 14 2 3" xfId="6451" xr:uid="{00000000-0005-0000-0000-0000FA150000}"/>
    <cellStyle name="Comma 2 7 14 2 3 2" xfId="6452" xr:uid="{00000000-0005-0000-0000-0000FB150000}"/>
    <cellStyle name="Comma 2 7 14 2 3 3" xfId="6453" xr:uid="{00000000-0005-0000-0000-0000FC150000}"/>
    <cellStyle name="Comma 2 7 14 2 4" xfId="6454" xr:uid="{00000000-0005-0000-0000-0000FD150000}"/>
    <cellStyle name="Comma 2 7 14 2 4 2" xfId="6455" xr:uid="{00000000-0005-0000-0000-0000FE150000}"/>
    <cellStyle name="Comma 2 7 14 2 4 3" xfId="6456" xr:uid="{00000000-0005-0000-0000-0000FF150000}"/>
    <cellStyle name="Comma 2 7 14 2 5" xfId="6457" xr:uid="{00000000-0005-0000-0000-000000160000}"/>
    <cellStyle name="Comma 2 7 14 2 5 2" xfId="6458" xr:uid="{00000000-0005-0000-0000-000001160000}"/>
    <cellStyle name="Comma 2 7 14 2 5 3" xfId="6459" xr:uid="{00000000-0005-0000-0000-000002160000}"/>
    <cellStyle name="Comma 2 7 14 2 6" xfId="6460" xr:uid="{00000000-0005-0000-0000-000003160000}"/>
    <cellStyle name="Comma 2 7 14 2 7" xfId="6461" xr:uid="{00000000-0005-0000-0000-000004160000}"/>
    <cellStyle name="Comma 2 7 14 3" xfId="6462" xr:uid="{00000000-0005-0000-0000-000005160000}"/>
    <cellStyle name="Comma 2 7 14 3 2" xfId="6463" xr:uid="{00000000-0005-0000-0000-000006160000}"/>
    <cellStyle name="Comma 2 7 14 3 3" xfId="6464" xr:uid="{00000000-0005-0000-0000-000007160000}"/>
    <cellStyle name="Comma 2 7 14 4" xfId="6465" xr:uid="{00000000-0005-0000-0000-000008160000}"/>
    <cellStyle name="Comma 2 7 14 4 2" xfId="6466" xr:uid="{00000000-0005-0000-0000-000009160000}"/>
    <cellStyle name="Comma 2 7 14 4 3" xfId="6467" xr:uid="{00000000-0005-0000-0000-00000A160000}"/>
    <cellStyle name="Comma 2 7 14 5" xfId="6468" xr:uid="{00000000-0005-0000-0000-00000B160000}"/>
    <cellStyle name="Comma 2 7 14 5 2" xfId="6469" xr:uid="{00000000-0005-0000-0000-00000C160000}"/>
    <cellStyle name="Comma 2 7 14 5 3" xfId="6470" xr:uid="{00000000-0005-0000-0000-00000D160000}"/>
    <cellStyle name="Comma 2 7 14 6" xfId="6471" xr:uid="{00000000-0005-0000-0000-00000E160000}"/>
    <cellStyle name="Comma 2 7 14 6 2" xfId="6472" xr:uid="{00000000-0005-0000-0000-00000F160000}"/>
    <cellStyle name="Comma 2 7 14 6 3" xfId="6473" xr:uid="{00000000-0005-0000-0000-000010160000}"/>
    <cellStyle name="Comma 2 7 14 7" xfId="6474" xr:uid="{00000000-0005-0000-0000-000011160000}"/>
    <cellStyle name="Comma 2 7 14 8" xfId="6475" xr:uid="{00000000-0005-0000-0000-000012160000}"/>
    <cellStyle name="Comma 2 7 15" xfId="6476" xr:uid="{00000000-0005-0000-0000-000013160000}"/>
    <cellStyle name="Comma 2 7 15 2" xfId="6477" xr:uid="{00000000-0005-0000-0000-000014160000}"/>
    <cellStyle name="Comma 2 7 15 2 2" xfId="6478" xr:uid="{00000000-0005-0000-0000-000015160000}"/>
    <cellStyle name="Comma 2 7 15 2 3" xfId="6479" xr:uid="{00000000-0005-0000-0000-000016160000}"/>
    <cellStyle name="Comma 2 7 15 3" xfId="6480" xr:uid="{00000000-0005-0000-0000-000017160000}"/>
    <cellStyle name="Comma 2 7 15 3 2" xfId="6481" xr:uid="{00000000-0005-0000-0000-000018160000}"/>
    <cellStyle name="Comma 2 7 15 3 3" xfId="6482" xr:uid="{00000000-0005-0000-0000-000019160000}"/>
    <cellStyle name="Comma 2 7 15 4" xfId="6483" xr:uid="{00000000-0005-0000-0000-00001A160000}"/>
    <cellStyle name="Comma 2 7 15 4 2" xfId="6484" xr:uid="{00000000-0005-0000-0000-00001B160000}"/>
    <cellStyle name="Comma 2 7 15 4 3" xfId="6485" xr:uid="{00000000-0005-0000-0000-00001C160000}"/>
    <cellStyle name="Comma 2 7 15 5" xfId="6486" xr:uid="{00000000-0005-0000-0000-00001D160000}"/>
    <cellStyle name="Comma 2 7 15 5 2" xfId="6487" xr:uid="{00000000-0005-0000-0000-00001E160000}"/>
    <cellStyle name="Comma 2 7 15 5 3" xfId="6488" xr:uid="{00000000-0005-0000-0000-00001F160000}"/>
    <cellStyle name="Comma 2 7 15 6" xfId="6489" xr:uid="{00000000-0005-0000-0000-000020160000}"/>
    <cellStyle name="Comma 2 7 15 7" xfId="6490" xr:uid="{00000000-0005-0000-0000-000021160000}"/>
    <cellStyle name="Comma 2 7 16" xfId="6491" xr:uid="{00000000-0005-0000-0000-000022160000}"/>
    <cellStyle name="Comma 2 7 16 2" xfId="6492" xr:uid="{00000000-0005-0000-0000-000023160000}"/>
    <cellStyle name="Comma 2 7 16 2 2" xfId="6493" xr:uid="{00000000-0005-0000-0000-000024160000}"/>
    <cellStyle name="Comma 2 7 16 2 3" xfId="6494" xr:uid="{00000000-0005-0000-0000-000025160000}"/>
    <cellStyle name="Comma 2 7 16 3" xfId="6495" xr:uid="{00000000-0005-0000-0000-000026160000}"/>
    <cellStyle name="Comma 2 7 16 3 2" xfId="6496" xr:uid="{00000000-0005-0000-0000-000027160000}"/>
    <cellStyle name="Comma 2 7 16 3 3" xfId="6497" xr:uid="{00000000-0005-0000-0000-000028160000}"/>
    <cellStyle name="Comma 2 7 16 4" xfId="6498" xr:uid="{00000000-0005-0000-0000-000029160000}"/>
    <cellStyle name="Comma 2 7 16 4 2" xfId="6499" xr:uid="{00000000-0005-0000-0000-00002A160000}"/>
    <cellStyle name="Comma 2 7 16 4 3" xfId="6500" xr:uid="{00000000-0005-0000-0000-00002B160000}"/>
    <cellStyle name="Comma 2 7 16 5" xfId="6501" xr:uid="{00000000-0005-0000-0000-00002C160000}"/>
    <cellStyle name="Comma 2 7 16 5 2" xfId="6502" xr:uid="{00000000-0005-0000-0000-00002D160000}"/>
    <cellStyle name="Comma 2 7 16 5 3" xfId="6503" xr:uid="{00000000-0005-0000-0000-00002E160000}"/>
    <cellStyle name="Comma 2 7 16 6" xfId="6504" xr:uid="{00000000-0005-0000-0000-00002F160000}"/>
    <cellStyle name="Comma 2 7 16 7" xfId="6505" xr:uid="{00000000-0005-0000-0000-000030160000}"/>
    <cellStyle name="Comma 2 7 17" xfId="6506" xr:uid="{00000000-0005-0000-0000-000031160000}"/>
    <cellStyle name="Comma 2 7 17 2" xfId="6507" xr:uid="{00000000-0005-0000-0000-000032160000}"/>
    <cellStyle name="Comma 2 7 17 2 2" xfId="6508" xr:uid="{00000000-0005-0000-0000-000033160000}"/>
    <cellStyle name="Comma 2 7 17 2 3" xfId="6509" xr:uid="{00000000-0005-0000-0000-000034160000}"/>
    <cellStyle name="Comma 2 7 17 3" xfId="6510" xr:uid="{00000000-0005-0000-0000-000035160000}"/>
    <cellStyle name="Comma 2 7 17 3 2" xfId="6511" xr:uid="{00000000-0005-0000-0000-000036160000}"/>
    <cellStyle name="Comma 2 7 17 3 3" xfId="6512" xr:uid="{00000000-0005-0000-0000-000037160000}"/>
    <cellStyle name="Comma 2 7 17 4" xfId="6513" xr:uid="{00000000-0005-0000-0000-000038160000}"/>
    <cellStyle name="Comma 2 7 17 4 2" xfId="6514" xr:uid="{00000000-0005-0000-0000-000039160000}"/>
    <cellStyle name="Comma 2 7 17 4 3" xfId="6515" xr:uid="{00000000-0005-0000-0000-00003A160000}"/>
    <cellStyle name="Comma 2 7 17 5" xfId="6516" xr:uid="{00000000-0005-0000-0000-00003B160000}"/>
    <cellStyle name="Comma 2 7 17 5 2" xfId="6517" xr:uid="{00000000-0005-0000-0000-00003C160000}"/>
    <cellStyle name="Comma 2 7 17 5 3" xfId="6518" xr:uid="{00000000-0005-0000-0000-00003D160000}"/>
    <cellStyle name="Comma 2 7 17 6" xfId="6519" xr:uid="{00000000-0005-0000-0000-00003E160000}"/>
    <cellStyle name="Comma 2 7 17 7" xfId="6520" xr:uid="{00000000-0005-0000-0000-00003F160000}"/>
    <cellStyle name="Comma 2 7 18" xfId="6521" xr:uid="{00000000-0005-0000-0000-000040160000}"/>
    <cellStyle name="Comma 2 7 18 2" xfId="6522" xr:uid="{00000000-0005-0000-0000-000041160000}"/>
    <cellStyle name="Comma 2 7 18 2 2" xfId="6523" xr:uid="{00000000-0005-0000-0000-000042160000}"/>
    <cellStyle name="Comma 2 7 18 2 3" xfId="6524" xr:uid="{00000000-0005-0000-0000-000043160000}"/>
    <cellStyle name="Comma 2 7 18 3" xfId="6525" xr:uid="{00000000-0005-0000-0000-000044160000}"/>
    <cellStyle name="Comma 2 7 18 3 2" xfId="6526" xr:uid="{00000000-0005-0000-0000-000045160000}"/>
    <cellStyle name="Comma 2 7 18 3 3" xfId="6527" xr:uid="{00000000-0005-0000-0000-000046160000}"/>
    <cellStyle name="Comma 2 7 18 4" xfId="6528" xr:uid="{00000000-0005-0000-0000-000047160000}"/>
    <cellStyle name="Comma 2 7 18 4 2" xfId="6529" xr:uid="{00000000-0005-0000-0000-000048160000}"/>
    <cellStyle name="Comma 2 7 18 4 3" xfId="6530" xr:uid="{00000000-0005-0000-0000-000049160000}"/>
    <cellStyle name="Comma 2 7 18 5" xfId="6531" xr:uid="{00000000-0005-0000-0000-00004A160000}"/>
    <cellStyle name="Comma 2 7 18 5 2" xfId="6532" xr:uid="{00000000-0005-0000-0000-00004B160000}"/>
    <cellStyle name="Comma 2 7 18 5 3" xfId="6533" xr:uid="{00000000-0005-0000-0000-00004C160000}"/>
    <cellStyle name="Comma 2 7 18 6" xfId="6534" xr:uid="{00000000-0005-0000-0000-00004D160000}"/>
    <cellStyle name="Comma 2 7 18 7" xfId="6535" xr:uid="{00000000-0005-0000-0000-00004E160000}"/>
    <cellStyle name="Comma 2 7 19" xfId="6536" xr:uid="{00000000-0005-0000-0000-00004F160000}"/>
    <cellStyle name="Comma 2 7 19 2" xfId="6537" xr:uid="{00000000-0005-0000-0000-000050160000}"/>
    <cellStyle name="Comma 2 7 19 2 2" xfId="6538" xr:uid="{00000000-0005-0000-0000-000051160000}"/>
    <cellStyle name="Comma 2 7 19 2 3" xfId="6539" xr:uid="{00000000-0005-0000-0000-000052160000}"/>
    <cellStyle name="Comma 2 7 19 3" xfId="6540" xr:uid="{00000000-0005-0000-0000-000053160000}"/>
    <cellStyle name="Comma 2 7 19 3 2" xfId="6541" xr:uid="{00000000-0005-0000-0000-000054160000}"/>
    <cellStyle name="Comma 2 7 19 3 3" xfId="6542" xr:uid="{00000000-0005-0000-0000-000055160000}"/>
    <cellStyle name="Comma 2 7 19 4" xfId="6543" xr:uid="{00000000-0005-0000-0000-000056160000}"/>
    <cellStyle name="Comma 2 7 19 4 2" xfId="6544" xr:uid="{00000000-0005-0000-0000-000057160000}"/>
    <cellStyle name="Comma 2 7 19 4 3" xfId="6545" xr:uid="{00000000-0005-0000-0000-000058160000}"/>
    <cellStyle name="Comma 2 7 19 5" xfId="6546" xr:uid="{00000000-0005-0000-0000-000059160000}"/>
    <cellStyle name="Comma 2 7 19 5 2" xfId="6547" xr:uid="{00000000-0005-0000-0000-00005A160000}"/>
    <cellStyle name="Comma 2 7 19 5 3" xfId="6548" xr:uid="{00000000-0005-0000-0000-00005B160000}"/>
    <cellStyle name="Comma 2 7 19 6" xfId="6549" xr:uid="{00000000-0005-0000-0000-00005C160000}"/>
    <cellStyle name="Comma 2 7 19 7" xfId="6550" xr:uid="{00000000-0005-0000-0000-00005D160000}"/>
    <cellStyle name="Comma 2 7 2" xfId="6551" xr:uid="{00000000-0005-0000-0000-00005E160000}"/>
    <cellStyle name="Comma 2 7 2 10" xfId="6552" xr:uid="{00000000-0005-0000-0000-00005F160000}"/>
    <cellStyle name="Comma 2 7 2 10 2" xfId="6553" xr:uid="{00000000-0005-0000-0000-000060160000}"/>
    <cellStyle name="Comma 2 7 2 10 2 2" xfId="6554" xr:uid="{00000000-0005-0000-0000-000061160000}"/>
    <cellStyle name="Comma 2 7 2 10 2 3" xfId="6555" xr:uid="{00000000-0005-0000-0000-000062160000}"/>
    <cellStyle name="Comma 2 7 2 10 3" xfId="6556" xr:uid="{00000000-0005-0000-0000-000063160000}"/>
    <cellStyle name="Comma 2 7 2 10 3 2" xfId="6557" xr:uid="{00000000-0005-0000-0000-000064160000}"/>
    <cellStyle name="Comma 2 7 2 10 3 3" xfId="6558" xr:uid="{00000000-0005-0000-0000-000065160000}"/>
    <cellStyle name="Comma 2 7 2 10 4" xfId="6559" xr:uid="{00000000-0005-0000-0000-000066160000}"/>
    <cellStyle name="Comma 2 7 2 10 4 2" xfId="6560" xr:uid="{00000000-0005-0000-0000-000067160000}"/>
    <cellStyle name="Comma 2 7 2 10 4 3" xfId="6561" xr:uid="{00000000-0005-0000-0000-000068160000}"/>
    <cellStyle name="Comma 2 7 2 10 5" xfId="6562" xr:uid="{00000000-0005-0000-0000-000069160000}"/>
    <cellStyle name="Comma 2 7 2 10 5 2" xfId="6563" xr:uid="{00000000-0005-0000-0000-00006A160000}"/>
    <cellStyle name="Comma 2 7 2 10 5 3" xfId="6564" xr:uid="{00000000-0005-0000-0000-00006B160000}"/>
    <cellStyle name="Comma 2 7 2 10 6" xfId="6565" xr:uid="{00000000-0005-0000-0000-00006C160000}"/>
    <cellStyle name="Comma 2 7 2 10 7" xfId="6566" xr:uid="{00000000-0005-0000-0000-00006D160000}"/>
    <cellStyle name="Comma 2 7 2 11" xfId="6567" xr:uid="{00000000-0005-0000-0000-00006E160000}"/>
    <cellStyle name="Comma 2 7 2 11 2" xfId="6568" xr:uid="{00000000-0005-0000-0000-00006F160000}"/>
    <cellStyle name="Comma 2 7 2 11 3" xfId="6569" xr:uid="{00000000-0005-0000-0000-000070160000}"/>
    <cellStyle name="Comma 2 7 2 12" xfId="6570" xr:uid="{00000000-0005-0000-0000-000071160000}"/>
    <cellStyle name="Comma 2 7 2 12 2" xfId="6571" xr:uid="{00000000-0005-0000-0000-000072160000}"/>
    <cellStyle name="Comma 2 7 2 12 3" xfId="6572" xr:uid="{00000000-0005-0000-0000-000073160000}"/>
    <cellStyle name="Comma 2 7 2 13" xfId="6573" xr:uid="{00000000-0005-0000-0000-000074160000}"/>
    <cellStyle name="Comma 2 7 2 13 2" xfId="6574" xr:uid="{00000000-0005-0000-0000-000075160000}"/>
    <cellStyle name="Comma 2 7 2 13 3" xfId="6575" xr:uid="{00000000-0005-0000-0000-000076160000}"/>
    <cellStyle name="Comma 2 7 2 14" xfId="6576" xr:uid="{00000000-0005-0000-0000-000077160000}"/>
    <cellStyle name="Comma 2 7 2 14 2" xfId="6577" xr:uid="{00000000-0005-0000-0000-000078160000}"/>
    <cellStyle name="Comma 2 7 2 14 3" xfId="6578" xr:uid="{00000000-0005-0000-0000-000079160000}"/>
    <cellStyle name="Comma 2 7 2 15" xfId="6579" xr:uid="{00000000-0005-0000-0000-00007A160000}"/>
    <cellStyle name="Comma 2 7 2 16" xfId="6580" xr:uid="{00000000-0005-0000-0000-00007B160000}"/>
    <cellStyle name="Comma 2 7 2 2" xfId="6581" xr:uid="{00000000-0005-0000-0000-00007C160000}"/>
    <cellStyle name="Comma 2 7 2 2 10" xfId="6582" xr:uid="{00000000-0005-0000-0000-00007D160000}"/>
    <cellStyle name="Comma 2 7 2 2 10 2" xfId="6583" xr:uid="{00000000-0005-0000-0000-00007E160000}"/>
    <cellStyle name="Comma 2 7 2 2 10 3" xfId="6584" xr:uid="{00000000-0005-0000-0000-00007F160000}"/>
    <cellStyle name="Comma 2 7 2 2 11" xfId="6585" xr:uid="{00000000-0005-0000-0000-000080160000}"/>
    <cellStyle name="Comma 2 7 2 2 11 2" xfId="6586" xr:uid="{00000000-0005-0000-0000-000081160000}"/>
    <cellStyle name="Comma 2 7 2 2 11 3" xfId="6587" xr:uid="{00000000-0005-0000-0000-000082160000}"/>
    <cellStyle name="Comma 2 7 2 2 12" xfId="6588" xr:uid="{00000000-0005-0000-0000-000083160000}"/>
    <cellStyle name="Comma 2 7 2 2 12 2" xfId="6589" xr:uid="{00000000-0005-0000-0000-000084160000}"/>
    <cellStyle name="Comma 2 7 2 2 12 3" xfId="6590" xr:uid="{00000000-0005-0000-0000-000085160000}"/>
    <cellStyle name="Comma 2 7 2 2 13" xfId="6591" xr:uid="{00000000-0005-0000-0000-000086160000}"/>
    <cellStyle name="Comma 2 7 2 2 13 2" xfId="6592" xr:uid="{00000000-0005-0000-0000-000087160000}"/>
    <cellStyle name="Comma 2 7 2 2 13 3" xfId="6593" xr:uid="{00000000-0005-0000-0000-000088160000}"/>
    <cellStyle name="Comma 2 7 2 2 14" xfId="6594" xr:uid="{00000000-0005-0000-0000-000089160000}"/>
    <cellStyle name="Comma 2 7 2 2 15" xfId="6595" xr:uid="{00000000-0005-0000-0000-00008A160000}"/>
    <cellStyle name="Comma 2 7 2 2 2" xfId="6596" xr:uid="{00000000-0005-0000-0000-00008B160000}"/>
    <cellStyle name="Comma 2 7 2 2 2 10" xfId="6597" xr:uid="{00000000-0005-0000-0000-00008C160000}"/>
    <cellStyle name="Comma 2 7 2 2 2 10 2" xfId="6598" xr:uid="{00000000-0005-0000-0000-00008D160000}"/>
    <cellStyle name="Comma 2 7 2 2 2 10 3" xfId="6599" xr:uid="{00000000-0005-0000-0000-00008E160000}"/>
    <cellStyle name="Comma 2 7 2 2 2 11" xfId="6600" xr:uid="{00000000-0005-0000-0000-00008F160000}"/>
    <cellStyle name="Comma 2 7 2 2 2 11 2" xfId="6601" xr:uid="{00000000-0005-0000-0000-000090160000}"/>
    <cellStyle name="Comma 2 7 2 2 2 11 3" xfId="6602" xr:uid="{00000000-0005-0000-0000-000091160000}"/>
    <cellStyle name="Comma 2 7 2 2 2 12" xfId="6603" xr:uid="{00000000-0005-0000-0000-000092160000}"/>
    <cellStyle name="Comma 2 7 2 2 2 12 2" xfId="6604" xr:uid="{00000000-0005-0000-0000-000093160000}"/>
    <cellStyle name="Comma 2 7 2 2 2 12 3" xfId="6605" xr:uid="{00000000-0005-0000-0000-000094160000}"/>
    <cellStyle name="Comma 2 7 2 2 2 13" xfId="6606" xr:uid="{00000000-0005-0000-0000-000095160000}"/>
    <cellStyle name="Comma 2 7 2 2 2 14" xfId="6607" xr:uid="{00000000-0005-0000-0000-000096160000}"/>
    <cellStyle name="Comma 2 7 2 2 2 2" xfId="6608" xr:uid="{00000000-0005-0000-0000-000097160000}"/>
    <cellStyle name="Comma 2 7 2 2 2 2 10" xfId="6609" xr:uid="{00000000-0005-0000-0000-000098160000}"/>
    <cellStyle name="Comma 2 7 2 2 2 2 11" xfId="6610" xr:uid="{00000000-0005-0000-0000-000099160000}"/>
    <cellStyle name="Comma 2 7 2 2 2 2 2" xfId="6611" xr:uid="{00000000-0005-0000-0000-00009A160000}"/>
    <cellStyle name="Comma 2 7 2 2 2 2 2 2" xfId="6612" xr:uid="{00000000-0005-0000-0000-00009B160000}"/>
    <cellStyle name="Comma 2 7 2 2 2 2 2 2 2" xfId="6613" xr:uid="{00000000-0005-0000-0000-00009C160000}"/>
    <cellStyle name="Comma 2 7 2 2 2 2 2 2 2 2" xfId="6614" xr:uid="{00000000-0005-0000-0000-00009D160000}"/>
    <cellStyle name="Comma 2 7 2 2 2 2 2 2 2 3" xfId="6615" xr:uid="{00000000-0005-0000-0000-00009E160000}"/>
    <cellStyle name="Comma 2 7 2 2 2 2 2 2 3" xfId="6616" xr:uid="{00000000-0005-0000-0000-00009F160000}"/>
    <cellStyle name="Comma 2 7 2 2 2 2 2 2 3 2" xfId="6617" xr:uid="{00000000-0005-0000-0000-0000A0160000}"/>
    <cellStyle name="Comma 2 7 2 2 2 2 2 2 3 3" xfId="6618" xr:uid="{00000000-0005-0000-0000-0000A1160000}"/>
    <cellStyle name="Comma 2 7 2 2 2 2 2 2 4" xfId="6619" xr:uid="{00000000-0005-0000-0000-0000A2160000}"/>
    <cellStyle name="Comma 2 7 2 2 2 2 2 2 4 2" xfId="6620" xr:uid="{00000000-0005-0000-0000-0000A3160000}"/>
    <cellStyle name="Comma 2 7 2 2 2 2 2 2 4 3" xfId="6621" xr:uid="{00000000-0005-0000-0000-0000A4160000}"/>
    <cellStyle name="Comma 2 7 2 2 2 2 2 2 5" xfId="6622" xr:uid="{00000000-0005-0000-0000-0000A5160000}"/>
    <cellStyle name="Comma 2 7 2 2 2 2 2 2 5 2" xfId="6623" xr:uid="{00000000-0005-0000-0000-0000A6160000}"/>
    <cellStyle name="Comma 2 7 2 2 2 2 2 2 5 3" xfId="6624" xr:uid="{00000000-0005-0000-0000-0000A7160000}"/>
    <cellStyle name="Comma 2 7 2 2 2 2 2 2 6" xfId="6625" xr:uid="{00000000-0005-0000-0000-0000A8160000}"/>
    <cellStyle name="Comma 2 7 2 2 2 2 2 2 7" xfId="6626" xr:uid="{00000000-0005-0000-0000-0000A9160000}"/>
    <cellStyle name="Comma 2 7 2 2 2 2 2 3" xfId="6627" xr:uid="{00000000-0005-0000-0000-0000AA160000}"/>
    <cellStyle name="Comma 2 7 2 2 2 2 2 3 2" xfId="6628" xr:uid="{00000000-0005-0000-0000-0000AB160000}"/>
    <cellStyle name="Comma 2 7 2 2 2 2 2 3 3" xfId="6629" xr:uid="{00000000-0005-0000-0000-0000AC160000}"/>
    <cellStyle name="Comma 2 7 2 2 2 2 2 4" xfId="6630" xr:uid="{00000000-0005-0000-0000-0000AD160000}"/>
    <cellStyle name="Comma 2 7 2 2 2 2 2 4 2" xfId="6631" xr:uid="{00000000-0005-0000-0000-0000AE160000}"/>
    <cellStyle name="Comma 2 7 2 2 2 2 2 4 3" xfId="6632" xr:uid="{00000000-0005-0000-0000-0000AF160000}"/>
    <cellStyle name="Comma 2 7 2 2 2 2 2 5" xfId="6633" xr:uid="{00000000-0005-0000-0000-0000B0160000}"/>
    <cellStyle name="Comma 2 7 2 2 2 2 2 5 2" xfId="6634" xr:uid="{00000000-0005-0000-0000-0000B1160000}"/>
    <cellStyle name="Comma 2 7 2 2 2 2 2 5 3" xfId="6635" xr:uid="{00000000-0005-0000-0000-0000B2160000}"/>
    <cellStyle name="Comma 2 7 2 2 2 2 2 6" xfId="6636" xr:uid="{00000000-0005-0000-0000-0000B3160000}"/>
    <cellStyle name="Comma 2 7 2 2 2 2 2 6 2" xfId="6637" xr:uid="{00000000-0005-0000-0000-0000B4160000}"/>
    <cellStyle name="Comma 2 7 2 2 2 2 2 6 3" xfId="6638" xr:uid="{00000000-0005-0000-0000-0000B5160000}"/>
    <cellStyle name="Comma 2 7 2 2 2 2 2 7" xfId="6639" xr:uid="{00000000-0005-0000-0000-0000B6160000}"/>
    <cellStyle name="Comma 2 7 2 2 2 2 2 8" xfId="6640" xr:uid="{00000000-0005-0000-0000-0000B7160000}"/>
    <cellStyle name="Comma 2 7 2 2 2 2 3" xfId="6641" xr:uid="{00000000-0005-0000-0000-0000B8160000}"/>
    <cellStyle name="Comma 2 7 2 2 2 2 3 2" xfId="6642" xr:uid="{00000000-0005-0000-0000-0000B9160000}"/>
    <cellStyle name="Comma 2 7 2 2 2 2 3 2 2" xfId="6643" xr:uid="{00000000-0005-0000-0000-0000BA160000}"/>
    <cellStyle name="Comma 2 7 2 2 2 2 3 2 3" xfId="6644" xr:uid="{00000000-0005-0000-0000-0000BB160000}"/>
    <cellStyle name="Comma 2 7 2 2 2 2 3 3" xfId="6645" xr:uid="{00000000-0005-0000-0000-0000BC160000}"/>
    <cellStyle name="Comma 2 7 2 2 2 2 3 3 2" xfId="6646" xr:uid="{00000000-0005-0000-0000-0000BD160000}"/>
    <cellStyle name="Comma 2 7 2 2 2 2 3 3 3" xfId="6647" xr:uid="{00000000-0005-0000-0000-0000BE160000}"/>
    <cellStyle name="Comma 2 7 2 2 2 2 3 4" xfId="6648" xr:uid="{00000000-0005-0000-0000-0000BF160000}"/>
    <cellStyle name="Comma 2 7 2 2 2 2 3 4 2" xfId="6649" xr:uid="{00000000-0005-0000-0000-0000C0160000}"/>
    <cellStyle name="Comma 2 7 2 2 2 2 3 4 3" xfId="6650" xr:uid="{00000000-0005-0000-0000-0000C1160000}"/>
    <cellStyle name="Comma 2 7 2 2 2 2 3 5" xfId="6651" xr:uid="{00000000-0005-0000-0000-0000C2160000}"/>
    <cellStyle name="Comma 2 7 2 2 2 2 3 5 2" xfId="6652" xr:uid="{00000000-0005-0000-0000-0000C3160000}"/>
    <cellStyle name="Comma 2 7 2 2 2 2 3 5 3" xfId="6653" xr:uid="{00000000-0005-0000-0000-0000C4160000}"/>
    <cellStyle name="Comma 2 7 2 2 2 2 3 6" xfId="6654" xr:uid="{00000000-0005-0000-0000-0000C5160000}"/>
    <cellStyle name="Comma 2 7 2 2 2 2 3 7" xfId="6655" xr:uid="{00000000-0005-0000-0000-0000C6160000}"/>
    <cellStyle name="Comma 2 7 2 2 2 2 4" xfId="6656" xr:uid="{00000000-0005-0000-0000-0000C7160000}"/>
    <cellStyle name="Comma 2 7 2 2 2 2 4 2" xfId="6657" xr:uid="{00000000-0005-0000-0000-0000C8160000}"/>
    <cellStyle name="Comma 2 7 2 2 2 2 4 2 2" xfId="6658" xr:uid="{00000000-0005-0000-0000-0000C9160000}"/>
    <cellStyle name="Comma 2 7 2 2 2 2 4 2 3" xfId="6659" xr:uid="{00000000-0005-0000-0000-0000CA160000}"/>
    <cellStyle name="Comma 2 7 2 2 2 2 4 3" xfId="6660" xr:uid="{00000000-0005-0000-0000-0000CB160000}"/>
    <cellStyle name="Comma 2 7 2 2 2 2 4 3 2" xfId="6661" xr:uid="{00000000-0005-0000-0000-0000CC160000}"/>
    <cellStyle name="Comma 2 7 2 2 2 2 4 3 3" xfId="6662" xr:uid="{00000000-0005-0000-0000-0000CD160000}"/>
    <cellStyle name="Comma 2 7 2 2 2 2 4 4" xfId="6663" xr:uid="{00000000-0005-0000-0000-0000CE160000}"/>
    <cellStyle name="Comma 2 7 2 2 2 2 4 4 2" xfId="6664" xr:uid="{00000000-0005-0000-0000-0000CF160000}"/>
    <cellStyle name="Comma 2 7 2 2 2 2 4 4 3" xfId="6665" xr:uid="{00000000-0005-0000-0000-0000D0160000}"/>
    <cellStyle name="Comma 2 7 2 2 2 2 4 5" xfId="6666" xr:uid="{00000000-0005-0000-0000-0000D1160000}"/>
    <cellStyle name="Comma 2 7 2 2 2 2 4 5 2" xfId="6667" xr:uid="{00000000-0005-0000-0000-0000D2160000}"/>
    <cellStyle name="Comma 2 7 2 2 2 2 4 5 3" xfId="6668" xr:uid="{00000000-0005-0000-0000-0000D3160000}"/>
    <cellStyle name="Comma 2 7 2 2 2 2 4 6" xfId="6669" xr:uid="{00000000-0005-0000-0000-0000D4160000}"/>
    <cellStyle name="Comma 2 7 2 2 2 2 4 7" xfId="6670" xr:uid="{00000000-0005-0000-0000-0000D5160000}"/>
    <cellStyle name="Comma 2 7 2 2 2 2 5" xfId="6671" xr:uid="{00000000-0005-0000-0000-0000D6160000}"/>
    <cellStyle name="Comma 2 7 2 2 2 2 5 2" xfId="6672" xr:uid="{00000000-0005-0000-0000-0000D7160000}"/>
    <cellStyle name="Comma 2 7 2 2 2 2 5 2 2" xfId="6673" xr:uid="{00000000-0005-0000-0000-0000D8160000}"/>
    <cellStyle name="Comma 2 7 2 2 2 2 5 2 3" xfId="6674" xr:uid="{00000000-0005-0000-0000-0000D9160000}"/>
    <cellStyle name="Comma 2 7 2 2 2 2 5 3" xfId="6675" xr:uid="{00000000-0005-0000-0000-0000DA160000}"/>
    <cellStyle name="Comma 2 7 2 2 2 2 5 3 2" xfId="6676" xr:uid="{00000000-0005-0000-0000-0000DB160000}"/>
    <cellStyle name="Comma 2 7 2 2 2 2 5 3 3" xfId="6677" xr:uid="{00000000-0005-0000-0000-0000DC160000}"/>
    <cellStyle name="Comma 2 7 2 2 2 2 5 4" xfId="6678" xr:uid="{00000000-0005-0000-0000-0000DD160000}"/>
    <cellStyle name="Comma 2 7 2 2 2 2 5 4 2" xfId="6679" xr:uid="{00000000-0005-0000-0000-0000DE160000}"/>
    <cellStyle name="Comma 2 7 2 2 2 2 5 4 3" xfId="6680" xr:uid="{00000000-0005-0000-0000-0000DF160000}"/>
    <cellStyle name="Comma 2 7 2 2 2 2 5 5" xfId="6681" xr:uid="{00000000-0005-0000-0000-0000E0160000}"/>
    <cellStyle name="Comma 2 7 2 2 2 2 5 5 2" xfId="6682" xr:uid="{00000000-0005-0000-0000-0000E1160000}"/>
    <cellStyle name="Comma 2 7 2 2 2 2 5 5 3" xfId="6683" xr:uid="{00000000-0005-0000-0000-0000E2160000}"/>
    <cellStyle name="Comma 2 7 2 2 2 2 5 6" xfId="6684" xr:uid="{00000000-0005-0000-0000-0000E3160000}"/>
    <cellStyle name="Comma 2 7 2 2 2 2 5 7" xfId="6685" xr:uid="{00000000-0005-0000-0000-0000E4160000}"/>
    <cellStyle name="Comma 2 7 2 2 2 2 6" xfId="6686" xr:uid="{00000000-0005-0000-0000-0000E5160000}"/>
    <cellStyle name="Comma 2 7 2 2 2 2 6 2" xfId="6687" xr:uid="{00000000-0005-0000-0000-0000E6160000}"/>
    <cellStyle name="Comma 2 7 2 2 2 2 6 3" xfId="6688" xr:uid="{00000000-0005-0000-0000-0000E7160000}"/>
    <cellStyle name="Comma 2 7 2 2 2 2 7" xfId="6689" xr:uid="{00000000-0005-0000-0000-0000E8160000}"/>
    <cellStyle name="Comma 2 7 2 2 2 2 7 2" xfId="6690" xr:uid="{00000000-0005-0000-0000-0000E9160000}"/>
    <cellStyle name="Comma 2 7 2 2 2 2 7 3" xfId="6691" xr:uid="{00000000-0005-0000-0000-0000EA160000}"/>
    <cellStyle name="Comma 2 7 2 2 2 2 8" xfId="6692" xr:uid="{00000000-0005-0000-0000-0000EB160000}"/>
    <cellStyle name="Comma 2 7 2 2 2 2 8 2" xfId="6693" xr:uid="{00000000-0005-0000-0000-0000EC160000}"/>
    <cellStyle name="Comma 2 7 2 2 2 2 8 3" xfId="6694" xr:uid="{00000000-0005-0000-0000-0000ED160000}"/>
    <cellStyle name="Comma 2 7 2 2 2 2 9" xfId="6695" xr:uid="{00000000-0005-0000-0000-0000EE160000}"/>
    <cellStyle name="Comma 2 7 2 2 2 2 9 2" xfId="6696" xr:uid="{00000000-0005-0000-0000-0000EF160000}"/>
    <cellStyle name="Comma 2 7 2 2 2 2 9 3" xfId="6697" xr:uid="{00000000-0005-0000-0000-0000F0160000}"/>
    <cellStyle name="Comma 2 7 2 2 2 3" xfId="6698" xr:uid="{00000000-0005-0000-0000-0000F1160000}"/>
    <cellStyle name="Comma 2 7 2 2 2 3 2" xfId="6699" xr:uid="{00000000-0005-0000-0000-0000F2160000}"/>
    <cellStyle name="Comma 2 7 2 2 2 3 2 2" xfId="6700" xr:uid="{00000000-0005-0000-0000-0000F3160000}"/>
    <cellStyle name="Comma 2 7 2 2 2 3 2 2 2" xfId="6701" xr:uid="{00000000-0005-0000-0000-0000F4160000}"/>
    <cellStyle name="Comma 2 7 2 2 2 3 2 2 3" xfId="6702" xr:uid="{00000000-0005-0000-0000-0000F5160000}"/>
    <cellStyle name="Comma 2 7 2 2 2 3 2 3" xfId="6703" xr:uid="{00000000-0005-0000-0000-0000F6160000}"/>
    <cellStyle name="Comma 2 7 2 2 2 3 2 3 2" xfId="6704" xr:uid="{00000000-0005-0000-0000-0000F7160000}"/>
    <cellStyle name="Comma 2 7 2 2 2 3 2 3 3" xfId="6705" xr:uid="{00000000-0005-0000-0000-0000F8160000}"/>
    <cellStyle name="Comma 2 7 2 2 2 3 2 4" xfId="6706" xr:uid="{00000000-0005-0000-0000-0000F9160000}"/>
    <cellStyle name="Comma 2 7 2 2 2 3 2 4 2" xfId="6707" xr:uid="{00000000-0005-0000-0000-0000FA160000}"/>
    <cellStyle name="Comma 2 7 2 2 2 3 2 4 3" xfId="6708" xr:uid="{00000000-0005-0000-0000-0000FB160000}"/>
    <cellStyle name="Comma 2 7 2 2 2 3 2 5" xfId="6709" xr:uid="{00000000-0005-0000-0000-0000FC160000}"/>
    <cellStyle name="Comma 2 7 2 2 2 3 2 5 2" xfId="6710" xr:uid="{00000000-0005-0000-0000-0000FD160000}"/>
    <cellStyle name="Comma 2 7 2 2 2 3 2 5 3" xfId="6711" xr:uid="{00000000-0005-0000-0000-0000FE160000}"/>
    <cellStyle name="Comma 2 7 2 2 2 3 2 6" xfId="6712" xr:uid="{00000000-0005-0000-0000-0000FF160000}"/>
    <cellStyle name="Comma 2 7 2 2 2 3 2 7" xfId="6713" xr:uid="{00000000-0005-0000-0000-000000170000}"/>
    <cellStyle name="Comma 2 7 2 2 2 3 3" xfId="6714" xr:uid="{00000000-0005-0000-0000-000001170000}"/>
    <cellStyle name="Comma 2 7 2 2 2 3 3 2" xfId="6715" xr:uid="{00000000-0005-0000-0000-000002170000}"/>
    <cellStyle name="Comma 2 7 2 2 2 3 3 3" xfId="6716" xr:uid="{00000000-0005-0000-0000-000003170000}"/>
    <cellStyle name="Comma 2 7 2 2 2 3 4" xfId="6717" xr:uid="{00000000-0005-0000-0000-000004170000}"/>
    <cellStyle name="Comma 2 7 2 2 2 3 4 2" xfId="6718" xr:uid="{00000000-0005-0000-0000-000005170000}"/>
    <cellStyle name="Comma 2 7 2 2 2 3 4 3" xfId="6719" xr:uid="{00000000-0005-0000-0000-000006170000}"/>
    <cellStyle name="Comma 2 7 2 2 2 3 5" xfId="6720" xr:uid="{00000000-0005-0000-0000-000007170000}"/>
    <cellStyle name="Comma 2 7 2 2 2 3 5 2" xfId="6721" xr:uid="{00000000-0005-0000-0000-000008170000}"/>
    <cellStyle name="Comma 2 7 2 2 2 3 5 3" xfId="6722" xr:uid="{00000000-0005-0000-0000-000009170000}"/>
    <cellStyle name="Comma 2 7 2 2 2 3 6" xfId="6723" xr:uid="{00000000-0005-0000-0000-00000A170000}"/>
    <cellStyle name="Comma 2 7 2 2 2 3 6 2" xfId="6724" xr:uid="{00000000-0005-0000-0000-00000B170000}"/>
    <cellStyle name="Comma 2 7 2 2 2 3 6 3" xfId="6725" xr:uid="{00000000-0005-0000-0000-00000C170000}"/>
    <cellStyle name="Comma 2 7 2 2 2 3 7" xfId="6726" xr:uid="{00000000-0005-0000-0000-00000D170000}"/>
    <cellStyle name="Comma 2 7 2 2 2 3 8" xfId="6727" xr:uid="{00000000-0005-0000-0000-00000E170000}"/>
    <cellStyle name="Comma 2 7 2 2 2 4" xfId="6728" xr:uid="{00000000-0005-0000-0000-00000F170000}"/>
    <cellStyle name="Comma 2 7 2 2 2 4 2" xfId="6729" xr:uid="{00000000-0005-0000-0000-000010170000}"/>
    <cellStyle name="Comma 2 7 2 2 2 4 2 2" xfId="6730" xr:uid="{00000000-0005-0000-0000-000011170000}"/>
    <cellStyle name="Comma 2 7 2 2 2 4 2 2 2" xfId="6731" xr:uid="{00000000-0005-0000-0000-000012170000}"/>
    <cellStyle name="Comma 2 7 2 2 2 4 2 2 3" xfId="6732" xr:uid="{00000000-0005-0000-0000-000013170000}"/>
    <cellStyle name="Comma 2 7 2 2 2 4 2 3" xfId="6733" xr:uid="{00000000-0005-0000-0000-000014170000}"/>
    <cellStyle name="Comma 2 7 2 2 2 4 2 3 2" xfId="6734" xr:uid="{00000000-0005-0000-0000-000015170000}"/>
    <cellStyle name="Comma 2 7 2 2 2 4 2 3 3" xfId="6735" xr:uid="{00000000-0005-0000-0000-000016170000}"/>
    <cellStyle name="Comma 2 7 2 2 2 4 2 4" xfId="6736" xr:uid="{00000000-0005-0000-0000-000017170000}"/>
    <cellStyle name="Comma 2 7 2 2 2 4 2 4 2" xfId="6737" xr:uid="{00000000-0005-0000-0000-000018170000}"/>
    <cellStyle name="Comma 2 7 2 2 2 4 2 4 3" xfId="6738" xr:uid="{00000000-0005-0000-0000-000019170000}"/>
    <cellStyle name="Comma 2 7 2 2 2 4 2 5" xfId="6739" xr:uid="{00000000-0005-0000-0000-00001A170000}"/>
    <cellStyle name="Comma 2 7 2 2 2 4 2 5 2" xfId="6740" xr:uid="{00000000-0005-0000-0000-00001B170000}"/>
    <cellStyle name="Comma 2 7 2 2 2 4 2 5 3" xfId="6741" xr:uid="{00000000-0005-0000-0000-00001C170000}"/>
    <cellStyle name="Comma 2 7 2 2 2 4 2 6" xfId="6742" xr:uid="{00000000-0005-0000-0000-00001D170000}"/>
    <cellStyle name="Comma 2 7 2 2 2 4 2 7" xfId="6743" xr:uid="{00000000-0005-0000-0000-00001E170000}"/>
    <cellStyle name="Comma 2 7 2 2 2 4 3" xfId="6744" xr:uid="{00000000-0005-0000-0000-00001F170000}"/>
    <cellStyle name="Comma 2 7 2 2 2 4 3 2" xfId="6745" xr:uid="{00000000-0005-0000-0000-000020170000}"/>
    <cellStyle name="Comma 2 7 2 2 2 4 3 3" xfId="6746" xr:uid="{00000000-0005-0000-0000-000021170000}"/>
    <cellStyle name="Comma 2 7 2 2 2 4 4" xfId="6747" xr:uid="{00000000-0005-0000-0000-000022170000}"/>
    <cellStyle name="Comma 2 7 2 2 2 4 4 2" xfId="6748" xr:uid="{00000000-0005-0000-0000-000023170000}"/>
    <cellStyle name="Comma 2 7 2 2 2 4 4 3" xfId="6749" xr:uid="{00000000-0005-0000-0000-000024170000}"/>
    <cellStyle name="Comma 2 7 2 2 2 4 5" xfId="6750" xr:uid="{00000000-0005-0000-0000-000025170000}"/>
    <cellStyle name="Comma 2 7 2 2 2 4 5 2" xfId="6751" xr:uid="{00000000-0005-0000-0000-000026170000}"/>
    <cellStyle name="Comma 2 7 2 2 2 4 5 3" xfId="6752" xr:uid="{00000000-0005-0000-0000-000027170000}"/>
    <cellStyle name="Comma 2 7 2 2 2 4 6" xfId="6753" xr:uid="{00000000-0005-0000-0000-000028170000}"/>
    <cellStyle name="Comma 2 7 2 2 2 4 6 2" xfId="6754" xr:uid="{00000000-0005-0000-0000-000029170000}"/>
    <cellStyle name="Comma 2 7 2 2 2 4 6 3" xfId="6755" xr:uid="{00000000-0005-0000-0000-00002A170000}"/>
    <cellStyle name="Comma 2 7 2 2 2 4 7" xfId="6756" xr:uid="{00000000-0005-0000-0000-00002B170000}"/>
    <cellStyle name="Comma 2 7 2 2 2 4 8" xfId="6757" xr:uid="{00000000-0005-0000-0000-00002C170000}"/>
    <cellStyle name="Comma 2 7 2 2 2 5" xfId="6758" xr:uid="{00000000-0005-0000-0000-00002D170000}"/>
    <cellStyle name="Comma 2 7 2 2 2 5 2" xfId="6759" xr:uid="{00000000-0005-0000-0000-00002E170000}"/>
    <cellStyle name="Comma 2 7 2 2 2 5 2 2" xfId="6760" xr:uid="{00000000-0005-0000-0000-00002F170000}"/>
    <cellStyle name="Comma 2 7 2 2 2 5 2 3" xfId="6761" xr:uid="{00000000-0005-0000-0000-000030170000}"/>
    <cellStyle name="Comma 2 7 2 2 2 5 3" xfId="6762" xr:uid="{00000000-0005-0000-0000-000031170000}"/>
    <cellStyle name="Comma 2 7 2 2 2 5 3 2" xfId="6763" xr:uid="{00000000-0005-0000-0000-000032170000}"/>
    <cellStyle name="Comma 2 7 2 2 2 5 3 3" xfId="6764" xr:uid="{00000000-0005-0000-0000-000033170000}"/>
    <cellStyle name="Comma 2 7 2 2 2 5 4" xfId="6765" xr:uid="{00000000-0005-0000-0000-000034170000}"/>
    <cellStyle name="Comma 2 7 2 2 2 5 4 2" xfId="6766" xr:uid="{00000000-0005-0000-0000-000035170000}"/>
    <cellStyle name="Comma 2 7 2 2 2 5 4 3" xfId="6767" xr:uid="{00000000-0005-0000-0000-000036170000}"/>
    <cellStyle name="Comma 2 7 2 2 2 5 5" xfId="6768" xr:uid="{00000000-0005-0000-0000-000037170000}"/>
    <cellStyle name="Comma 2 7 2 2 2 5 5 2" xfId="6769" xr:uid="{00000000-0005-0000-0000-000038170000}"/>
    <cellStyle name="Comma 2 7 2 2 2 5 5 3" xfId="6770" xr:uid="{00000000-0005-0000-0000-000039170000}"/>
    <cellStyle name="Comma 2 7 2 2 2 5 6" xfId="6771" xr:uid="{00000000-0005-0000-0000-00003A170000}"/>
    <cellStyle name="Comma 2 7 2 2 2 5 7" xfId="6772" xr:uid="{00000000-0005-0000-0000-00003B170000}"/>
    <cellStyle name="Comma 2 7 2 2 2 6" xfId="6773" xr:uid="{00000000-0005-0000-0000-00003C170000}"/>
    <cellStyle name="Comma 2 7 2 2 2 6 2" xfId="6774" xr:uid="{00000000-0005-0000-0000-00003D170000}"/>
    <cellStyle name="Comma 2 7 2 2 2 6 2 2" xfId="6775" xr:uid="{00000000-0005-0000-0000-00003E170000}"/>
    <cellStyle name="Comma 2 7 2 2 2 6 2 3" xfId="6776" xr:uid="{00000000-0005-0000-0000-00003F170000}"/>
    <cellStyle name="Comma 2 7 2 2 2 6 3" xfId="6777" xr:uid="{00000000-0005-0000-0000-000040170000}"/>
    <cellStyle name="Comma 2 7 2 2 2 6 3 2" xfId="6778" xr:uid="{00000000-0005-0000-0000-000041170000}"/>
    <cellStyle name="Comma 2 7 2 2 2 6 3 3" xfId="6779" xr:uid="{00000000-0005-0000-0000-000042170000}"/>
    <cellStyle name="Comma 2 7 2 2 2 6 4" xfId="6780" xr:uid="{00000000-0005-0000-0000-000043170000}"/>
    <cellStyle name="Comma 2 7 2 2 2 6 4 2" xfId="6781" xr:uid="{00000000-0005-0000-0000-000044170000}"/>
    <cellStyle name="Comma 2 7 2 2 2 6 4 3" xfId="6782" xr:uid="{00000000-0005-0000-0000-000045170000}"/>
    <cellStyle name="Comma 2 7 2 2 2 6 5" xfId="6783" xr:uid="{00000000-0005-0000-0000-000046170000}"/>
    <cellStyle name="Comma 2 7 2 2 2 6 5 2" xfId="6784" xr:uid="{00000000-0005-0000-0000-000047170000}"/>
    <cellStyle name="Comma 2 7 2 2 2 6 5 3" xfId="6785" xr:uid="{00000000-0005-0000-0000-000048170000}"/>
    <cellStyle name="Comma 2 7 2 2 2 6 6" xfId="6786" xr:uid="{00000000-0005-0000-0000-000049170000}"/>
    <cellStyle name="Comma 2 7 2 2 2 6 7" xfId="6787" xr:uid="{00000000-0005-0000-0000-00004A170000}"/>
    <cellStyle name="Comma 2 7 2 2 2 7" xfId="6788" xr:uid="{00000000-0005-0000-0000-00004B170000}"/>
    <cellStyle name="Comma 2 7 2 2 2 7 2" xfId="6789" xr:uid="{00000000-0005-0000-0000-00004C170000}"/>
    <cellStyle name="Comma 2 7 2 2 2 7 2 2" xfId="6790" xr:uid="{00000000-0005-0000-0000-00004D170000}"/>
    <cellStyle name="Comma 2 7 2 2 2 7 2 3" xfId="6791" xr:uid="{00000000-0005-0000-0000-00004E170000}"/>
    <cellStyle name="Comma 2 7 2 2 2 7 3" xfId="6792" xr:uid="{00000000-0005-0000-0000-00004F170000}"/>
    <cellStyle name="Comma 2 7 2 2 2 7 3 2" xfId="6793" xr:uid="{00000000-0005-0000-0000-000050170000}"/>
    <cellStyle name="Comma 2 7 2 2 2 7 3 3" xfId="6794" xr:uid="{00000000-0005-0000-0000-000051170000}"/>
    <cellStyle name="Comma 2 7 2 2 2 7 4" xfId="6795" xr:uid="{00000000-0005-0000-0000-000052170000}"/>
    <cellStyle name="Comma 2 7 2 2 2 7 4 2" xfId="6796" xr:uid="{00000000-0005-0000-0000-000053170000}"/>
    <cellStyle name="Comma 2 7 2 2 2 7 4 3" xfId="6797" xr:uid="{00000000-0005-0000-0000-000054170000}"/>
    <cellStyle name="Comma 2 7 2 2 2 7 5" xfId="6798" xr:uid="{00000000-0005-0000-0000-000055170000}"/>
    <cellStyle name="Comma 2 7 2 2 2 7 5 2" xfId="6799" xr:uid="{00000000-0005-0000-0000-000056170000}"/>
    <cellStyle name="Comma 2 7 2 2 2 7 5 3" xfId="6800" xr:uid="{00000000-0005-0000-0000-000057170000}"/>
    <cellStyle name="Comma 2 7 2 2 2 7 6" xfId="6801" xr:uid="{00000000-0005-0000-0000-000058170000}"/>
    <cellStyle name="Comma 2 7 2 2 2 7 7" xfId="6802" xr:uid="{00000000-0005-0000-0000-000059170000}"/>
    <cellStyle name="Comma 2 7 2 2 2 8" xfId="6803" xr:uid="{00000000-0005-0000-0000-00005A170000}"/>
    <cellStyle name="Comma 2 7 2 2 2 8 2" xfId="6804" xr:uid="{00000000-0005-0000-0000-00005B170000}"/>
    <cellStyle name="Comma 2 7 2 2 2 8 2 2" xfId="6805" xr:uid="{00000000-0005-0000-0000-00005C170000}"/>
    <cellStyle name="Comma 2 7 2 2 2 8 2 3" xfId="6806" xr:uid="{00000000-0005-0000-0000-00005D170000}"/>
    <cellStyle name="Comma 2 7 2 2 2 8 3" xfId="6807" xr:uid="{00000000-0005-0000-0000-00005E170000}"/>
    <cellStyle name="Comma 2 7 2 2 2 8 3 2" xfId="6808" xr:uid="{00000000-0005-0000-0000-00005F170000}"/>
    <cellStyle name="Comma 2 7 2 2 2 8 3 3" xfId="6809" xr:uid="{00000000-0005-0000-0000-000060170000}"/>
    <cellStyle name="Comma 2 7 2 2 2 8 4" xfId="6810" xr:uid="{00000000-0005-0000-0000-000061170000}"/>
    <cellStyle name="Comma 2 7 2 2 2 8 4 2" xfId="6811" xr:uid="{00000000-0005-0000-0000-000062170000}"/>
    <cellStyle name="Comma 2 7 2 2 2 8 4 3" xfId="6812" xr:uid="{00000000-0005-0000-0000-000063170000}"/>
    <cellStyle name="Comma 2 7 2 2 2 8 5" xfId="6813" xr:uid="{00000000-0005-0000-0000-000064170000}"/>
    <cellStyle name="Comma 2 7 2 2 2 8 5 2" xfId="6814" xr:uid="{00000000-0005-0000-0000-000065170000}"/>
    <cellStyle name="Comma 2 7 2 2 2 8 5 3" xfId="6815" xr:uid="{00000000-0005-0000-0000-000066170000}"/>
    <cellStyle name="Comma 2 7 2 2 2 8 6" xfId="6816" xr:uid="{00000000-0005-0000-0000-000067170000}"/>
    <cellStyle name="Comma 2 7 2 2 2 8 7" xfId="6817" xr:uid="{00000000-0005-0000-0000-000068170000}"/>
    <cellStyle name="Comma 2 7 2 2 2 9" xfId="6818" xr:uid="{00000000-0005-0000-0000-000069170000}"/>
    <cellStyle name="Comma 2 7 2 2 2 9 2" xfId="6819" xr:uid="{00000000-0005-0000-0000-00006A170000}"/>
    <cellStyle name="Comma 2 7 2 2 2 9 3" xfId="6820" xr:uid="{00000000-0005-0000-0000-00006B170000}"/>
    <cellStyle name="Comma 2 7 2 2 3" xfId="6821" xr:uid="{00000000-0005-0000-0000-00006C170000}"/>
    <cellStyle name="Comma 2 7 2 2 3 10" xfId="6822" xr:uid="{00000000-0005-0000-0000-00006D170000}"/>
    <cellStyle name="Comma 2 7 2 2 3 11" xfId="6823" xr:uid="{00000000-0005-0000-0000-00006E170000}"/>
    <cellStyle name="Comma 2 7 2 2 3 2" xfId="6824" xr:uid="{00000000-0005-0000-0000-00006F170000}"/>
    <cellStyle name="Comma 2 7 2 2 3 2 2" xfId="6825" xr:uid="{00000000-0005-0000-0000-000070170000}"/>
    <cellStyle name="Comma 2 7 2 2 3 2 2 2" xfId="6826" xr:uid="{00000000-0005-0000-0000-000071170000}"/>
    <cellStyle name="Comma 2 7 2 2 3 2 2 2 2" xfId="6827" xr:uid="{00000000-0005-0000-0000-000072170000}"/>
    <cellStyle name="Comma 2 7 2 2 3 2 2 2 3" xfId="6828" xr:uid="{00000000-0005-0000-0000-000073170000}"/>
    <cellStyle name="Comma 2 7 2 2 3 2 2 3" xfId="6829" xr:uid="{00000000-0005-0000-0000-000074170000}"/>
    <cellStyle name="Comma 2 7 2 2 3 2 2 3 2" xfId="6830" xr:uid="{00000000-0005-0000-0000-000075170000}"/>
    <cellStyle name="Comma 2 7 2 2 3 2 2 3 3" xfId="6831" xr:uid="{00000000-0005-0000-0000-000076170000}"/>
    <cellStyle name="Comma 2 7 2 2 3 2 2 4" xfId="6832" xr:uid="{00000000-0005-0000-0000-000077170000}"/>
    <cellStyle name="Comma 2 7 2 2 3 2 2 4 2" xfId="6833" xr:uid="{00000000-0005-0000-0000-000078170000}"/>
    <cellStyle name="Comma 2 7 2 2 3 2 2 4 3" xfId="6834" xr:uid="{00000000-0005-0000-0000-000079170000}"/>
    <cellStyle name="Comma 2 7 2 2 3 2 2 5" xfId="6835" xr:uid="{00000000-0005-0000-0000-00007A170000}"/>
    <cellStyle name="Comma 2 7 2 2 3 2 2 5 2" xfId="6836" xr:uid="{00000000-0005-0000-0000-00007B170000}"/>
    <cellStyle name="Comma 2 7 2 2 3 2 2 5 3" xfId="6837" xr:uid="{00000000-0005-0000-0000-00007C170000}"/>
    <cellStyle name="Comma 2 7 2 2 3 2 2 6" xfId="6838" xr:uid="{00000000-0005-0000-0000-00007D170000}"/>
    <cellStyle name="Comma 2 7 2 2 3 2 2 7" xfId="6839" xr:uid="{00000000-0005-0000-0000-00007E170000}"/>
    <cellStyle name="Comma 2 7 2 2 3 2 3" xfId="6840" xr:uid="{00000000-0005-0000-0000-00007F170000}"/>
    <cellStyle name="Comma 2 7 2 2 3 2 3 2" xfId="6841" xr:uid="{00000000-0005-0000-0000-000080170000}"/>
    <cellStyle name="Comma 2 7 2 2 3 2 3 3" xfId="6842" xr:uid="{00000000-0005-0000-0000-000081170000}"/>
    <cellStyle name="Comma 2 7 2 2 3 2 4" xfId="6843" xr:uid="{00000000-0005-0000-0000-000082170000}"/>
    <cellStyle name="Comma 2 7 2 2 3 2 4 2" xfId="6844" xr:uid="{00000000-0005-0000-0000-000083170000}"/>
    <cellStyle name="Comma 2 7 2 2 3 2 4 3" xfId="6845" xr:uid="{00000000-0005-0000-0000-000084170000}"/>
    <cellStyle name="Comma 2 7 2 2 3 2 5" xfId="6846" xr:uid="{00000000-0005-0000-0000-000085170000}"/>
    <cellStyle name="Comma 2 7 2 2 3 2 5 2" xfId="6847" xr:uid="{00000000-0005-0000-0000-000086170000}"/>
    <cellStyle name="Comma 2 7 2 2 3 2 5 3" xfId="6848" xr:uid="{00000000-0005-0000-0000-000087170000}"/>
    <cellStyle name="Comma 2 7 2 2 3 2 6" xfId="6849" xr:uid="{00000000-0005-0000-0000-000088170000}"/>
    <cellStyle name="Comma 2 7 2 2 3 2 6 2" xfId="6850" xr:uid="{00000000-0005-0000-0000-000089170000}"/>
    <cellStyle name="Comma 2 7 2 2 3 2 6 3" xfId="6851" xr:uid="{00000000-0005-0000-0000-00008A170000}"/>
    <cellStyle name="Comma 2 7 2 2 3 2 7" xfId="6852" xr:uid="{00000000-0005-0000-0000-00008B170000}"/>
    <cellStyle name="Comma 2 7 2 2 3 2 8" xfId="6853" xr:uid="{00000000-0005-0000-0000-00008C170000}"/>
    <cellStyle name="Comma 2 7 2 2 3 3" xfId="6854" xr:uid="{00000000-0005-0000-0000-00008D170000}"/>
    <cellStyle name="Comma 2 7 2 2 3 3 2" xfId="6855" xr:uid="{00000000-0005-0000-0000-00008E170000}"/>
    <cellStyle name="Comma 2 7 2 2 3 3 2 2" xfId="6856" xr:uid="{00000000-0005-0000-0000-00008F170000}"/>
    <cellStyle name="Comma 2 7 2 2 3 3 2 3" xfId="6857" xr:uid="{00000000-0005-0000-0000-000090170000}"/>
    <cellStyle name="Comma 2 7 2 2 3 3 3" xfId="6858" xr:uid="{00000000-0005-0000-0000-000091170000}"/>
    <cellStyle name="Comma 2 7 2 2 3 3 3 2" xfId="6859" xr:uid="{00000000-0005-0000-0000-000092170000}"/>
    <cellStyle name="Comma 2 7 2 2 3 3 3 3" xfId="6860" xr:uid="{00000000-0005-0000-0000-000093170000}"/>
    <cellStyle name="Comma 2 7 2 2 3 3 4" xfId="6861" xr:uid="{00000000-0005-0000-0000-000094170000}"/>
    <cellStyle name="Comma 2 7 2 2 3 3 4 2" xfId="6862" xr:uid="{00000000-0005-0000-0000-000095170000}"/>
    <cellStyle name="Comma 2 7 2 2 3 3 4 3" xfId="6863" xr:uid="{00000000-0005-0000-0000-000096170000}"/>
    <cellStyle name="Comma 2 7 2 2 3 3 5" xfId="6864" xr:uid="{00000000-0005-0000-0000-000097170000}"/>
    <cellStyle name="Comma 2 7 2 2 3 3 5 2" xfId="6865" xr:uid="{00000000-0005-0000-0000-000098170000}"/>
    <cellStyle name="Comma 2 7 2 2 3 3 5 3" xfId="6866" xr:uid="{00000000-0005-0000-0000-000099170000}"/>
    <cellStyle name="Comma 2 7 2 2 3 3 6" xfId="6867" xr:uid="{00000000-0005-0000-0000-00009A170000}"/>
    <cellStyle name="Comma 2 7 2 2 3 3 7" xfId="6868" xr:uid="{00000000-0005-0000-0000-00009B170000}"/>
    <cellStyle name="Comma 2 7 2 2 3 4" xfId="6869" xr:uid="{00000000-0005-0000-0000-00009C170000}"/>
    <cellStyle name="Comma 2 7 2 2 3 4 2" xfId="6870" xr:uid="{00000000-0005-0000-0000-00009D170000}"/>
    <cellStyle name="Comma 2 7 2 2 3 4 2 2" xfId="6871" xr:uid="{00000000-0005-0000-0000-00009E170000}"/>
    <cellStyle name="Comma 2 7 2 2 3 4 2 3" xfId="6872" xr:uid="{00000000-0005-0000-0000-00009F170000}"/>
    <cellStyle name="Comma 2 7 2 2 3 4 3" xfId="6873" xr:uid="{00000000-0005-0000-0000-0000A0170000}"/>
    <cellStyle name="Comma 2 7 2 2 3 4 3 2" xfId="6874" xr:uid="{00000000-0005-0000-0000-0000A1170000}"/>
    <cellStyle name="Comma 2 7 2 2 3 4 3 3" xfId="6875" xr:uid="{00000000-0005-0000-0000-0000A2170000}"/>
    <cellStyle name="Comma 2 7 2 2 3 4 4" xfId="6876" xr:uid="{00000000-0005-0000-0000-0000A3170000}"/>
    <cellStyle name="Comma 2 7 2 2 3 4 4 2" xfId="6877" xr:uid="{00000000-0005-0000-0000-0000A4170000}"/>
    <cellStyle name="Comma 2 7 2 2 3 4 4 3" xfId="6878" xr:uid="{00000000-0005-0000-0000-0000A5170000}"/>
    <cellStyle name="Comma 2 7 2 2 3 4 5" xfId="6879" xr:uid="{00000000-0005-0000-0000-0000A6170000}"/>
    <cellStyle name="Comma 2 7 2 2 3 4 5 2" xfId="6880" xr:uid="{00000000-0005-0000-0000-0000A7170000}"/>
    <cellStyle name="Comma 2 7 2 2 3 4 5 3" xfId="6881" xr:uid="{00000000-0005-0000-0000-0000A8170000}"/>
    <cellStyle name="Comma 2 7 2 2 3 4 6" xfId="6882" xr:uid="{00000000-0005-0000-0000-0000A9170000}"/>
    <cellStyle name="Comma 2 7 2 2 3 4 7" xfId="6883" xr:uid="{00000000-0005-0000-0000-0000AA170000}"/>
    <cellStyle name="Comma 2 7 2 2 3 5" xfId="6884" xr:uid="{00000000-0005-0000-0000-0000AB170000}"/>
    <cellStyle name="Comma 2 7 2 2 3 5 2" xfId="6885" xr:uid="{00000000-0005-0000-0000-0000AC170000}"/>
    <cellStyle name="Comma 2 7 2 2 3 5 2 2" xfId="6886" xr:uid="{00000000-0005-0000-0000-0000AD170000}"/>
    <cellStyle name="Comma 2 7 2 2 3 5 2 3" xfId="6887" xr:uid="{00000000-0005-0000-0000-0000AE170000}"/>
    <cellStyle name="Comma 2 7 2 2 3 5 3" xfId="6888" xr:uid="{00000000-0005-0000-0000-0000AF170000}"/>
    <cellStyle name="Comma 2 7 2 2 3 5 3 2" xfId="6889" xr:uid="{00000000-0005-0000-0000-0000B0170000}"/>
    <cellStyle name="Comma 2 7 2 2 3 5 3 3" xfId="6890" xr:uid="{00000000-0005-0000-0000-0000B1170000}"/>
    <cellStyle name="Comma 2 7 2 2 3 5 4" xfId="6891" xr:uid="{00000000-0005-0000-0000-0000B2170000}"/>
    <cellStyle name="Comma 2 7 2 2 3 5 4 2" xfId="6892" xr:uid="{00000000-0005-0000-0000-0000B3170000}"/>
    <cellStyle name="Comma 2 7 2 2 3 5 4 3" xfId="6893" xr:uid="{00000000-0005-0000-0000-0000B4170000}"/>
    <cellStyle name="Comma 2 7 2 2 3 5 5" xfId="6894" xr:uid="{00000000-0005-0000-0000-0000B5170000}"/>
    <cellStyle name="Comma 2 7 2 2 3 5 5 2" xfId="6895" xr:uid="{00000000-0005-0000-0000-0000B6170000}"/>
    <cellStyle name="Comma 2 7 2 2 3 5 5 3" xfId="6896" xr:uid="{00000000-0005-0000-0000-0000B7170000}"/>
    <cellStyle name="Comma 2 7 2 2 3 5 6" xfId="6897" xr:uid="{00000000-0005-0000-0000-0000B8170000}"/>
    <cellStyle name="Comma 2 7 2 2 3 5 7" xfId="6898" xr:uid="{00000000-0005-0000-0000-0000B9170000}"/>
    <cellStyle name="Comma 2 7 2 2 3 6" xfId="6899" xr:uid="{00000000-0005-0000-0000-0000BA170000}"/>
    <cellStyle name="Comma 2 7 2 2 3 6 2" xfId="6900" xr:uid="{00000000-0005-0000-0000-0000BB170000}"/>
    <cellStyle name="Comma 2 7 2 2 3 6 3" xfId="6901" xr:uid="{00000000-0005-0000-0000-0000BC170000}"/>
    <cellStyle name="Comma 2 7 2 2 3 7" xfId="6902" xr:uid="{00000000-0005-0000-0000-0000BD170000}"/>
    <cellStyle name="Comma 2 7 2 2 3 7 2" xfId="6903" xr:uid="{00000000-0005-0000-0000-0000BE170000}"/>
    <cellStyle name="Comma 2 7 2 2 3 7 3" xfId="6904" xr:uid="{00000000-0005-0000-0000-0000BF170000}"/>
    <cellStyle name="Comma 2 7 2 2 3 8" xfId="6905" xr:uid="{00000000-0005-0000-0000-0000C0170000}"/>
    <cellStyle name="Comma 2 7 2 2 3 8 2" xfId="6906" xr:uid="{00000000-0005-0000-0000-0000C1170000}"/>
    <cellStyle name="Comma 2 7 2 2 3 8 3" xfId="6907" xr:uid="{00000000-0005-0000-0000-0000C2170000}"/>
    <cellStyle name="Comma 2 7 2 2 3 9" xfId="6908" xr:uid="{00000000-0005-0000-0000-0000C3170000}"/>
    <cellStyle name="Comma 2 7 2 2 3 9 2" xfId="6909" xr:uid="{00000000-0005-0000-0000-0000C4170000}"/>
    <cellStyle name="Comma 2 7 2 2 3 9 3" xfId="6910" xr:uid="{00000000-0005-0000-0000-0000C5170000}"/>
    <cellStyle name="Comma 2 7 2 2 4" xfId="6911" xr:uid="{00000000-0005-0000-0000-0000C6170000}"/>
    <cellStyle name="Comma 2 7 2 2 4 2" xfId="6912" xr:uid="{00000000-0005-0000-0000-0000C7170000}"/>
    <cellStyle name="Comma 2 7 2 2 4 2 2" xfId="6913" xr:uid="{00000000-0005-0000-0000-0000C8170000}"/>
    <cellStyle name="Comma 2 7 2 2 4 2 2 2" xfId="6914" xr:uid="{00000000-0005-0000-0000-0000C9170000}"/>
    <cellStyle name="Comma 2 7 2 2 4 2 2 3" xfId="6915" xr:uid="{00000000-0005-0000-0000-0000CA170000}"/>
    <cellStyle name="Comma 2 7 2 2 4 2 3" xfId="6916" xr:uid="{00000000-0005-0000-0000-0000CB170000}"/>
    <cellStyle name="Comma 2 7 2 2 4 2 3 2" xfId="6917" xr:uid="{00000000-0005-0000-0000-0000CC170000}"/>
    <cellStyle name="Comma 2 7 2 2 4 2 3 3" xfId="6918" xr:uid="{00000000-0005-0000-0000-0000CD170000}"/>
    <cellStyle name="Comma 2 7 2 2 4 2 4" xfId="6919" xr:uid="{00000000-0005-0000-0000-0000CE170000}"/>
    <cellStyle name="Comma 2 7 2 2 4 2 4 2" xfId="6920" xr:uid="{00000000-0005-0000-0000-0000CF170000}"/>
    <cellStyle name="Comma 2 7 2 2 4 2 4 3" xfId="6921" xr:uid="{00000000-0005-0000-0000-0000D0170000}"/>
    <cellStyle name="Comma 2 7 2 2 4 2 5" xfId="6922" xr:uid="{00000000-0005-0000-0000-0000D1170000}"/>
    <cellStyle name="Comma 2 7 2 2 4 2 5 2" xfId="6923" xr:uid="{00000000-0005-0000-0000-0000D2170000}"/>
    <cellStyle name="Comma 2 7 2 2 4 2 5 3" xfId="6924" xr:uid="{00000000-0005-0000-0000-0000D3170000}"/>
    <cellStyle name="Comma 2 7 2 2 4 2 6" xfId="6925" xr:uid="{00000000-0005-0000-0000-0000D4170000}"/>
    <cellStyle name="Comma 2 7 2 2 4 2 7" xfId="6926" xr:uid="{00000000-0005-0000-0000-0000D5170000}"/>
    <cellStyle name="Comma 2 7 2 2 4 3" xfId="6927" xr:uid="{00000000-0005-0000-0000-0000D6170000}"/>
    <cellStyle name="Comma 2 7 2 2 4 3 2" xfId="6928" xr:uid="{00000000-0005-0000-0000-0000D7170000}"/>
    <cellStyle name="Comma 2 7 2 2 4 3 3" xfId="6929" xr:uid="{00000000-0005-0000-0000-0000D8170000}"/>
    <cellStyle name="Comma 2 7 2 2 4 4" xfId="6930" xr:uid="{00000000-0005-0000-0000-0000D9170000}"/>
    <cellStyle name="Comma 2 7 2 2 4 4 2" xfId="6931" xr:uid="{00000000-0005-0000-0000-0000DA170000}"/>
    <cellStyle name="Comma 2 7 2 2 4 4 3" xfId="6932" xr:uid="{00000000-0005-0000-0000-0000DB170000}"/>
    <cellStyle name="Comma 2 7 2 2 4 5" xfId="6933" xr:uid="{00000000-0005-0000-0000-0000DC170000}"/>
    <cellStyle name="Comma 2 7 2 2 4 5 2" xfId="6934" xr:uid="{00000000-0005-0000-0000-0000DD170000}"/>
    <cellStyle name="Comma 2 7 2 2 4 5 3" xfId="6935" xr:uid="{00000000-0005-0000-0000-0000DE170000}"/>
    <cellStyle name="Comma 2 7 2 2 4 6" xfId="6936" xr:uid="{00000000-0005-0000-0000-0000DF170000}"/>
    <cellStyle name="Comma 2 7 2 2 4 6 2" xfId="6937" xr:uid="{00000000-0005-0000-0000-0000E0170000}"/>
    <cellStyle name="Comma 2 7 2 2 4 6 3" xfId="6938" xr:uid="{00000000-0005-0000-0000-0000E1170000}"/>
    <cellStyle name="Comma 2 7 2 2 4 7" xfId="6939" xr:uid="{00000000-0005-0000-0000-0000E2170000}"/>
    <cellStyle name="Comma 2 7 2 2 4 8" xfId="6940" xr:uid="{00000000-0005-0000-0000-0000E3170000}"/>
    <cellStyle name="Comma 2 7 2 2 5" xfId="6941" xr:uid="{00000000-0005-0000-0000-0000E4170000}"/>
    <cellStyle name="Comma 2 7 2 2 5 2" xfId="6942" xr:uid="{00000000-0005-0000-0000-0000E5170000}"/>
    <cellStyle name="Comma 2 7 2 2 5 2 2" xfId="6943" xr:uid="{00000000-0005-0000-0000-0000E6170000}"/>
    <cellStyle name="Comma 2 7 2 2 5 2 2 2" xfId="6944" xr:uid="{00000000-0005-0000-0000-0000E7170000}"/>
    <cellStyle name="Comma 2 7 2 2 5 2 2 3" xfId="6945" xr:uid="{00000000-0005-0000-0000-0000E8170000}"/>
    <cellStyle name="Comma 2 7 2 2 5 2 3" xfId="6946" xr:uid="{00000000-0005-0000-0000-0000E9170000}"/>
    <cellStyle name="Comma 2 7 2 2 5 2 3 2" xfId="6947" xr:uid="{00000000-0005-0000-0000-0000EA170000}"/>
    <cellStyle name="Comma 2 7 2 2 5 2 3 3" xfId="6948" xr:uid="{00000000-0005-0000-0000-0000EB170000}"/>
    <cellStyle name="Comma 2 7 2 2 5 2 4" xfId="6949" xr:uid="{00000000-0005-0000-0000-0000EC170000}"/>
    <cellStyle name="Comma 2 7 2 2 5 2 4 2" xfId="6950" xr:uid="{00000000-0005-0000-0000-0000ED170000}"/>
    <cellStyle name="Comma 2 7 2 2 5 2 4 3" xfId="6951" xr:uid="{00000000-0005-0000-0000-0000EE170000}"/>
    <cellStyle name="Comma 2 7 2 2 5 2 5" xfId="6952" xr:uid="{00000000-0005-0000-0000-0000EF170000}"/>
    <cellStyle name="Comma 2 7 2 2 5 2 5 2" xfId="6953" xr:uid="{00000000-0005-0000-0000-0000F0170000}"/>
    <cellStyle name="Comma 2 7 2 2 5 2 5 3" xfId="6954" xr:uid="{00000000-0005-0000-0000-0000F1170000}"/>
    <cellStyle name="Comma 2 7 2 2 5 2 6" xfId="6955" xr:uid="{00000000-0005-0000-0000-0000F2170000}"/>
    <cellStyle name="Comma 2 7 2 2 5 2 7" xfId="6956" xr:uid="{00000000-0005-0000-0000-0000F3170000}"/>
    <cellStyle name="Comma 2 7 2 2 5 3" xfId="6957" xr:uid="{00000000-0005-0000-0000-0000F4170000}"/>
    <cellStyle name="Comma 2 7 2 2 5 3 2" xfId="6958" xr:uid="{00000000-0005-0000-0000-0000F5170000}"/>
    <cellStyle name="Comma 2 7 2 2 5 3 3" xfId="6959" xr:uid="{00000000-0005-0000-0000-0000F6170000}"/>
    <cellStyle name="Comma 2 7 2 2 5 4" xfId="6960" xr:uid="{00000000-0005-0000-0000-0000F7170000}"/>
    <cellStyle name="Comma 2 7 2 2 5 4 2" xfId="6961" xr:uid="{00000000-0005-0000-0000-0000F8170000}"/>
    <cellStyle name="Comma 2 7 2 2 5 4 3" xfId="6962" xr:uid="{00000000-0005-0000-0000-0000F9170000}"/>
    <cellStyle name="Comma 2 7 2 2 5 5" xfId="6963" xr:uid="{00000000-0005-0000-0000-0000FA170000}"/>
    <cellStyle name="Comma 2 7 2 2 5 5 2" xfId="6964" xr:uid="{00000000-0005-0000-0000-0000FB170000}"/>
    <cellStyle name="Comma 2 7 2 2 5 5 3" xfId="6965" xr:uid="{00000000-0005-0000-0000-0000FC170000}"/>
    <cellStyle name="Comma 2 7 2 2 5 6" xfId="6966" xr:uid="{00000000-0005-0000-0000-0000FD170000}"/>
    <cellStyle name="Comma 2 7 2 2 5 6 2" xfId="6967" xr:uid="{00000000-0005-0000-0000-0000FE170000}"/>
    <cellStyle name="Comma 2 7 2 2 5 6 3" xfId="6968" xr:uid="{00000000-0005-0000-0000-0000FF170000}"/>
    <cellStyle name="Comma 2 7 2 2 5 7" xfId="6969" xr:uid="{00000000-0005-0000-0000-000000180000}"/>
    <cellStyle name="Comma 2 7 2 2 5 8" xfId="6970" xr:uid="{00000000-0005-0000-0000-000001180000}"/>
    <cellStyle name="Comma 2 7 2 2 6" xfId="6971" xr:uid="{00000000-0005-0000-0000-000002180000}"/>
    <cellStyle name="Comma 2 7 2 2 6 2" xfId="6972" xr:uid="{00000000-0005-0000-0000-000003180000}"/>
    <cellStyle name="Comma 2 7 2 2 6 2 2" xfId="6973" xr:uid="{00000000-0005-0000-0000-000004180000}"/>
    <cellStyle name="Comma 2 7 2 2 6 2 3" xfId="6974" xr:uid="{00000000-0005-0000-0000-000005180000}"/>
    <cellStyle name="Comma 2 7 2 2 6 3" xfId="6975" xr:uid="{00000000-0005-0000-0000-000006180000}"/>
    <cellStyle name="Comma 2 7 2 2 6 3 2" xfId="6976" xr:uid="{00000000-0005-0000-0000-000007180000}"/>
    <cellStyle name="Comma 2 7 2 2 6 3 3" xfId="6977" xr:uid="{00000000-0005-0000-0000-000008180000}"/>
    <cellStyle name="Comma 2 7 2 2 6 4" xfId="6978" xr:uid="{00000000-0005-0000-0000-000009180000}"/>
    <cellStyle name="Comma 2 7 2 2 6 4 2" xfId="6979" xr:uid="{00000000-0005-0000-0000-00000A180000}"/>
    <cellStyle name="Comma 2 7 2 2 6 4 3" xfId="6980" xr:uid="{00000000-0005-0000-0000-00000B180000}"/>
    <cellStyle name="Comma 2 7 2 2 6 5" xfId="6981" xr:uid="{00000000-0005-0000-0000-00000C180000}"/>
    <cellStyle name="Comma 2 7 2 2 6 5 2" xfId="6982" xr:uid="{00000000-0005-0000-0000-00000D180000}"/>
    <cellStyle name="Comma 2 7 2 2 6 5 3" xfId="6983" xr:uid="{00000000-0005-0000-0000-00000E180000}"/>
    <cellStyle name="Comma 2 7 2 2 6 6" xfId="6984" xr:uid="{00000000-0005-0000-0000-00000F180000}"/>
    <cellStyle name="Comma 2 7 2 2 6 7" xfId="6985" xr:uid="{00000000-0005-0000-0000-000010180000}"/>
    <cellStyle name="Comma 2 7 2 2 7" xfId="6986" xr:uid="{00000000-0005-0000-0000-000011180000}"/>
    <cellStyle name="Comma 2 7 2 2 7 2" xfId="6987" xr:uid="{00000000-0005-0000-0000-000012180000}"/>
    <cellStyle name="Comma 2 7 2 2 7 2 2" xfId="6988" xr:uid="{00000000-0005-0000-0000-000013180000}"/>
    <cellStyle name="Comma 2 7 2 2 7 2 3" xfId="6989" xr:uid="{00000000-0005-0000-0000-000014180000}"/>
    <cellStyle name="Comma 2 7 2 2 7 3" xfId="6990" xr:uid="{00000000-0005-0000-0000-000015180000}"/>
    <cellStyle name="Comma 2 7 2 2 7 3 2" xfId="6991" xr:uid="{00000000-0005-0000-0000-000016180000}"/>
    <cellStyle name="Comma 2 7 2 2 7 3 3" xfId="6992" xr:uid="{00000000-0005-0000-0000-000017180000}"/>
    <cellStyle name="Comma 2 7 2 2 7 4" xfId="6993" xr:uid="{00000000-0005-0000-0000-000018180000}"/>
    <cellStyle name="Comma 2 7 2 2 7 4 2" xfId="6994" xr:uid="{00000000-0005-0000-0000-000019180000}"/>
    <cellStyle name="Comma 2 7 2 2 7 4 3" xfId="6995" xr:uid="{00000000-0005-0000-0000-00001A180000}"/>
    <cellStyle name="Comma 2 7 2 2 7 5" xfId="6996" xr:uid="{00000000-0005-0000-0000-00001B180000}"/>
    <cellStyle name="Comma 2 7 2 2 7 5 2" xfId="6997" xr:uid="{00000000-0005-0000-0000-00001C180000}"/>
    <cellStyle name="Comma 2 7 2 2 7 5 3" xfId="6998" xr:uid="{00000000-0005-0000-0000-00001D180000}"/>
    <cellStyle name="Comma 2 7 2 2 7 6" xfId="6999" xr:uid="{00000000-0005-0000-0000-00001E180000}"/>
    <cellStyle name="Comma 2 7 2 2 7 7" xfId="7000" xr:uid="{00000000-0005-0000-0000-00001F180000}"/>
    <cellStyle name="Comma 2 7 2 2 8" xfId="7001" xr:uid="{00000000-0005-0000-0000-000020180000}"/>
    <cellStyle name="Comma 2 7 2 2 8 2" xfId="7002" xr:uid="{00000000-0005-0000-0000-000021180000}"/>
    <cellStyle name="Comma 2 7 2 2 8 2 2" xfId="7003" xr:uid="{00000000-0005-0000-0000-000022180000}"/>
    <cellStyle name="Comma 2 7 2 2 8 2 3" xfId="7004" xr:uid="{00000000-0005-0000-0000-000023180000}"/>
    <cellStyle name="Comma 2 7 2 2 8 3" xfId="7005" xr:uid="{00000000-0005-0000-0000-000024180000}"/>
    <cellStyle name="Comma 2 7 2 2 8 3 2" xfId="7006" xr:uid="{00000000-0005-0000-0000-000025180000}"/>
    <cellStyle name="Comma 2 7 2 2 8 3 3" xfId="7007" xr:uid="{00000000-0005-0000-0000-000026180000}"/>
    <cellStyle name="Comma 2 7 2 2 8 4" xfId="7008" xr:uid="{00000000-0005-0000-0000-000027180000}"/>
    <cellStyle name="Comma 2 7 2 2 8 4 2" xfId="7009" xr:uid="{00000000-0005-0000-0000-000028180000}"/>
    <cellStyle name="Comma 2 7 2 2 8 4 3" xfId="7010" xr:uid="{00000000-0005-0000-0000-000029180000}"/>
    <cellStyle name="Comma 2 7 2 2 8 5" xfId="7011" xr:uid="{00000000-0005-0000-0000-00002A180000}"/>
    <cellStyle name="Comma 2 7 2 2 8 5 2" xfId="7012" xr:uid="{00000000-0005-0000-0000-00002B180000}"/>
    <cellStyle name="Comma 2 7 2 2 8 5 3" xfId="7013" xr:uid="{00000000-0005-0000-0000-00002C180000}"/>
    <cellStyle name="Comma 2 7 2 2 8 6" xfId="7014" xr:uid="{00000000-0005-0000-0000-00002D180000}"/>
    <cellStyle name="Comma 2 7 2 2 8 7" xfId="7015" xr:uid="{00000000-0005-0000-0000-00002E180000}"/>
    <cellStyle name="Comma 2 7 2 2 9" xfId="7016" xr:uid="{00000000-0005-0000-0000-00002F180000}"/>
    <cellStyle name="Comma 2 7 2 2 9 2" xfId="7017" xr:uid="{00000000-0005-0000-0000-000030180000}"/>
    <cellStyle name="Comma 2 7 2 2 9 2 2" xfId="7018" xr:uid="{00000000-0005-0000-0000-000031180000}"/>
    <cellStyle name="Comma 2 7 2 2 9 2 3" xfId="7019" xr:uid="{00000000-0005-0000-0000-000032180000}"/>
    <cellStyle name="Comma 2 7 2 2 9 3" xfId="7020" xr:uid="{00000000-0005-0000-0000-000033180000}"/>
    <cellStyle name="Comma 2 7 2 2 9 3 2" xfId="7021" xr:uid="{00000000-0005-0000-0000-000034180000}"/>
    <cellStyle name="Comma 2 7 2 2 9 3 3" xfId="7022" xr:uid="{00000000-0005-0000-0000-000035180000}"/>
    <cellStyle name="Comma 2 7 2 2 9 4" xfId="7023" xr:uid="{00000000-0005-0000-0000-000036180000}"/>
    <cellStyle name="Comma 2 7 2 2 9 4 2" xfId="7024" xr:uid="{00000000-0005-0000-0000-000037180000}"/>
    <cellStyle name="Comma 2 7 2 2 9 4 3" xfId="7025" xr:uid="{00000000-0005-0000-0000-000038180000}"/>
    <cellStyle name="Comma 2 7 2 2 9 5" xfId="7026" xr:uid="{00000000-0005-0000-0000-000039180000}"/>
    <cellStyle name="Comma 2 7 2 2 9 5 2" xfId="7027" xr:uid="{00000000-0005-0000-0000-00003A180000}"/>
    <cellStyle name="Comma 2 7 2 2 9 5 3" xfId="7028" xr:uid="{00000000-0005-0000-0000-00003B180000}"/>
    <cellStyle name="Comma 2 7 2 2 9 6" xfId="7029" xr:uid="{00000000-0005-0000-0000-00003C180000}"/>
    <cellStyle name="Comma 2 7 2 2 9 7" xfId="7030" xr:uid="{00000000-0005-0000-0000-00003D180000}"/>
    <cellStyle name="Comma 2 7 2 3" xfId="7031" xr:uid="{00000000-0005-0000-0000-00003E180000}"/>
    <cellStyle name="Comma 2 7 2 3 10" xfId="7032" xr:uid="{00000000-0005-0000-0000-00003F180000}"/>
    <cellStyle name="Comma 2 7 2 3 10 2" xfId="7033" xr:uid="{00000000-0005-0000-0000-000040180000}"/>
    <cellStyle name="Comma 2 7 2 3 10 3" xfId="7034" xr:uid="{00000000-0005-0000-0000-000041180000}"/>
    <cellStyle name="Comma 2 7 2 3 11" xfId="7035" xr:uid="{00000000-0005-0000-0000-000042180000}"/>
    <cellStyle name="Comma 2 7 2 3 11 2" xfId="7036" xr:uid="{00000000-0005-0000-0000-000043180000}"/>
    <cellStyle name="Comma 2 7 2 3 11 3" xfId="7037" xr:uid="{00000000-0005-0000-0000-000044180000}"/>
    <cellStyle name="Comma 2 7 2 3 12" xfId="7038" xr:uid="{00000000-0005-0000-0000-000045180000}"/>
    <cellStyle name="Comma 2 7 2 3 12 2" xfId="7039" xr:uid="{00000000-0005-0000-0000-000046180000}"/>
    <cellStyle name="Comma 2 7 2 3 12 3" xfId="7040" xr:uid="{00000000-0005-0000-0000-000047180000}"/>
    <cellStyle name="Comma 2 7 2 3 13" xfId="7041" xr:uid="{00000000-0005-0000-0000-000048180000}"/>
    <cellStyle name="Comma 2 7 2 3 14" xfId="7042" xr:uid="{00000000-0005-0000-0000-000049180000}"/>
    <cellStyle name="Comma 2 7 2 3 2" xfId="7043" xr:uid="{00000000-0005-0000-0000-00004A180000}"/>
    <cellStyle name="Comma 2 7 2 3 2 10" xfId="7044" xr:uid="{00000000-0005-0000-0000-00004B180000}"/>
    <cellStyle name="Comma 2 7 2 3 2 11" xfId="7045" xr:uid="{00000000-0005-0000-0000-00004C180000}"/>
    <cellStyle name="Comma 2 7 2 3 2 2" xfId="7046" xr:uid="{00000000-0005-0000-0000-00004D180000}"/>
    <cellStyle name="Comma 2 7 2 3 2 2 2" xfId="7047" xr:uid="{00000000-0005-0000-0000-00004E180000}"/>
    <cellStyle name="Comma 2 7 2 3 2 2 2 2" xfId="7048" xr:uid="{00000000-0005-0000-0000-00004F180000}"/>
    <cellStyle name="Comma 2 7 2 3 2 2 2 2 2" xfId="7049" xr:uid="{00000000-0005-0000-0000-000050180000}"/>
    <cellStyle name="Comma 2 7 2 3 2 2 2 2 3" xfId="7050" xr:uid="{00000000-0005-0000-0000-000051180000}"/>
    <cellStyle name="Comma 2 7 2 3 2 2 2 3" xfId="7051" xr:uid="{00000000-0005-0000-0000-000052180000}"/>
    <cellStyle name="Comma 2 7 2 3 2 2 2 3 2" xfId="7052" xr:uid="{00000000-0005-0000-0000-000053180000}"/>
    <cellStyle name="Comma 2 7 2 3 2 2 2 3 3" xfId="7053" xr:uid="{00000000-0005-0000-0000-000054180000}"/>
    <cellStyle name="Comma 2 7 2 3 2 2 2 4" xfId="7054" xr:uid="{00000000-0005-0000-0000-000055180000}"/>
    <cellStyle name="Comma 2 7 2 3 2 2 2 4 2" xfId="7055" xr:uid="{00000000-0005-0000-0000-000056180000}"/>
    <cellStyle name="Comma 2 7 2 3 2 2 2 4 3" xfId="7056" xr:uid="{00000000-0005-0000-0000-000057180000}"/>
    <cellStyle name="Comma 2 7 2 3 2 2 2 5" xfId="7057" xr:uid="{00000000-0005-0000-0000-000058180000}"/>
    <cellStyle name="Comma 2 7 2 3 2 2 2 5 2" xfId="7058" xr:uid="{00000000-0005-0000-0000-000059180000}"/>
    <cellStyle name="Comma 2 7 2 3 2 2 2 5 3" xfId="7059" xr:uid="{00000000-0005-0000-0000-00005A180000}"/>
    <cellStyle name="Comma 2 7 2 3 2 2 2 6" xfId="7060" xr:uid="{00000000-0005-0000-0000-00005B180000}"/>
    <cellStyle name="Comma 2 7 2 3 2 2 2 7" xfId="7061" xr:uid="{00000000-0005-0000-0000-00005C180000}"/>
    <cellStyle name="Comma 2 7 2 3 2 2 3" xfId="7062" xr:uid="{00000000-0005-0000-0000-00005D180000}"/>
    <cellStyle name="Comma 2 7 2 3 2 2 3 2" xfId="7063" xr:uid="{00000000-0005-0000-0000-00005E180000}"/>
    <cellStyle name="Comma 2 7 2 3 2 2 3 3" xfId="7064" xr:uid="{00000000-0005-0000-0000-00005F180000}"/>
    <cellStyle name="Comma 2 7 2 3 2 2 4" xfId="7065" xr:uid="{00000000-0005-0000-0000-000060180000}"/>
    <cellStyle name="Comma 2 7 2 3 2 2 4 2" xfId="7066" xr:uid="{00000000-0005-0000-0000-000061180000}"/>
    <cellStyle name="Comma 2 7 2 3 2 2 4 3" xfId="7067" xr:uid="{00000000-0005-0000-0000-000062180000}"/>
    <cellStyle name="Comma 2 7 2 3 2 2 5" xfId="7068" xr:uid="{00000000-0005-0000-0000-000063180000}"/>
    <cellStyle name="Comma 2 7 2 3 2 2 5 2" xfId="7069" xr:uid="{00000000-0005-0000-0000-000064180000}"/>
    <cellStyle name="Comma 2 7 2 3 2 2 5 3" xfId="7070" xr:uid="{00000000-0005-0000-0000-000065180000}"/>
    <cellStyle name="Comma 2 7 2 3 2 2 6" xfId="7071" xr:uid="{00000000-0005-0000-0000-000066180000}"/>
    <cellStyle name="Comma 2 7 2 3 2 2 6 2" xfId="7072" xr:uid="{00000000-0005-0000-0000-000067180000}"/>
    <cellStyle name="Comma 2 7 2 3 2 2 6 3" xfId="7073" xr:uid="{00000000-0005-0000-0000-000068180000}"/>
    <cellStyle name="Comma 2 7 2 3 2 2 7" xfId="7074" xr:uid="{00000000-0005-0000-0000-000069180000}"/>
    <cellStyle name="Comma 2 7 2 3 2 2 8" xfId="7075" xr:uid="{00000000-0005-0000-0000-00006A180000}"/>
    <cellStyle name="Comma 2 7 2 3 2 3" xfId="7076" xr:uid="{00000000-0005-0000-0000-00006B180000}"/>
    <cellStyle name="Comma 2 7 2 3 2 3 2" xfId="7077" xr:uid="{00000000-0005-0000-0000-00006C180000}"/>
    <cellStyle name="Comma 2 7 2 3 2 3 2 2" xfId="7078" xr:uid="{00000000-0005-0000-0000-00006D180000}"/>
    <cellStyle name="Comma 2 7 2 3 2 3 2 3" xfId="7079" xr:uid="{00000000-0005-0000-0000-00006E180000}"/>
    <cellStyle name="Comma 2 7 2 3 2 3 3" xfId="7080" xr:uid="{00000000-0005-0000-0000-00006F180000}"/>
    <cellStyle name="Comma 2 7 2 3 2 3 3 2" xfId="7081" xr:uid="{00000000-0005-0000-0000-000070180000}"/>
    <cellStyle name="Comma 2 7 2 3 2 3 3 3" xfId="7082" xr:uid="{00000000-0005-0000-0000-000071180000}"/>
    <cellStyle name="Comma 2 7 2 3 2 3 4" xfId="7083" xr:uid="{00000000-0005-0000-0000-000072180000}"/>
    <cellStyle name="Comma 2 7 2 3 2 3 4 2" xfId="7084" xr:uid="{00000000-0005-0000-0000-000073180000}"/>
    <cellStyle name="Comma 2 7 2 3 2 3 4 3" xfId="7085" xr:uid="{00000000-0005-0000-0000-000074180000}"/>
    <cellStyle name="Comma 2 7 2 3 2 3 5" xfId="7086" xr:uid="{00000000-0005-0000-0000-000075180000}"/>
    <cellStyle name="Comma 2 7 2 3 2 3 5 2" xfId="7087" xr:uid="{00000000-0005-0000-0000-000076180000}"/>
    <cellStyle name="Comma 2 7 2 3 2 3 5 3" xfId="7088" xr:uid="{00000000-0005-0000-0000-000077180000}"/>
    <cellStyle name="Comma 2 7 2 3 2 3 6" xfId="7089" xr:uid="{00000000-0005-0000-0000-000078180000}"/>
    <cellStyle name="Comma 2 7 2 3 2 3 7" xfId="7090" xr:uid="{00000000-0005-0000-0000-000079180000}"/>
    <cellStyle name="Comma 2 7 2 3 2 4" xfId="7091" xr:uid="{00000000-0005-0000-0000-00007A180000}"/>
    <cellStyle name="Comma 2 7 2 3 2 4 2" xfId="7092" xr:uid="{00000000-0005-0000-0000-00007B180000}"/>
    <cellStyle name="Comma 2 7 2 3 2 4 2 2" xfId="7093" xr:uid="{00000000-0005-0000-0000-00007C180000}"/>
    <cellStyle name="Comma 2 7 2 3 2 4 2 3" xfId="7094" xr:uid="{00000000-0005-0000-0000-00007D180000}"/>
    <cellStyle name="Comma 2 7 2 3 2 4 3" xfId="7095" xr:uid="{00000000-0005-0000-0000-00007E180000}"/>
    <cellStyle name="Comma 2 7 2 3 2 4 3 2" xfId="7096" xr:uid="{00000000-0005-0000-0000-00007F180000}"/>
    <cellStyle name="Comma 2 7 2 3 2 4 3 3" xfId="7097" xr:uid="{00000000-0005-0000-0000-000080180000}"/>
    <cellStyle name="Comma 2 7 2 3 2 4 4" xfId="7098" xr:uid="{00000000-0005-0000-0000-000081180000}"/>
    <cellStyle name="Comma 2 7 2 3 2 4 4 2" xfId="7099" xr:uid="{00000000-0005-0000-0000-000082180000}"/>
    <cellStyle name="Comma 2 7 2 3 2 4 4 3" xfId="7100" xr:uid="{00000000-0005-0000-0000-000083180000}"/>
    <cellStyle name="Comma 2 7 2 3 2 4 5" xfId="7101" xr:uid="{00000000-0005-0000-0000-000084180000}"/>
    <cellStyle name="Comma 2 7 2 3 2 4 5 2" xfId="7102" xr:uid="{00000000-0005-0000-0000-000085180000}"/>
    <cellStyle name="Comma 2 7 2 3 2 4 5 3" xfId="7103" xr:uid="{00000000-0005-0000-0000-000086180000}"/>
    <cellStyle name="Comma 2 7 2 3 2 4 6" xfId="7104" xr:uid="{00000000-0005-0000-0000-000087180000}"/>
    <cellStyle name="Comma 2 7 2 3 2 4 7" xfId="7105" xr:uid="{00000000-0005-0000-0000-000088180000}"/>
    <cellStyle name="Comma 2 7 2 3 2 5" xfId="7106" xr:uid="{00000000-0005-0000-0000-000089180000}"/>
    <cellStyle name="Comma 2 7 2 3 2 5 2" xfId="7107" xr:uid="{00000000-0005-0000-0000-00008A180000}"/>
    <cellStyle name="Comma 2 7 2 3 2 5 2 2" xfId="7108" xr:uid="{00000000-0005-0000-0000-00008B180000}"/>
    <cellStyle name="Comma 2 7 2 3 2 5 2 3" xfId="7109" xr:uid="{00000000-0005-0000-0000-00008C180000}"/>
    <cellStyle name="Comma 2 7 2 3 2 5 3" xfId="7110" xr:uid="{00000000-0005-0000-0000-00008D180000}"/>
    <cellStyle name="Comma 2 7 2 3 2 5 3 2" xfId="7111" xr:uid="{00000000-0005-0000-0000-00008E180000}"/>
    <cellStyle name="Comma 2 7 2 3 2 5 3 3" xfId="7112" xr:uid="{00000000-0005-0000-0000-00008F180000}"/>
    <cellStyle name="Comma 2 7 2 3 2 5 4" xfId="7113" xr:uid="{00000000-0005-0000-0000-000090180000}"/>
    <cellStyle name="Comma 2 7 2 3 2 5 4 2" xfId="7114" xr:uid="{00000000-0005-0000-0000-000091180000}"/>
    <cellStyle name="Comma 2 7 2 3 2 5 4 3" xfId="7115" xr:uid="{00000000-0005-0000-0000-000092180000}"/>
    <cellStyle name="Comma 2 7 2 3 2 5 5" xfId="7116" xr:uid="{00000000-0005-0000-0000-000093180000}"/>
    <cellStyle name="Comma 2 7 2 3 2 5 5 2" xfId="7117" xr:uid="{00000000-0005-0000-0000-000094180000}"/>
    <cellStyle name="Comma 2 7 2 3 2 5 5 3" xfId="7118" xr:uid="{00000000-0005-0000-0000-000095180000}"/>
    <cellStyle name="Comma 2 7 2 3 2 5 6" xfId="7119" xr:uid="{00000000-0005-0000-0000-000096180000}"/>
    <cellStyle name="Comma 2 7 2 3 2 5 7" xfId="7120" xr:uid="{00000000-0005-0000-0000-000097180000}"/>
    <cellStyle name="Comma 2 7 2 3 2 6" xfId="7121" xr:uid="{00000000-0005-0000-0000-000098180000}"/>
    <cellStyle name="Comma 2 7 2 3 2 6 2" xfId="7122" xr:uid="{00000000-0005-0000-0000-000099180000}"/>
    <cellStyle name="Comma 2 7 2 3 2 6 3" xfId="7123" xr:uid="{00000000-0005-0000-0000-00009A180000}"/>
    <cellStyle name="Comma 2 7 2 3 2 7" xfId="7124" xr:uid="{00000000-0005-0000-0000-00009B180000}"/>
    <cellStyle name="Comma 2 7 2 3 2 7 2" xfId="7125" xr:uid="{00000000-0005-0000-0000-00009C180000}"/>
    <cellStyle name="Comma 2 7 2 3 2 7 3" xfId="7126" xr:uid="{00000000-0005-0000-0000-00009D180000}"/>
    <cellStyle name="Comma 2 7 2 3 2 8" xfId="7127" xr:uid="{00000000-0005-0000-0000-00009E180000}"/>
    <cellStyle name="Comma 2 7 2 3 2 8 2" xfId="7128" xr:uid="{00000000-0005-0000-0000-00009F180000}"/>
    <cellStyle name="Comma 2 7 2 3 2 8 3" xfId="7129" xr:uid="{00000000-0005-0000-0000-0000A0180000}"/>
    <cellStyle name="Comma 2 7 2 3 2 9" xfId="7130" xr:uid="{00000000-0005-0000-0000-0000A1180000}"/>
    <cellStyle name="Comma 2 7 2 3 2 9 2" xfId="7131" xr:uid="{00000000-0005-0000-0000-0000A2180000}"/>
    <cellStyle name="Comma 2 7 2 3 2 9 3" xfId="7132" xr:uid="{00000000-0005-0000-0000-0000A3180000}"/>
    <cellStyle name="Comma 2 7 2 3 3" xfId="7133" xr:uid="{00000000-0005-0000-0000-0000A4180000}"/>
    <cellStyle name="Comma 2 7 2 3 3 2" xfId="7134" xr:uid="{00000000-0005-0000-0000-0000A5180000}"/>
    <cellStyle name="Comma 2 7 2 3 3 2 2" xfId="7135" xr:uid="{00000000-0005-0000-0000-0000A6180000}"/>
    <cellStyle name="Comma 2 7 2 3 3 2 2 2" xfId="7136" xr:uid="{00000000-0005-0000-0000-0000A7180000}"/>
    <cellStyle name="Comma 2 7 2 3 3 2 2 3" xfId="7137" xr:uid="{00000000-0005-0000-0000-0000A8180000}"/>
    <cellStyle name="Comma 2 7 2 3 3 2 3" xfId="7138" xr:uid="{00000000-0005-0000-0000-0000A9180000}"/>
    <cellStyle name="Comma 2 7 2 3 3 2 3 2" xfId="7139" xr:uid="{00000000-0005-0000-0000-0000AA180000}"/>
    <cellStyle name="Comma 2 7 2 3 3 2 3 3" xfId="7140" xr:uid="{00000000-0005-0000-0000-0000AB180000}"/>
    <cellStyle name="Comma 2 7 2 3 3 2 4" xfId="7141" xr:uid="{00000000-0005-0000-0000-0000AC180000}"/>
    <cellStyle name="Comma 2 7 2 3 3 2 4 2" xfId="7142" xr:uid="{00000000-0005-0000-0000-0000AD180000}"/>
    <cellStyle name="Comma 2 7 2 3 3 2 4 3" xfId="7143" xr:uid="{00000000-0005-0000-0000-0000AE180000}"/>
    <cellStyle name="Comma 2 7 2 3 3 2 5" xfId="7144" xr:uid="{00000000-0005-0000-0000-0000AF180000}"/>
    <cellStyle name="Comma 2 7 2 3 3 2 5 2" xfId="7145" xr:uid="{00000000-0005-0000-0000-0000B0180000}"/>
    <cellStyle name="Comma 2 7 2 3 3 2 5 3" xfId="7146" xr:uid="{00000000-0005-0000-0000-0000B1180000}"/>
    <cellStyle name="Comma 2 7 2 3 3 2 6" xfId="7147" xr:uid="{00000000-0005-0000-0000-0000B2180000}"/>
    <cellStyle name="Comma 2 7 2 3 3 2 7" xfId="7148" xr:uid="{00000000-0005-0000-0000-0000B3180000}"/>
    <cellStyle name="Comma 2 7 2 3 3 3" xfId="7149" xr:uid="{00000000-0005-0000-0000-0000B4180000}"/>
    <cellStyle name="Comma 2 7 2 3 3 3 2" xfId="7150" xr:uid="{00000000-0005-0000-0000-0000B5180000}"/>
    <cellStyle name="Comma 2 7 2 3 3 3 3" xfId="7151" xr:uid="{00000000-0005-0000-0000-0000B6180000}"/>
    <cellStyle name="Comma 2 7 2 3 3 4" xfId="7152" xr:uid="{00000000-0005-0000-0000-0000B7180000}"/>
    <cellStyle name="Comma 2 7 2 3 3 4 2" xfId="7153" xr:uid="{00000000-0005-0000-0000-0000B8180000}"/>
    <cellStyle name="Comma 2 7 2 3 3 4 3" xfId="7154" xr:uid="{00000000-0005-0000-0000-0000B9180000}"/>
    <cellStyle name="Comma 2 7 2 3 3 5" xfId="7155" xr:uid="{00000000-0005-0000-0000-0000BA180000}"/>
    <cellStyle name="Comma 2 7 2 3 3 5 2" xfId="7156" xr:uid="{00000000-0005-0000-0000-0000BB180000}"/>
    <cellStyle name="Comma 2 7 2 3 3 5 3" xfId="7157" xr:uid="{00000000-0005-0000-0000-0000BC180000}"/>
    <cellStyle name="Comma 2 7 2 3 3 6" xfId="7158" xr:uid="{00000000-0005-0000-0000-0000BD180000}"/>
    <cellStyle name="Comma 2 7 2 3 3 6 2" xfId="7159" xr:uid="{00000000-0005-0000-0000-0000BE180000}"/>
    <cellStyle name="Comma 2 7 2 3 3 6 3" xfId="7160" xr:uid="{00000000-0005-0000-0000-0000BF180000}"/>
    <cellStyle name="Comma 2 7 2 3 3 7" xfId="7161" xr:uid="{00000000-0005-0000-0000-0000C0180000}"/>
    <cellStyle name="Comma 2 7 2 3 3 8" xfId="7162" xr:uid="{00000000-0005-0000-0000-0000C1180000}"/>
    <cellStyle name="Comma 2 7 2 3 4" xfId="7163" xr:uid="{00000000-0005-0000-0000-0000C2180000}"/>
    <cellStyle name="Comma 2 7 2 3 4 2" xfId="7164" xr:uid="{00000000-0005-0000-0000-0000C3180000}"/>
    <cellStyle name="Comma 2 7 2 3 4 2 2" xfId="7165" xr:uid="{00000000-0005-0000-0000-0000C4180000}"/>
    <cellStyle name="Comma 2 7 2 3 4 2 2 2" xfId="7166" xr:uid="{00000000-0005-0000-0000-0000C5180000}"/>
    <cellStyle name="Comma 2 7 2 3 4 2 2 3" xfId="7167" xr:uid="{00000000-0005-0000-0000-0000C6180000}"/>
    <cellStyle name="Comma 2 7 2 3 4 2 3" xfId="7168" xr:uid="{00000000-0005-0000-0000-0000C7180000}"/>
    <cellStyle name="Comma 2 7 2 3 4 2 3 2" xfId="7169" xr:uid="{00000000-0005-0000-0000-0000C8180000}"/>
    <cellStyle name="Comma 2 7 2 3 4 2 3 3" xfId="7170" xr:uid="{00000000-0005-0000-0000-0000C9180000}"/>
    <cellStyle name="Comma 2 7 2 3 4 2 4" xfId="7171" xr:uid="{00000000-0005-0000-0000-0000CA180000}"/>
    <cellStyle name="Comma 2 7 2 3 4 2 4 2" xfId="7172" xr:uid="{00000000-0005-0000-0000-0000CB180000}"/>
    <cellStyle name="Comma 2 7 2 3 4 2 4 3" xfId="7173" xr:uid="{00000000-0005-0000-0000-0000CC180000}"/>
    <cellStyle name="Comma 2 7 2 3 4 2 5" xfId="7174" xr:uid="{00000000-0005-0000-0000-0000CD180000}"/>
    <cellStyle name="Comma 2 7 2 3 4 2 5 2" xfId="7175" xr:uid="{00000000-0005-0000-0000-0000CE180000}"/>
    <cellStyle name="Comma 2 7 2 3 4 2 5 3" xfId="7176" xr:uid="{00000000-0005-0000-0000-0000CF180000}"/>
    <cellStyle name="Comma 2 7 2 3 4 2 6" xfId="7177" xr:uid="{00000000-0005-0000-0000-0000D0180000}"/>
    <cellStyle name="Comma 2 7 2 3 4 2 7" xfId="7178" xr:uid="{00000000-0005-0000-0000-0000D1180000}"/>
    <cellStyle name="Comma 2 7 2 3 4 3" xfId="7179" xr:uid="{00000000-0005-0000-0000-0000D2180000}"/>
    <cellStyle name="Comma 2 7 2 3 4 3 2" xfId="7180" xr:uid="{00000000-0005-0000-0000-0000D3180000}"/>
    <cellStyle name="Comma 2 7 2 3 4 3 3" xfId="7181" xr:uid="{00000000-0005-0000-0000-0000D4180000}"/>
    <cellStyle name="Comma 2 7 2 3 4 4" xfId="7182" xr:uid="{00000000-0005-0000-0000-0000D5180000}"/>
    <cellStyle name="Comma 2 7 2 3 4 4 2" xfId="7183" xr:uid="{00000000-0005-0000-0000-0000D6180000}"/>
    <cellStyle name="Comma 2 7 2 3 4 4 3" xfId="7184" xr:uid="{00000000-0005-0000-0000-0000D7180000}"/>
    <cellStyle name="Comma 2 7 2 3 4 5" xfId="7185" xr:uid="{00000000-0005-0000-0000-0000D8180000}"/>
    <cellStyle name="Comma 2 7 2 3 4 5 2" xfId="7186" xr:uid="{00000000-0005-0000-0000-0000D9180000}"/>
    <cellStyle name="Comma 2 7 2 3 4 5 3" xfId="7187" xr:uid="{00000000-0005-0000-0000-0000DA180000}"/>
    <cellStyle name="Comma 2 7 2 3 4 6" xfId="7188" xr:uid="{00000000-0005-0000-0000-0000DB180000}"/>
    <cellStyle name="Comma 2 7 2 3 4 6 2" xfId="7189" xr:uid="{00000000-0005-0000-0000-0000DC180000}"/>
    <cellStyle name="Comma 2 7 2 3 4 6 3" xfId="7190" xr:uid="{00000000-0005-0000-0000-0000DD180000}"/>
    <cellStyle name="Comma 2 7 2 3 4 7" xfId="7191" xr:uid="{00000000-0005-0000-0000-0000DE180000}"/>
    <cellStyle name="Comma 2 7 2 3 4 8" xfId="7192" xr:uid="{00000000-0005-0000-0000-0000DF180000}"/>
    <cellStyle name="Comma 2 7 2 3 5" xfId="7193" xr:uid="{00000000-0005-0000-0000-0000E0180000}"/>
    <cellStyle name="Comma 2 7 2 3 5 2" xfId="7194" xr:uid="{00000000-0005-0000-0000-0000E1180000}"/>
    <cellStyle name="Comma 2 7 2 3 5 2 2" xfId="7195" xr:uid="{00000000-0005-0000-0000-0000E2180000}"/>
    <cellStyle name="Comma 2 7 2 3 5 2 3" xfId="7196" xr:uid="{00000000-0005-0000-0000-0000E3180000}"/>
    <cellStyle name="Comma 2 7 2 3 5 3" xfId="7197" xr:uid="{00000000-0005-0000-0000-0000E4180000}"/>
    <cellStyle name="Comma 2 7 2 3 5 3 2" xfId="7198" xr:uid="{00000000-0005-0000-0000-0000E5180000}"/>
    <cellStyle name="Comma 2 7 2 3 5 3 3" xfId="7199" xr:uid="{00000000-0005-0000-0000-0000E6180000}"/>
    <cellStyle name="Comma 2 7 2 3 5 4" xfId="7200" xr:uid="{00000000-0005-0000-0000-0000E7180000}"/>
    <cellStyle name="Comma 2 7 2 3 5 4 2" xfId="7201" xr:uid="{00000000-0005-0000-0000-0000E8180000}"/>
    <cellStyle name="Comma 2 7 2 3 5 4 3" xfId="7202" xr:uid="{00000000-0005-0000-0000-0000E9180000}"/>
    <cellStyle name="Comma 2 7 2 3 5 5" xfId="7203" xr:uid="{00000000-0005-0000-0000-0000EA180000}"/>
    <cellStyle name="Comma 2 7 2 3 5 5 2" xfId="7204" xr:uid="{00000000-0005-0000-0000-0000EB180000}"/>
    <cellStyle name="Comma 2 7 2 3 5 5 3" xfId="7205" xr:uid="{00000000-0005-0000-0000-0000EC180000}"/>
    <cellStyle name="Comma 2 7 2 3 5 6" xfId="7206" xr:uid="{00000000-0005-0000-0000-0000ED180000}"/>
    <cellStyle name="Comma 2 7 2 3 5 7" xfId="7207" xr:uid="{00000000-0005-0000-0000-0000EE180000}"/>
    <cellStyle name="Comma 2 7 2 3 6" xfId="7208" xr:uid="{00000000-0005-0000-0000-0000EF180000}"/>
    <cellStyle name="Comma 2 7 2 3 6 2" xfId="7209" xr:uid="{00000000-0005-0000-0000-0000F0180000}"/>
    <cellStyle name="Comma 2 7 2 3 6 2 2" xfId="7210" xr:uid="{00000000-0005-0000-0000-0000F1180000}"/>
    <cellStyle name="Comma 2 7 2 3 6 2 3" xfId="7211" xr:uid="{00000000-0005-0000-0000-0000F2180000}"/>
    <cellStyle name="Comma 2 7 2 3 6 3" xfId="7212" xr:uid="{00000000-0005-0000-0000-0000F3180000}"/>
    <cellStyle name="Comma 2 7 2 3 6 3 2" xfId="7213" xr:uid="{00000000-0005-0000-0000-0000F4180000}"/>
    <cellStyle name="Comma 2 7 2 3 6 3 3" xfId="7214" xr:uid="{00000000-0005-0000-0000-0000F5180000}"/>
    <cellStyle name="Comma 2 7 2 3 6 4" xfId="7215" xr:uid="{00000000-0005-0000-0000-0000F6180000}"/>
    <cellStyle name="Comma 2 7 2 3 6 4 2" xfId="7216" xr:uid="{00000000-0005-0000-0000-0000F7180000}"/>
    <cellStyle name="Comma 2 7 2 3 6 4 3" xfId="7217" xr:uid="{00000000-0005-0000-0000-0000F8180000}"/>
    <cellStyle name="Comma 2 7 2 3 6 5" xfId="7218" xr:uid="{00000000-0005-0000-0000-0000F9180000}"/>
    <cellStyle name="Comma 2 7 2 3 6 5 2" xfId="7219" xr:uid="{00000000-0005-0000-0000-0000FA180000}"/>
    <cellStyle name="Comma 2 7 2 3 6 5 3" xfId="7220" xr:uid="{00000000-0005-0000-0000-0000FB180000}"/>
    <cellStyle name="Comma 2 7 2 3 6 6" xfId="7221" xr:uid="{00000000-0005-0000-0000-0000FC180000}"/>
    <cellStyle name="Comma 2 7 2 3 6 7" xfId="7222" xr:uid="{00000000-0005-0000-0000-0000FD180000}"/>
    <cellStyle name="Comma 2 7 2 3 7" xfId="7223" xr:uid="{00000000-0005-0000-0000-0000FE180000}"/>
    <cellStyle name="Comma 2 7 2 3 7 2" xfId="7224" xr:uid="{00000000-0005-0000-0000-0000FF180000}"/>
    <cellStyle name="Comma 2 7 2 3 7 2 2" xfId="7225" xr:uid="{00000000-0005-0000-0000-000000190000}"/>
    <cellStyle name="Comma 2 7 2 3 7 2 3" xfId="7226" xr:uid="{00000000-0005-0000-0000-000001190000}"/>
    <cellStyle name="Comma 2 7 2 3 7 3" xfId="7227" xr:uid="{00000000-0005-0000-0000-000002190000}"/>
    <cellStyle name="Comma 2 7 2 3 7 3 2" xfId="7228" xr:uid="{00000000-0005-0000-0000-000003190000}"/>
    <cellStyle name="Comma 2 7 2 3 7 3 3" xfId="7229" xr:uid="{00000000-0005-0000-0000-000004190000}"/>
    <cellStyle name="Comma 2 7 2 3 7 4" xfId="7230" xr:uid="{00000000-0005-0000-0000-000005190000}"/>
    <cellStyle name="Comma 2 7 2 3 7 4 2" xfId="7231" xr:uid="{00000000-0005-0000-0000-000006190000}"/>
    <cellStyle name="Comma 2 7 2 3 7 4 3" xfId="7232" xr:uid="{00000000-0005-0000-0000-000007190000}"/>
    <cellStyle name="Comma 2 7 2 3 7 5" xfId="7233" xr:uid="{00000000-0005-0000-0000-000008190000}"/>
    <cellStyle name="Comma 2 7 2 3 7 5 2" xfId="7234" xr:uid="{00000000-0005-0000-0000-000009190000}"/>
    <cellStyle name="Comma 2 7 2 3 7 5 3" xfId="7235" xr:uid="{00000000-0005-0000-0000-00000A190000}"/>
    <cellStyle name="Comma 2 7 2 3 7 6" xfId="7236" xr:uid="{00000000-0005-0000-0000-00000B190000}"/>
    <cellStyle name="Comma 2 7 2 3 7 7" xfId="7237" xr:uid="{00000000-0005-0000-0000-00000C190000}"/>
    <cellStyle name="Comma 2 7 2 3 8" xfId="7238" xr:uid="{00000000-0005-0000-0000-00000D190000}"/>
    <cellStyle name="Comma 2 7 2 3 8 2" xfId="7239" xr:uid="{00000000-0005-0000-0000-00000E190000}"/>
    <cellStyle name="Comma 2 7 2 3 8 2 2" xfId="7240" xr:uid="{00000000-0005-0000-0000-00000F190000}"/>
    <cellStyle name="Comma 2 7 2 3 8 2 3" xfId="7241" xr:uid="{00000000-0005-0000-0000-000010190000}"/>
    <cellStyle name="Comma 2 7 2 3 8 3" xfId="7242" xr:uid="{00000000-0005-0000-0000-000011190000}"/>
    <cellStyle name="Comma 2 7 2 3 8 3 2" xfId="7243" xr:uid="{00000000-0005-0000-0000-000012190000}"/>
    <cellStyle name="Comma 2 7 2 3 8 3 3" xfId="7244" xr:uid="{00000000-0005-0000-0000-000013190000}"/>
    <cellStyle name="Comma 2 7 2 3 8 4" xfId="7245" xr:uid="{00000000-0005-0000-0000-000014190000}"/>
    <cellStyle name="Comma 2 7 2 3 8 4 2" xfId="7246" xr:uid="{00000000-0005-0000-0000-000015190000}"/>
    <cellStyle name="Comma 2 7 2 3 8 4 3" xfId="7247" xr:uid="{00000000-0005-0000-0000-000016190000}"/>
    <cellStyle name="Comma 2 7 2 3 8 5" xfId="7248" xr:uid="{00000000-0005-0000-0000-000017190000}"/>
    <cellStyle name="Comma 2 7 2 3 8 5 2" xfId="7249" xr:uid="{00000000-0005-0000-0000-000018190000}"/>
    <cellStyle name="Comma 2 7 2 3 8 5 3" xfId="7250" xr:uid="{00000000-0005-0000-0000-000019190000}"/>
    <cellStyle name="Comma 2 7 2 3 8 6" xfId="7251" xr:uid="{00000000-0005-0000-0000-00001A190000}"/>
    <cellStyle name="Comma 2 7 2 3 8 7" xfId="7252" xr:uid="{00000000-0005-0000-0000-00001B190000}"/>
    <cellStyle name="Comma 2 7 2 3 9" xfId="7253" xr:uid="{00000000-0005-0000-0000-00001C190000}"/>
    <cellStyle name="Comma 2 7 2 3 9 2" xfId="7254" xr:uid="{00000000-0005-0000-0000-00001D190000}"/>
    <cellStyle name="Comma 2 7 2 3 9 3" xfId="7255" xr:uid="{00000000-0005-0000-0000-00001E190000}"/>
    <cellStyle name="Comma 2 7 2 4" xfId="7256" xr:uid="{00000000-0005-0000-0000-00001F190000}"/>
    <cellStyle name="Comma 2 7 2 4 10" xfId="7257" xr:uid="{00000000-0005-0000-0000-000020190000}"/>
    <cellStyle name="Comma 2 7 2 4 11" xfId="7258" xr:uid="{00000000-0005-0000-0000-000021190000}"/>
    <cellStyle name="Comma 2 7 2 4 2" xfId="7259" xr:uid="{00000000-0005-0000-0000-000022190000}"/>
    <cellStyle name="Comma 2 7 2 4 2 2" xfId="7260" xr:uid="{00000000-0005-0000-0000-000023190000}"/>
    <cellStyle name="Comma 2 7 2 4 2 2 2" xfId="7261" xr:uid="{00000000-0005-0000-0000-000024190000}"/>
    <cellStyle name="Comma 2 7 2 4 2 2 2 2" xfId="7262" xr:uid="{00000000-0005-0000-0000-000025190000}"/>
    <cellStyle name="Comma 2 7 2 4 2 2 2 3" xfId="7263" xr:uid="{00000000-0005-0000-0000-000026190000}"/>
    <cellStyle name="Comma 2 7 2 4 2 2 3" xfId="7264" xr:uid="{00000000-0005-0000-0000-000027190000}"/>
    <cellStyle name="Comma 2 7 2 4 2 2 3 2" xfId="7265" xr:uid="{00000000-0005-0000-0000-000028190000}"/>
    <cellStyle name="Comma 2 7 2 4 2 2 3 3" xfId="7266" xr:uid="{00000000-0005-0000-0000-000029190000}"/>
    <cellStyle name="Comma 2 7 2 4 2 2 4" xfId="7267" xr:uid="{00000000-0005-0000-0000-00002A190000}"/>
    <cellStyle name="Comma 2 7 2 4 2 2 4 2" xfId="7268" xr:uid="{00000000-0005-0000-0000-00002B190000}"/>
    <cellStyle name="Comma 2 7 2 4 2 2 4 3" xfId="7269" xr:uid="{00000000-0005-0000-0000-00002C190000}"/>
    <cellStyle name="Comma 2 7 2 4 2 2 5" xfId="7270" xr:uid="{00000000-0005-0000-0000-00002D190000}"/>
    <cellStyle name="Comma 2 7 2 4 2 2 5 2" xfId="7271" xr:uid="{00000000-0005-0000-0000-00002E190000}"/>
    <cellStyle name="Comma 2 7 2 4 2 2 5 3" xfId="7272" xr:uid="{00000000-0005-0000-0000-00002F190000}"/>
    <cellStyle name="Comma 2 7 2 4 2 2 6" xfId="7273" xr:uid="{00000000-0005-0000-0000-000030190000}"/>
    <cellStyle name="Comma 2 7 2 4 2 2 7" xfId="7274" xr:uid="{00000000-0005-0000-0000-000031190000}"/>
    <cellStyle name="Comma 2 7 2 4 2 3" xfId="7275" xr:uid="{00000000-0005-0000-0000-000032190000}"/>
    <cellStyle name="Comma 2 7 2 4 2 3 2" xfId="7276" xr:uid="{00000000-0005-0000-0000-000033190000}"/>
    <cellStyle name="Comma 2 7 2 4 2 3 3" xfId="7277" xr:uid="{00000000-0005-0000-0000-000034190000}"/>
    <cellStyle name="Comma 2 7 2 4 2 4" xfId="7278" xr:uid="{00000000-0005-0000-0000-000035190000}"/>
    <cellStyle name="Comma 2 7 2 4 2 4 2" xfId="7279" xr:uid="{00000000-0005-0000-0000-000036190000}"/>
    <cellStyle name="Comma 2 7 2 4 2 4 3" xfId="7280" xr:uid="{00000000-0005-0000-0000-000037190000}"/>
    <cellStyle name="Comma 2 7 2 4 2 5" xfId="7281" xr:uid="{00000000-0005-0000-0000-000038190000}"/>
    <cellStyle name="Comma 2 7 2 4 2 5 2" xfId="7282" xr:uid="{00000000-0005-0000-0000-000039190000}"/>
    <cellStyle name="Comma 2 7 2 4 2 5 3" xfId="7283" xr:uid="{00000000-0005-0000-0000-00003A190000}"/>
    <cellStyle name="Comma 2 7 2 4 2 6" xfId="7284" xr:uid="{00000000-0005-0000-0000-00003B190000}"/>
    <cellStyle name="Comma 2 7 2 4 2 6 2" xfId="7285" xr:uid="{00000000-0005-0000-0000-00003C190000}"/>
    <cellStyle name="Comma 2 7 2 4 2 6 3" xfId="7286" xr:uid="{00000000-0005-0000-0000-00003D190000}"/>
    <cellStyle name="Comma 2 7 2 4 2 7" xfId="7287" xr:uid="{00000000-0005-0000-0000-00003E190000}"/>
    <cellStyle name="Comma 2 7 2 4 2 8" xfId="7288" xr:uid="{00000000-0005-0000-0000-00003F190000}"/>
    <cellStyle name="Comma 2 7 2 4 3" xfId="7289" xr:uid="{00000000-0005-0000-0000-000040190000}"/>
    <cellStyle name="Comma 2 7 2 4 3 2" xfId="7290" xr:uid="{00000000-0005-0000-0000-000041190000}"/>
    <cellStyle name="Comma 2 7 2 4 3 2 2" xfId="7291" xr:uid="{00000000-0005-0000-0000-000042190000}"/>
    <cellStyle name="Comma 2 7 2 4 3 2 3" xfId="7292" xr:uid="{00000000-0005-0000-0000-000043190000}"/>
    <cellStyle name="Comma 2 7 2 4 3 3" xfId="7293" xr:uid="{00000000-0005-0000-0000-000044190000}"/>
    <cellStyle name="Comma 2 7 2 4 3 3 2" xfId="7294" xr:uid="{00000000-0005-0000-0000-000045190000}"/>
    <cellStyle name="Comma 2 7 2 4 3 3 3" xfId="7295" xr:uid="{00000000-0005-0000-0000-000046190000}"/>
    <cellStyle name="Comma 2 7 2 4 3 4" xfId="7296" xr:uid="{00000000-0005-0000-0000-000047190000}"/>
    <cellStyle name="Comma 2 7 2 4 3 4 2" xfId="7297" xr:uid="{00000000-0005-0000-0000-000048190000}"/>
    <cellStyle name="Comma 2 7 2 4 3 4 3" xfId="7298" xr:uid="{00000000-0005-0000-0000-000049190000}"/>
    <cellStyle name="Comma 2 7 2 4 3 5" xfId="7299" xr:uid="{00000000-0005-0000-0000-00004A190000}"/>
    <cellStyle name="Comma 2 7 2 4 3 5 2" xfId="7300" xr:uid="{00000000-0005-0000-0000-00004B190000}"/>
    <cellStyle name="Comma 2 7 2 4 3 5 3" xfId="7301" xr:uid="{00000000-0005-0000-0000-00004C190000}"/>
    <cellStyle name="Comma 2 7 2 4 3 6" xfId="7302" xr:uid="{00000000-0005-0000-0000-00004D190000}"/>
    <cellStyle name="Comma 2 7 2 4 3 7" xfId="7303" xr:uid="{00000000-0005-0000-0000-00004E190000}"/>
    <cellStyle name="Comma 2 7 2 4 4" xfId="7304" xr:uid="{00000000-0005-0000-0000-00004F190000}"/>
    <cellStyle name="Comma 2 7 2 4 4 2" xfId="7305" xr:uid="{00000000-0005-0000-0000-000050190000}"/>
    <cellStyle name="Comma 2 7 2 4 4 2 2" xfId="7306" xr:uid="{00000000-0005-0000-0000-000051190000}"/>
    <cellStyle name="Comma 2 7 2 4 4 2 3" xfId="7307" xr:uid="{00000000-0005-0000-0000-000052190000}"/>
    <cellStyle name="Comma 2 7 2 4 4 3" xfId="7308" xr:uid="{00000000-0005-0000-0000-000053190000}"/>
    <cellStyle name="Comma 2 7 2 4 4 3 2" xfId="7309" xr:uid="{00000000-0005-0000-0000-000054190000}"/>
    <cellStyle name="Comma 2 7 2 4 4 3 3" xfId="7310" xr:uid="{00000000-0005-0000-0000-000055190000}"/>
    <cellStyle name="Comma 2 7 2 4 4 4" xfId="7311" xr:uid="{00000000-0005-0000-0000-000056190000}"/>
    <cellStyle name="Comma 2 7 2 4 4 4 2" xfId="7312" xr:uid="{00000000-0005-0000-0000-000057190000}"/>
    <cellStyle name="Comma 2 7 2 4 4 4 3" xfId="7313" xr:uid="{00000000-0005-0000-0000-000058190000}"/>
    <cellStyle name="Comma 2 7 2 4 4 5" xfId="7314" xr:uid="{00000000-0005-0000-0000-000059190000}"/>
    <cellStyle name="Comma 2 7 2 4 4 5 2" xfId="7315" xr:uid="{00000000-0005-0000-0000-00005A190000}"/>
    <cellStyle name="Comma 2 7 2 4 4 5 3" xfId="7316" xr:uid="{00000000-0005-0000-0000-00005B190000}"/>
    <cellStyle name="Comma 2 7 2 4 4 6" xfId="7317" xr:uid="{00000000-0005-0000-0000-00005C190000}"/>
    <cellStyle name="Comma 2 7 2 4 4 7" xfId="7318" xr:uid="{00000000-0005-0000-0000-00005D190000}"/>
    <cellStyle name="Comma 2 7 2 4 5" xfId="7319" xr:uid="{00000000-0005-0000-0000-00005E190000}"/>
    <cellStyle name="Comma 2 7 2 4 5 2" xfId="7320" xr:uid="{00000000-0005-0000-0000-00005F190000}"/>
    <cellStyle name="Comma 2 7 2 4 5 2 2" xfId="7321" xr:uid="{00000000-0005-0000-0000-000060190000}"/>
    <cellStyle name="Comma 2 7 2 4 5 2 3" xfId="7322" xr:uid="{00000000-0005-0000-0000-000061190000}"/>
    <cellStyle name="Comma 2 7 2 4 5 3" xfId="7323" xr:uid="{00000000-0005-0000-0000-000062190000}"/>
    <cellStyle name="Comma 2 7 2 4 5 3 2" xfId="7324" xr:uid="{00000000-0005-0000-0000-000063190000}"/>
    <cellStyle name="Comma 2 7 2 4 5 3 3" xfId="7325" xr:uid="{00000000-0005-0000-0000-000064190000}"/>
    <cellStyle name="Comma 2 7 2 4 5 4" xfId="7326" xr:uid="{00000000-0005-0000-0000-000065190000}"/>
    <cellStyle name="Comma 2 7 2 4 5 4 2" xfId="7327" xr:uid="{00000000-0005-0000-0000-000066190000}"/>
    <cellStyle name="Comma 2 7 2 4 5 4 3" xfId="7328" xr:uid="{00000000-0005-0000-0000-000067190000}"/>
    <cellStyle name="Comma 2 7 2 4 5 5" xfId="7329" xr:uid="{00000000-0005-0000-0000-000068190000}"/>
    <cellStyle name="Comma 2 7 2 4 5 5 2" xfId="7330" xr:uid="{00000000-0005-0000-0000-000069190000}"/>
    <cellStyle name="Comma 2 7 2 4 5 5 3" xfId="7331" xr:uid="{00000000-0005-0000-0000-00006A190000}"/>
    <cellStyle name="Comma 2 7 2 4 5 6" xfId="7332" xr:uid="{00000000-0005-0000-0000-00006B190000}"/>
    <cellStyle name="Comma 2 7 2 4 5 7" xfId="7333" xr:uid="{00000000-0005-0000-0000-00006C190000}"/>
    <cellStyle name="Comma 2 7 2 4 6" xfId="7334" xr:uid="{00000000-0005-0000-0000-00006D190000}"/>
    <cellStyle name="Comma 2 7 2 4 6 2" xfId="7335" xr:uid="{00000000-0005-0000-0000-00006E190000}"/>
    <cellStyle name="Comma 2 7 2 4 6 3" xfId="7336" xr:uid="{00000000-0005-0000-0000-00006F190000}"/>
    <cellStyle name="Comma 2 7 2 4 7" xfId="7337" xr:uid="{00000000-0005-0000-0000-000070190000}"/>
    <cellStyle name="Comma 2 7 2 4 7 2" xfId="7338" xr:uid="{00000000-0005-0000-0000-000071190000}"/>
    <cellStyle name="Comma 2 7 2 4 7 3" xfId="7339" xr:uid="{00000000-0005-0000-0000-000072190000}"/>
    <cellStyle name="Comma 2 7 2 4 8" xfId="7340" xr:uid="{00000000-0005-0000-0000-000073190000}"/>
    <cellStyle name="Comma 2 7 2 4 8 2" xfId="7341" xr:uid="{00000000-0005-0000-0000-000074190000}"/>
    <cellStyle name="Comma 2 7 2 4 8 3" xfId="7342" xr:uid="{00000000-0005-0000-0000-000075190000}"/>
    <cellStyle name="Comma 2 7 2 4 9" xfId="7343" xr:uid="{00000000-0005-0000-0000-000076190000}"/>
    <cellStyle name="Comma 2 7 2 4 9 2" xfId="7344" xr:uid="{00000000-0005-0000-0000-000077190000}"/>
    <cellStyle name="Comma 2 7 2 4 9 3" xfId="7345" xr:uid="{00000000-0005-0000-0000-000078190000}"/>
    <cellStyle name="Comma 2 7 2 5" xfId="7346" xr:uid="{00000000-0005-0000-0000-000079190000}"/>
    <cellStyle name="Comma 2 7 2 5 2" xfId="7347" xr:uid="{00000000-0005-0000-0000-00007A190000}"/>
    <cellStyle name="Comma 2 7 2 5 2 2" xfId="7348" xr:uid="{00000000-0005-0000-0000-00007B190000}"/>
    <cellStyle name="Comma 2 7 2 5 2 2 2" xfId="7349" xr:uid="{00000000-0005-0000-0000-00007C190000}"/>
    <cellStyle name="Comma 2 7 2 5 2 2 3" xfId="7350" xr:uid="{00000000-0005-0000-0000-00007D190000}"/>
    <cellStyle name="Comma 2 7 2 5 2 3" xfId="7351" xr:uid="{00000000-0005-0000-0000-00007E190000}"/>
    <cellStyle name="Comma 2 7 2 5 2 3 2" xfId="7352" xr:uid="{00000000-0005-0000-0000-00007F190000}"/>
    <cellStyle name="Comma 2 7 2 5 2 3 3" xfId="7353" xr:uid="{00000000-0005-0000-0000-000080190000}"/>
    <cellStyle name="Comma 2 7 2 5 2 4" xfId="7354" xr:uid="{00000000-0005-0000-0000-000081190000}"/>
    <cellStyle name="Comma 2 7 2 5 2 4 2" xfId="7355" xr:uid="{00000000-0005-0000-0000-000082190000}"/>
    <cellStyle name="Comma 2 7 2 5 2 4 3" xfId="7356" xr:uid="{00000000-0005-0000-0000-000083190000}"/>
    <cellStyle name="Comma 2 7 2 5 2 5" xfId="7357" xr:uid="{00000000-0005-0000-0000-000084190000}"/>
    <cellStyle name="Comma 2 7 2 5 2 5 2" xfId="7358" xr:uid="{00000000-0005-0000-0000-000085190000}"/>
    <cellStyle name="Comma 2 7 2 5 2 5 3" xfId="7359" xr:uid="{00000000-0005-0000-0000-000086190000}"/>
    <cellStyle name="Comma 2 7 2 5 2 6" xfId="7360" xr:uid="{00000000-0005-0000-0000-000087190000}"/>
    <cellStyle name="Comma 2 7 2 5 2 7" xfId="7361" xr:uid="{00000000-0005-0000-0000-000088190000}"/>
    <cellStyle name="Comma 2 7 2 5 3" xfId="7362" xr:uid="{00000000-0005-0000-0000-000089190000}"/>
    <cellStyle name="Comma 2 7 2 5 3 2" xfId="7363" xr:uid="{00000000-0005-0000-0000-00008A190000}"/>
    <cellStyle name="Comma 2 7 2 5 3 3" xfId="7364" xr:uid="{00000000-0005-0000-0000-00008B190000}"/>
    <cellStyle name="Comma 2 7 2 5 4" xfId="7365" xr:uid="{00000000-0005-0000-0000-00008C190000}"/>
    <cellStyle name="Comma 2 7 2 5 4 2" xfId="7366" xr:uid="{00000000-0005-0000-0000-00008D190000}"/>
    <cellStyle name="Comma 2 7 2 5 4 3" xfId="7367" xr:uid="{00000000-0005-0000-0000-00008E190000}"/>
    <cellStyle name="Comma 2 7 2 5 5" xfId="7368" xr:uid="{00000000-0005-0000-0000-00008F190000}"/>
    <cellStyle name="Comma 2 7 2 5 5 2" xfId="7369" xr:uid="{00000000-0005-0000-0000-000090190000}"/>
    <cellStyle name="Comma 2 7 2 5 5 3" xfId="7370" xr:uid="{00000000-0005-0000-0000-000091190000}"/>
    <cellStyle name="Comma 2 7 2 5 6" xfId="7371" xr:uid="{00000000-0005-0000-0000-000092190000}"/>
    <cellStyle name="Comma 2 7 2 5 6 2" xfId="7372" xr:uid="{00000000-0005-0000-0000-000093190000}"/>
    <cellStyle name="Comma 2 7 2 5 6 3" xfId="7373" xr:uid="{00000000-0005-0000-0000-000094190000}"/>
    <cellStyle name="Comma 2 7 2 5 7" xfId="7374" xr:uid="{00000000-0005-0000-0000-000095190000}"/>
    <cellStyle name="Comma 2 7 2 5 8" xfId="7375" xr:uid="{00000000-0005-0000-0000-000096190000}"/>
    <cellStyle name="Comma 2 7 2 6" xfId="7376" xr:uid="{00000000-0005-0000-0000-000097190000}"/>
    <cellStyle name="Comma 2 7 2 6 2" xfId="7377" xr:uid="{00000000-0005-0000-0000-000098190000}"/>
    <cellStyle name="Comma 2 7 2 6 2 2" xfId="7378" xr:uid="{00000000-0005-0000-0000-000099190000}"/>
    <cellStyle name="Comma 2 7 2 6 2 2 2" xfId="7379" xr:uid="{00000000-0005-0000-0000-00009A190000}"/>
    <cellStyle name="Comma 2 7 2 6 2 2 3" xfId="7380" xr:uid="{00000000-0005-0000-0000-00009B190000}"/>
    <cellStyle name="Comma 2 7 2 6 2 3" xfId="7381" xr:uid="{00000000-0005-0000-0000-00009C190000}"/>
    <cellStyle name="Comma 2 7 2 6 2 3 2" xfId="7382" xr:uid="{00000000-0005-0000-0000-00009D190000}"/>
    <cellStyle name="Comma 2 7 2 6 2 3 3" xfId="7383" xr:uid="{00000000-0005-0000-0000-00009E190000}"/>
    <cellStyle name="Comma 2 7 2 6 2 4" xfId="7384" xr:uid="{00000000-0005-0000-0000-00009F190000}"/>
    <cellStyle name="Comma 2 7 2 6 2 4 2" xfId="7385" xr:uid="{00000000-0005-0000-0000-0000A0190000}"/>
    <cellStyle name="Comma 2 7 2 6 2 4 3" xfId="7386" xr:uid="{00000000-0005-0000-0000-0000A1190000}"/>
    <cellStyle name="Comma 2 7 2 6 2 5" xfId="7387" xr:uid="{00000000-0005-0000-0000-0000A2190000}"/>
    <cellStyle name="Comma 2 7 2 6 2 5 2" xfId="7388" xr:uid="{00000000-0005-0000-0000-0000A3190000}"/>
    <cellStyle name="Comma 2 7 2 6 2 5 3" xfId="7389" xr:uid="{00000000-0005-0000-0000-0000A4190000}"/>
    <cellStyle name="Comma 2 7 2 6 2 6" xfId="7390" xr:uid="{00000000-0005-0000-0000-0000A5190000}"/>
    <cellStyle name="Comma 2 7 2 6 2 7" xfId="7391" xr:uid="{00000000-0005-0000-0000-0000A6190000}"/>
    <cellStyle name="Comma 2 7 2 6 3" xfId="7392" xr:uid="{00000000-0005-0000-0000-0000A7190000}"/>
    <cellStyle name="Comma 2 7 2 6 3 2" xfId="7393" xr:uid="{00000000-0005-0000-0000-0000A8190000}"/>
    <cellStyle name="Comma 2 7 2 6 3 3" xfId="7394" xr:uid="{00000000-0005-0000-0000-0000A9190000}"/>
    <cellStyle name="Comma 2 7 2 6 4" xfId="7395" xr:uid="{00000000-0005-0000-0000-0000AA190000}"/>
    <cellStyle name="Comma 2 7 2 6 4 2" xfId="7396" xr:uid="{00000000-0005-0000-0000-0000AB190000}"/>
    <cellStyle name="Comma 2 7 2 6 4 3" xfId="7397" xr:uid="{00000000-0005-0000-0000-0000AC190000}"/>
    <cellStyle name="Comma 2 7 2 6 5" xfId="7398" xr:uid="{00000000-0005-0000-0000-0000AD190000}"/>
    <cellStyle name="Comma 2 7 2 6 5 2" xfId="7399" xr:uid="{00000000-0005-0000-0000-0000AE190000}"/>
    <cellStyle name="Comma 2 7 2 6 5 3" xfId="7400" xr:uid="{00000000-0005-0000-0000-0000AF190000}"/>
    <cellStyle name="Comma 2 7 2 6 6" xfId="7401" xr:uid="{00000000-0005-0000-0000-0000B0190000}"/>
    <cellStyle name="Comma 2 7 2 6 6 2" xfId="7402" xr:uid="{00000000-0005-0000-0000-0000B1190000}"/>
    <cellStyle name="Comma 2 7 2 6 6 3" xfId="7403" xr:uid="{00000000-0005-0000-0000-0000B2190000}"/>
    <cellStyle name="Comma 2 7 2 6 7" xfId="7404" xr:uid="{00000000-0005-0000-0000-0000B3190000}"/>
    <cellStyle name="Comma 2 7 2 6 8" xfId="7405" xr:uid="{00000000-0005-0000-0000-0000B4190000}"/>
    <cellStyle name="Comma 2 7 2 7" xfId="7406" xr:uid="{00000000-0005-0000-0000-0000B5190000}"/>
    <cellStyle name="Comma 2 7 2 7 2" xfId="7407" xr:uid="{00000000-0005-0000-0000-0000B6190000}"/>
    <cellStyle name="Comma 2 7 2 7 2 2" xfId="7408" xr:uid="{00000000-0005-0000-0000-0000B7190000}"/>
    <cellStyle name="Comma 2 7 2 7 2 3" xfId="7409" xr:uid="{00000000-0005-0000-0000-0000B8190000}"/>
    <cellStyle name="Comma 2 7 2 7 3" xfId="7410" xr:uid="{00000000-0005-0000-0000-0000B9190000}"/>
    <cellStyle name="Comma 2 7 2 7 3 2" xfId="7411" xr:uid="{00000000-0005-0000-0000-0000BA190000}"/>
    <cellStyle name="Comma 2 7 2 7 3 3" xfId="7412" xr:uid="{00000000-0005-0000-0000-0000BB190000}"/>
    <cellStyle name="Comma 2 7 2 7 4" xfId="7413" xr:uid="{00000000-0005-0000-0000-0000BC190000}"/>
    <cellStyle name="Comma 2 7 2 7 4 2" xfId="7414" xr:uid="{00000000-0005-0000-0000-0000BD190000}"/>
    <cellStyle name="Comma 2 7 2 7 4 3" xfId="7415" xr:uid="{00000000-0005-0000-0000-0000BE190000}"/>
    <cellStyle name="Comma 2 7 2 7 5" xfId="7416" xr:uid="{00000000-0005-0000-0000-0000BF190000}"/>
    <cellStyle name="Comma 2 7 2 7 5 2" xfId="7417" xr:uid="{00000000-0005-0000-0000-0000C0190000}"/>
    <cellStyle name="Comma 2 7 2 7 5 3" xfId="7418" xr:uid="{00000000-0005-0000-0000-0000C1190000}"/>
    <cellStyle name="Comma 2 7 2 7 6" xfId="7419" xr:uid="{00000000-0005-0000-0000-0000C2190000}"/>
    <cellStyle name="Comma 2 7 2 7 7" xfId="7420" xr:uid="{00000000-0005-0000-0000-0000C3190000}"/>
    <cellStyle name="Comma 2 7 2 8" xfId="7421" xr:uid="{00000000-0005-0000-0000-0000C4190000}"/>
    <cellStyle name="Comma 2 7 2 8 2" xfId="7422" xr:uid="{00000000-0005-0000-0000-0000C5190000}"/>
    <cellStyle name="Comma 2 7 2 8 2 2" xfId="7423" xr:uid="{00000000-0005-0000-0000-0000C6190000}"/>
    <cellStyle name="Comma 2 7 2 8 2 3" xfId="7424" xr:uid="{00000000-0005-0000-0000-0000C7190000}"/>
    <cellStyle name="Comma 2 7 2 8 3" xfId="7425" xr:uid="{00000000-0005-0000-0000-0000C8190000}"/>
    <cellStyle name="Comma 2 7 2 8 3 2" xfId="7426" xr:uid="{00000000-0005-0000-0000-0000C9190000}"/>
    <cellStyle name="Comma 2 7 2 8 3 3" xfId="7427" xr:uid="{00000000-0005-0000-0000-0000CA190000}"/>
    <cellStyle name="Comma 2 7 2 8 4" xfId="7428" xr:uid="{00000000-0005-0000-0000-0000CB190000}"/>
    <cellStyle name="Comma 2 7 2 8 4 2" xfId="7429" xr:uid="{00000000-0005-0000-0000-0000CC190000}"/>
    <cellStyle name="Comma 2 7 2 8 4 3" xfId="7430" xr:uid="{00000000-0005-0000-0000-0000CD190000}"/>
    <cellStyle name="Comma 2 7 2 8 5" xfId="7431" xr:uid="{00000000-0005-0000-0000-0000CE190000}"/>
    <cellStyle name="Comma 2 7 2 8 5 2" xfId="7432" xr:uid="{00000000-0005-0000-0000-0000CF190000}"/>
    <cellStyle name="Comma 2 7 2 8 5 3" xfId="7433" xr:uid="{00000000-0005-0000-0000-0000D0190000}"/>
    <cellStyle name="Comma 2 7 2 8 6" xfId="7434" xr:uid="{00000000-0005-0000-0000-0000D1190000}"/>
    <cellStyle name="Comma 2 7 2 8 7" xfId="7435" xr:uid="{00000000-0005-0000-0000-0000D2190000}"/>
    <cellStyle name="Comma 2 7 2 9" xfId="7436" xr:uid="{00000000-0005-0000-0000-0000D3190000}"/>
    <cellStyle name="Comma 2 7 2 9 2" xfId="7437" xr:uid="{00000000-0005-0000-0000-0000D4190000}"/>
    <cellStyle name="Comma 2 7 2 9 2 2" xfId="7438" xr:uid="{00000000-0005-0000-0000-0000D5190000}"/>
    <cellStyle name="Comma 2 7 2 9 2 3" xfId="7439" xr:uid="{00000000-0005-0000-0000-0000D6190000}"/>
    <cellStyle name="Comma 2 7 2 9 3" xfId="7440" xr:uid="{00000000-0005-0000-0000-0000D7190000}"/>
    <cellStyle name="Comma 2 7 2 9 3 2" xfId="7441" xr:uid="{00000000-0005-0000-0000-0000D8190000}"/>
    <cellStyle name="Comma 2 7 2 9 3 3" xfId="7442" xr:uid="{00000000-0005-0000-0000-0000D9190000}"/>
    <cellStyle name="Comma 2 7 2 9 4" xfId="7443" xr:uid="{00000000-0005-0000-0000-0000DA190000}"/>
    <cellStyle name="Comma 2 7 2 9 4 2" xfId="7444" xr:uid="{00000000-0005-0000-0000-0000DB190000}"/>
    <cellStyle name="Comma 2 7 2 9 4 3" xfId="7445" xr:uid="{00000000-0005-0000-0000-0000DC190000}"/>
    <cellStyle name="Comma 2 7 2 9 5" xfId="7446" xr:uid="{00000000-0005-0000-0000-0000DD190000}"/>
    <cellStyle name="Comma 2 7 2 9 5 2" xfId="7447" xr:uid="{00000000-0005-0000-0000-0000DE190000}"/>
    <cellStyle name="Comma 2 7 2 9 5 3" xfId="7448" xr:uid="{00000000-0005-0000-0000-0000DF190000}"/>
    <cellStyle name="Comma 2 7 2 9 6" xfId="7449" xr:uid="{00000000-0005-0000-0000-0000E0190000}"/>
    <cellStyle name="Comma 2 7 2 9 7" xfId="7450" xr:uid="{00000000-0005-0000-0000-0000E1190000}"/>
    <cellStyle name="Comma 2 7 20" xfId="7451" xr:uid="{00000000-0005-0000-0000-0000E2190000}"/>
    <cellStyle name="Comma 2 7 20 2" xfId="7452" xr:uid="{00000000-0005-0000-0000-0000E3190000}"/>
    <cellStyle name="Comma 2 7 20 3" xfId="7453" xr:uid="{00000000-0005-0000-0000-0000E4190000}"/>
    <cellStyle name="Comma 2 7 21" xfId="7454" xr:uid="{00000000-0005-0000-0000-0000E5190000}"/>
    <cellStyle name="Comma 2 7 21 2" xfId="7455" xr:uid="{00000000-0005-0000-0000-0000E6190000}"/>
    <cellStyle name="Comma 2 7 21 3" xfId="7456" xr:uid="{00000000-0005-0000-0000-0000E7190000}"/>
    <cellStyle name="Comma 2 7 22" xfId="7457" xr:uid="{00000000-0005-0000-0000-0000E8190000}"/>
    <cellStyle name="Comma 2 7 22 2" xfId="7458" xr:uid="{00000000-0005-0000-0000-0000E9190000}"/>
    <cellStyle name="Comma 2 7 22 3" xfId="7459" xr:uid="{00000000-0005-0000-0000-0000EA190000}"/>
    <cellStyle name="Comma 2 7 23" xfId="7460" xr:uid="{00000000-0005-0000-0000-0000EB190000}"/>
    <cellStyle name="Comma 2 7 23 2" xfId="7461" xr:uid="{00000000-0005-0000-0000-0000EC190000}"/>
    <cellStyle name="Comma 2 7 23 3" xfId="7462" xr:uid="{00000000-0005-0000-0000-0000ED190000}"/>
    <cellStyle name="Comma 2 7 24" xfId="7463" xr:uid="{00000000-0005-0000-0000-0000EE190000}"/>
    <cellStyle name="Comma 2 7 24 2" xfId="7464" xr:uid="{00000000-0005-0000-0000-0000EF190000}"/>
    <cellStyle name="Comma 2 7 24 3" xfId="7465" xr:uid="{00000000-0005-0000-0000-0000F0190000}"/>
    <cellStyle name="Comma 2 7 25" xfId="7466" xr:uid="{00000000-0005-0000-0000-0000F1190000}"/>
    <cellStyle name="Comma 2 7 25 2" xfId="7467" xr:uid="{00000000-0005-0000-0000-0000F2190000}"/>
    <cellStyle name="Comma 2 7 25 3" xfId="7468" xr:uid="{00000000-0005-0000-0000-0000F3190000}"/>
    <cellStyle name="Comma 2 7 26" xfId="7469" xr:uid="{00000000-0005-0000-0000-0000F4190000}"/>
    <cellStyle name="Comma 2 7 27" xfId="7470" xr:uid="{00000000-0005-0000-0000-0000F5190000}"/>
    <cellStyle name="Comma 2 7 28" xfId="7471" xr:uid="{00000000-0005-0000-0000-0000F6190000}"/>
    <cellStyle name="Comma 2 7 29" xfId="7472" xr:uid="{00000000-0005-0000-0000-0000F7190000}"/>
    <cellStyle name="Comma 2 7 3" xfId="7473" xr:uid="{00000000-0005-0000-0000-0000F8190000}"/>
    <cellStyle name="Comma 2 7 3 10" xfId="7474" xr:uid="{00000000-0005-0000-0000-0000F9190000}"/>
    <cellStyle name="Comma 2 7 3 10 2" xfId="7475" xr:uid="{00000000-0005-0000-0000-0000FA190000}"/>
    <cellStyle name="Comma 2 7 3 10 2 2" xfId="7476" xr:uid="{00000000-0005-0000-0000-0000FB190000}"/>
    <cellStyle name="Comma 2 7 3 10 2 3" xfId="7477" xr:uid="{00000000-0005-0000-0000-0000FC190000}"/>
    <cellStyle name="Comma 2 7 3 10 3" xfId="7478" xr:uid="{00000000-0005-0000-0000-0000FD190000}"/>
    <cellStyle name="Comma 2 7 3 10 3 2" xfId="7479" xr:uid="{00000000-0005-0000-0000-0000FE190000}"/>
    <cellStyle name="Comma 2 7 3 10 3 3" xfId="7480" xr:uid="{00000000-0005-0000-0000-0000FF190000}"/>
    <cellStyle name="Comma 2 7 3 10 4" xfId="7481" xr:uid="{00000000-0005-0000-0000-0000001A0000}"/>
    <cellStyle name="Comma 2 7 3 10 4 2" xfId="7482" xr:uid="{00000000-0005-0000-0000-0000011A0000}"/>
    <cellStyle name="Comma 2 7 3 10 4 3" xfId="7483" xr:uid="{00000000-0005-0000-0000-0000021A0000}"/>
    <cellStyle name="Comma 2 7 3 10 5" xfId="7484" xr:uid="{00000000-0005-0000-0000-0000031A0000}"/>
    <cellStyle name="Comma 2 7 3 10 5 2" xfId="7485" xr:uid="{00000000-0005-0000-0000-0000041A0000}"/>
    <cellStyle name="Comma 2 7 3 10 5 3" xfId="7486" xr:uid="{00000000-0005-0000-0000-0000051A0000}"/>
    <cellStyle name="Comma 2 7 3 10 6" xfId="7487" xr:uid="{00000000-0005-0000-0000-0000061A0000}"/>
    <cellStyle name="Comma 2 7 3 10 7" xfId="7488" xr:uid="{00000000-0005-0000-0000-0000071A0000}"/>
    <cellStyle name="Comma 2 7 3 11" xfId="7489" xr:uid="{00000000-0005-0000-0000-0000081A0000}"/>
    <cellStyle name="Comma 2 7 3 11 2" xfId="7490" xr:uid="{00000000-0005-0000-0000-0000091A0000}"/>
    <cellStyle name="Comma 2 7 3 11 3" xfId="7491" xr:uid="{00000000-0005-0000-0000-00000A1A0000}"/>
    <cellStyle name="Comma 2 7 3 12" xfId="7492" xr:uid="{00000000-0005-0000-0000-00000B1A0000}"/>
    <cellStyle name="Comma 2 7 3 12 2" xfId="7493" xr:uid="{00000000-0005-0000-0000-00000C1A0000}"/>
    <cellStyle name="Comma 2 7 3 12 3" xfId="7494" xr:uid="{00000000-0005-0000-0000-00000D1A0000}"/>
    <cellStyle name="Comma 2 7 3 13" xfId="7495" xr:uid="{00000000-0005-0000-0000-00000E1A0000}"/>
    <cellStyle name="Comma 2 7 3 13 2" xfId="7496" xr:uid="{00000000-0005-0000-0000-00000F1A0000}"/>
    <cellStyle name="Comma 2 7 3 13 3" xfId="7497" xr:uid="{00000000-0005-0000-0000-0000101A0000}"/>
    <cellStyle name="Comma 2 7 3 14" xfId="7498" xr:uid="{00000000-0005-0000-0000-0000111A0000}"/>
    <cellStyle name="Comma 2 7 3 14 2" xfId="7499" xr:uid="{00000000-0005-0000-0000-0000121A0000}"/>
    <cellStyle name="Comma 2 7 3 14 3" xfId="7500" xr:uid="{00000000-0005-0000-0000-0000131A0000}"/>
    <cellStyle name="Comma 2 7 3 15" xfId="7501" xr:uid="{00000000-0005-0000-0000-0000141A0000}"/>
    <cellStyle name="Comma 2 7 3 16" xfId="7502" xr:uid="{00000000-0005-0000-0000-0000151A0000}"/>
    <cellStyle name="Comma 2 7 3 2" xfId="7503" xr:uid="{00000000-0005-0000-0000-0000161A0000}"/>
    <cellStyle name="Comma 2 7 3 2 10" xfId="7504" xr:uid="{00000000-0005-0000-0000-0000171A0000}"/>
    <cellStyle name="Comma 2 7 3 2 10 2" xfId="7505" xr:uid="{00000000-0005-0000-0000-0000181A0000}"/>
    <cellStyle name="Comma 2 7 3 2 10 3" xfId="7506" xr:uid="{00000000-0005-0000-0000-0000191A0000}"/>
    <cellStyle name="Comma 2 7 3 2 11" xfId="7507" xr:uid="{00000000-0005-0000-0000-00001A1A0000}"/>
    <cellStyle name="Comma 2 7 3 2 11 2" xfId="7508" xr:uid="{00000000-0005-0000-0000-00001B1A0000}"/>
    <cellStyle name="Comma 2 7 3 2 11 3" xfId="7509" xr:uid="{00000000-0005-0000-0000-00001C1A0000}"/>
    <cellStyle name="Comma 2 7 3 2 12" xfId="7510" xr:uid="{00000000-0005-0000-0000-00001D1A0000}"/>
    <cellStyle name="Comma 2 7 3 2 12 2" xfId="7511" xr:uid="{00000000-0005-0000-0000-00001E1A0000}"/>
    <cellStyle name="Comma 2 7 3 2 12 3" xfId="7512" xr:uid="{00000000-0005-0000-0000-00001F1A0000}"/>
    <cellStyle name="Comma 2 7 3 2 13" xfId="7513" xr:uid="{00000000-0005-0000-0000-0000201A0000}"/>
    <cellStyle name="Comma 2 7 3 2 13 2" xfId="7514" xr:uid="{00000000-0005-0000-0000-0000211A0000}"/>
    <cellStyle name="Comma 2 7 3 2 13 3" xfId="7515" xr:uid="{00000000-0005-0000-0000-0000221A0000}"/>
    <cellStyle name="Comma 2 7 3 2 14" xfId="7516" xr:uid="{00000000-0005-0000-0000-0000231A0000}"/>
    <cellStyle name="Comma 2 7 3 2 15" xfId="7517" xr:uid="{00000000-0005-0000-0000-0000241A0000}"/>
    <cellStyle name="Comma 2 7 3 2 2" xfId="7518" xr:uid="{00000000-0005-0000-0000-0000251A0000}"/>
    <cellStyle name="Comma 2 7 3 2 2 10" xfId="7519" xr:uid="{00000000-0005-0000-0000-0000261A0000}"/>
    <cellStyle name="Comma 2 7 3 2 2 10 2" xfId="7520" xr:uid="{00000000-0005-0000-0000-0000271A0000}"/>
    <cellStyle name="Comma 2 7 3 2 2 10 3" xfId="7521" xr:uid="{00000000-0005-0000-0000-0000281A0000}"/>
    <cellStyle name="Comma 2 7 3 2 2 11" xfId="7522" xr:uid="{00000000-0005-0000-0000-0000291A0000}"/>
    <cellStyle name="Comma 2 7 3 2 2 11 2" xfId="7523" xr:uid="{00000000-0005-0000-0000-00002A1A0000}"/>
    <cellStyle name="Comma 2 7 3 2 2 11 3" xfId="7524" xr:uid="{00000000-0005-0000-0000-00002B1A0000}"/>
    <cellStyle name="Comma 2 7 3 2 2 12" xfId="7525" xr:uid="{00000000-0005-0000-0000-00002C1A0000}"/>
    <cellStyle name="Comma 2 7 3 2 2 12 2" xfId="7526" xr:uid="{00000000-0005-0000-0000-00002D1A0000}"/>
    <cellStyle name="Comma 2 7 3 2 2 12 3" xfId="7527" xr:uid="{00000000-0005-0000-0000-00002E1A0000}"/>
    <cellStyle name="Comma 2 7 3 2 2 13" xfId="7528" xr:uid="{00000000-0005-0000-0000-00002F1A0000}"/>
    <cellStyle name="Comma 2 7 3 2 2 14" xfId="7529" xr:uid="{00000000-0005-0000-0000-0000301A0000}"/>
    <cellStyle name="Comma 2 7 3 2 2 2" xfId="7530" xr:uid="{00000000-0005-0000-0000-0000311A0000}"/>
    <cellStyle name="Comma 2 7 3 2 2 2 10" xfId="7531" xr:uid="{00000000-0005-0000-0000-0000321A0000}"/>
    <cellStyle name="Comma 2 7 3 2 2 2 11" xfId="7532" xr:uid="{00000000-0005-0000-0000-0000331A0000}"/>
    <cellStyle name="Comma 2 7 3 2 2 2 2" xfId="7533" xr:uid="{00000000-0005-0000-0000-0000341A0000}"/>
    <cellStyle name="Comma 2 7 3 2 2 2 2 2" xfId="7534" xr:uid="{00000000-0005-0000-0000-0000351A0000}"/>
    <cellStyle name="Comma 2 7 3 2 2 2 2 2 2" xfId="7535" xr:uid="{00000000-0005-0000-0000-0000361A0000}"/>
    <cellStyle name="Comma 2 7 3 2 2 2 2 2 2 2" xfId="7536" xr:uid="{00000000-0005-0000-0000-0000371A0000}"/>
    <cellStyle name="Comma 2 7 3 2 2 2 2 2 2 3" xfId="7537" xr:uid="{00000000-0005-0000-0000-0000381A0000}"/>
    <cellStyle name="Comma 2 7 3 2 2 2 2 2 3" xfId="7538" xr:uid="{00000000-0005-0000-0000-0000391A0000}"/>
    <cellStyle name="Comma 2 7 3 2 2 2 2 2 3 2" xfId="7539" xr:uid="{00000000-0005-0000-0000-00003A1A0000}"/>
    <cellStyle name="Comma 2 7 3 2 2 2 2 2 3 3" xfId="7540" xr:uid="{00000000-0005-0000-0000-00003B1A0000}"/>
    <cellStyle name="Comma 2 7 3 2 2 2 2 2 4" xfId="7541" xr:uid="{00000000-0005-0000-0000-00003C1A0000}"/>
    <cellStyle name="Comma 2 7 3 2 2 2 2 2 4 2" xfId="7542" xr:uid="{00000000-0005-0000-0000-00003D1A0000}"/>
    <cellStyle name="Comma 2 7 3 2 2 2 2 2 4 3" xfId="7543" xr:uid="{00000000-0005-0000-0000-00003E1A0000}"/>
    <cellStyle name="Comma 2 7 3 2 2 2 2 2 5" xfId="7544" xr:uid="{00000000-0005-0000-0000-00003F1A0000}"/>
    <cellStyle name="Comma 2 7 3 2 2 2 2 2 5 2" xfId="7545" xr:uid="{00000000-0005-0000-0000-0000401A0000}"/>
    <cellStyle name="Comma 2 7 3 2 2 2 2 2 5 3" xfId="7546" xr:uid="{00000000-0005-0000-0000-0000411A0000}"/>
    <cellStyle name="Comma 2 7 3 2 2 2 2 2 6" xfId="7547" xr:uid="{00000000-0005-0000-0000-0000421A0000}"/>
    <cellStyle name="Comma 2 7 3 2 2 2 2 2 7" xfId="7548" xr:uid="{00000000-0005-0000-0000-0000431A0000}"/>
    <cellStyle name="Comma 2 7 3 2 2 2 2 3" xfId="7549" xr:uid="{00000000-0005-0000-0000-0000441A0000}"/>
    <cellStyle name="Comma 2 7 3 2 2 2 2 3 2" xfId="7550" xr:uid="{00000000-0005-0000-0000-0000451A0000}"/>
    <cellStyle name="Comma 2 7 3 2 2 2 2 3 3" xfId="7551" xr:uid="{00000000-0005-0000-0000-0000461A0000}"/>
    <cellStyle name="Comma 2 7 3 2 2 2 2 4" xfId="7552" xr:uid="{00000000-0005-0000-0000-0000471A0000}"/>
    <cellStyle name="Comma 2 7 3 2 2 2 2 4 2" xfId="7553" xr:uid="{00000000-0005-0000-0000-0000481A0000}"/>
    <cellStyle name="Comma 2 7 3 2 2 2 2 4 3" xfId="7554" xr:uid="{00000000-0005-0000-0000-0000491A0000}"/>
    <cellStyle name="Comma 2 7 3 2 2 2 2 5" xfId="7555" xr:uid="{00000000-0005-0000-0000-00004A1A0000}"/>
    <cellStyle name="Comma 2 7 3 2 2 2 2 5 2" xfId="7556" xr:uid="{00000000-0005-0000-0000-00004B1A0000}"/>
    <cellStyle name="Comma 2 7 3 2 2 2 2 5 3" xfId="7557" xr:uid="{00000000-0005-0000-0000-00004C1A0000}"/>
    <cellStyle name="Comma 2 7 3 2 2 2 2 6" xfId="7558" xr:uid="{00000000-0005-0000-0000-00004D1A0000}"/>
    <cellStyle name="Comma 2 7 3 2 2 2 2 6 2" xfId="7559" xr:uid="{00000000-0005-0000-0000-00004E1A0000}"/>
    <cellStyle name="Comma 2 7 3 2 2 2 2 6 3" xfId="7560" xr:uid="{00000000-0005-0000-0000-00004F1A0000}"/>
    <cellStyle name="Comma 2 7 3 2 2 2 2 7" xfId="7561" xr:uid="{00000000-0005-0000-0000-0000501A0000}"/>
    <cellStyle name="Comma 2 7 3 2 2 2 2 8" xfId="7562" xr:uid="{00000000-0005-0000-0000-0000511A0000}"/>
    <cellStyle name="Comma 2 7 3 2 2 2 3" xfId="7563" xr:uid="{00000000-0005-0000-0000-0000521A0000}"/>
    <cellStyle name="Comma 2 7 3 2 2 2 3 2" xfId="7564" xr:uid="{00000000-0005-0000-0000-0000531A0000}"/>
    <cellStyle name="Comma 2 7 3 2 2 2 3 2 2" xfId="7565" xr:uid="{00000000-0005-0000-0000-0000541A0000}"/>
    <cellStyle name="Comma 2 7 3 2 2 2 3 2 3" xfId="7566" xr:uid="{00000000-0005-0000-0000-0000551A0000}"/>
    <cellStyle name="Comma 2 7 3 2 2 2 3 3" xfId="7567" xr:uid="{00000000-0005-0000-0000-0000561A0000}"/>
    <cellStyle name="Comma 2 7 3 2 2 2 3 3 2" xfId="7568" xr:uid="{00000000-0005-0000-0000-0000571A0000}"/>
    <cellStyle name="Comma 2 7 3 2 2 2 3 3 3" xfId="7569" xr:uid="{00000000-0005-0000-0000-0000581A0000}"/>
    <cellStyle name="Comma 2 7 3 2 2 2 3 4" xfId="7570" xr:uid="{00000000-0005-0000-0000-0000591A0000}"/>
    <cellStyle name="Comma 2 7 3 2 2 2 3 4 2" xfId="7571" xr:uid="{00000000-0005-0000-0000-00005A1A0000}"/>
    <cellStyle name="Comma 2 7 3 2 2 2 3 4 3" xfId="7572" xr:uid="{00000000-0005-0000-0000-00005B1A0000}"/>
    <cellStyle name="Comma 2 7 3 2 2 2 3 5" xfId="7573" xr:uid="{00000000-0005-0000-0000-00005C1A0000}"/>
    <cellStyle name="Comma 2 7 3 2 2 2 3 5 2" xfId="7574" xr:uid="{00000000-0005-0000-0000-00005D1A0000}"/>
    <cellStyle name="Comma 2 7 3 2 2 2 3 5 3" xfId="7575" xr:uid="{00000000-0005-0000-0000-00005E1A0000}"/>
    <cellStyle name="Comma 2 7 3 2 2 2 3 6" xfId="7576" xr:uid="{00000000-0005-0000-0000-00005F1A0000}"/>
    <cellStyle name="Comma 2 7 3 2 2 2 3 7" xfId="7577" xr:uid="{00000000-0005-0000-0000-0000601A0000}"/>
    <cellStyle name="Comma 2 7 3 2 2 2 4" xfId="7578" xr:uid="{00000000-0005-0000-0000-0000611A0000}"/>
    <cellStyle name="Comma 2 7 3 2 2 2 4 2" xfId="7579" xr:uid="{00000000-0005-0000-0000-0000621A0000}"/>
    <cellStyle name="Comma 2 7 3 2 2 2 4 2 2" xfId="7580" xr:uid="{00000000-0005-0000-0000-0000631A0000}"/>
    <cellStyle name="Comma 2 7 3 2 2 2 4 2 3" xfId="7581" xr:uid="{00000000-0005-0000-0000-0000641A0000}"/>
    <cellStyle name="Comma 2 7 3 2 2 2 4 3" xfId="7582" xr:uid="{00000000-0005-0000-0000-0000651A0000}"/>
    <cellStyle name="Comma 2 7 3 2 2 2 4 3 2" xfId="7583" xr:uid="{00000000-0005-0000-0000-0000661A0000}"/>
    <cellStyle name="Comma 2 7 3 2 2 2 4 3 3" xfId="7584" xr:uid="{00000000-0005-0000-0000-0000671A0000}"/>
    <cellStyle name="Comma 2 7 3 2 2 2 4 4" xfId="7585" xr:uid="{00000000-0005-0000-0000-0000681A0000}"/>
    <cellStyle name="Comma 2 7 3 2 2 2 4 4 2" xfId="7586" xr:uid="{00000000-0005-0000-0000-0000691A0000}"/>
    <cellStyle name="Comma 2 7 3 2 2 2 4 4 3" xfId="7587" xr:uid="{00000000-0005-0000-0000-00006A1A0000}"/>
    <cellStyle name="Comma 2 7 3 2 2 2 4 5" xfId="7588" xr:uid="{00000000-0005-0000-0000-00006B1A0000}"/>
    <cellStyle name="Comma 2 7 3 2 2 2 4 5 2" xfId="7589" xr:uid="{00000000-0005-0000-0000-00006C1A0000}"/>
    <cellStyle name="Comma 2 7 3 2 2 2 4 5 3" xfId="7590" xr:uid="{00000000-0005-0000-0000-00006D1A0000}"/>
    <cellStyle name="Comma 2 7 3 2 2 2 4 6" xfId="7591" xr:uid="{00000000-0005-0000-0000-00006E1A0000}"/>
    <cellStyle name="Comma 2 7 3 2 2 2 4 7" xfId="7592" xr:uid="{00000000-0005-0000-0000-00006F1A0000}"/>
    <cellStyle name="Comma 2 7 3 2 2 2 5" xfId="7593" xr:uid="{00000000-0005-0000-0000-0000701A0000}"/>
    <cellStyle name="Comma 2 7 3 2 2 2 5 2" xfId="7594" xr:uid="{00000000-0005-0000-0000-0000711A0000}"/>
    <cellStyle name="Comma 2 7 3 2 2 2 5 2 2" xfId="7595" xr:uid="{00000000-0005-0000-0000-0000721A0000}"/>
    <cellStyle name="Comma 2 7 3 2 2 2 5 2 3" xfId="7596" xr:uid="{00000000-0005-0000-0000-0000731A0000}"/>
    <cellStyle name="Comma 2 7 3 2 2 2 5 3" xfId="7597" xr:uid="{00000000-0005-0000-0000-0000741A0000}"/>
    <cellStyle name="Comma 2 7 3 2 2 2 5 3 2" xfId="7598" xr:uid="{00000000-0005-0000-0000-0000751A0000}"/>
    <cellStyle name="Comma 2 7 3 2 2 2 5 3 3" xfId="7599" xr:uid="{00000000-0005-0000-0000-0000761A0000}"/>
    <cellStyle name="Comma 2 7 3 2 2 2 5 4" xfId="7600" xr:uid="{00000000-0005-0000-0000-0000771A0000}"/>
    <cellStyle name="Comma 2 7 3 2 2 2 5 4 2" xfId="7601" xr:uid="{00000000-0005-0000-0000-0000781A0000}"/>
    <cellStyle name="Comma 2 7 3 2 2 2 5 4 3" xfId="7602" xr:uid="{00000000-0005-0000-0000-0000791A0000}"/>
    <cellStyle name="Comma 2 7 3 2 2 2 5 5" xfId="7603" xr:uid="{00000000-0005-0000-0000-00007A1A0000}"/>
    <cellStyle name="Comma 2 7 3 2 2 2 5 5 2" xfId="7604" xr:uid="{00000000-0005-0000-0000-00007B1A0000}"/>
    <cellStyle name="Comma 2 7 3 2 2 2 5 5 3" xfId="7605" xr:uid="{00000000-0005-0000-0000-00007C1A0000}"/>
    <cellStyle name="Comma 2 7 3 2 2 2 5 6" xfId="7606" xr:uid="{00000000-0005-0000-0000-00007D1A0000}"/>
    <cellStyle name="Comma 2 7 3 2 2 2 5 7" xfId="7607" xr:uid="{00000000-0005-0000-0000-00007E1A0000}"/>
    <cellStyle name="Comma 2 7 3 2 2 2 6" xfId="7608" xr:uid="{00000000-0005-0000-0000-00007F1A0000}"/>
    <cellStyle name="Comma 2 7 3 2 2 2 6 2" xfId="7609" xr:uid="{00000000-0005-0000-0000-0000801A0000}"/>
    <cellStyle name="Comma 2 7 3 2 2 2 6 3" xfId="7610" xr:uid="{00000000-0005-0000-0000-0000811A0000}"/>
    <cellStyle name="Comma 2 7 3 2 2 2 7" xfId="7611" xr:uid="{00000000-0005-0000-0000-0000821A0000}"/>
    <cellStyle name="Comma 2 7 3 2 2 2 7 2" xfId="7612" xr:uid="{00000000-0005-0000-0000-0000831A0000}"/>
    <cellStyle name="Comma 2 7 3 2 2 2 7 3" xfId="7613" xr:uid="{00000000-0005-0000-0000-0000841A0000}"/>
    <cellStyle name="Comma 2 7 3 2 2 2 8" xfId="7614" xr:uid="{00000000-0005-0000-0000-0000851A0000}"/>
    <cellStyle name="Comma 2 7 3 2 2 2 8 2" xfId="7615" xr:uid="{00000000-0005-0000-0000-0000861A0000}"/>
    <cellStyle name="Comma 2 7 3 2 2 2 8 3" xfId="7616" xr:uid="{00000000-0005-0000-0000-0000871A0000}"/>
    <cellStyle name="Comma 2 7 3 2 2 2 9" xfId="7617" xr:uid="{00000000-0005-0000-0000-0000881A0000}"/>
    <cellStyle name="Comma 2 7 3 2 2 2 9 2" xfId="7618" xr:uid="{00000000-0005-0000-0000-0000891A0000}"/>
    <cellStyle name="Comma 2 7 3 2 2 2 9 3" xfId="7619" xr:uid="{00000000-0005-0000-0000-00008A1A0000}"/>
    <cellStyle name="Comma 2 7 3 2 2 3" xfId="7620" xr:uid="{00000000-0005-0000-0000-00008B1A0000}"/>
    <cellStyle name="Comma 2 7 3 2 2 3 2" xfId="7621" xr:uid="{00000000-0005-0000-0000-00008C1A0000}"/>
    <cellStyle name="Comma 2 7 3 2 2 3 2 2" xfId="7622" xr:uid="{00000000-0005-0000-0000-00008D1A0000}"/>
    <cellStyle name="Comma 2 7 3 2 2 3 2 2 2" xfId="7623" xr:uid="{00000000-0005-0000-0000-00008E1A0000}"/>
    <cellStyle name="Comma 2 7 3 2 2 3 2 2 3" xfId="7624" xr:uid="{00000000-0005-0000-0000-00008F1A0000}"/>
    <cellStyle name="Comma 2 7 3 2 2 3 2 3" xfId="7625" xr:uid="{00000000-0005-0000-0000-0000901A0000}"/>
    <cellStyle name="Comma 2 7 3 2 2 3 2 3 2" xfId="7626" xr:uid="{00000000-0005-0000-0000-0000911A0000}"/>
    <cellStyle name="Comma 2 7 3 2 2 3 2 3 3" xfId="7627" xr:uid="{00000000-0005-0000-0000-0000921A0000}"/>
    <cellStyle name="Comma 2 7 3 2 2 3 2 4" xfId="7628" xr:uid="{00000000-0005-0000-0000-0000931A0000}"/>
    <cellStyle name="Comma 2 7 3 2 2 3 2 4 2" xfId="7629" xr:uid="{00000000-0005-0000-0000-0000941A0000}"/>
    <cellStyle name="Comma 2 7 3 2 2 3 2 4 3" xfId="7630" xr:uid="{00000000-0005-0000-0000-0000951A0000}"/>
    <cellStyle name="Comma 2 7 3 2 2 3 2 5" xfId="7631" xr:uid="{00000000-0005-0000-0000-0000961A0000}"/>
    <cellStyle name="Comma 2 7 3 2 2 3 2 5 2" xfId="7632" xr:uid="{00000000-0005-0000-0000-0000971A0000}"/>
    <cellStyle name="Comma 2 7 3 2 2 3 2 5 3" xfId="7633" xr:uid="{00000000-0005-0000-0000-0000981A0000}"/>
    <cellStyle name="Comma 2 7 3 2 2 3 2 6" xfId="7634" xr:uid="{00000000-0005-0000-0000-0000991A0000}"/>
    <cellStyle name="Comma 2 7 3 2 2 3 2 7" xfId="7635" xr:uid="{00000000-0005-0000-0000-00009A1A0000}"/>
    <cellStyle name="Comma 2 7 3 2 2 3 3" xfId="7636" xr:uid="{00000000-0005-0000-0000-00009B1A0000}"/>
    <cellStyle name="Comma 2 7 3 2 2 3 3 2" xfId="7637" xr:uid="{00000000-0005-0000-0000-00009C1A0000}"/>
    <cellStyle name="Comma 2 7 3 2 2 3 3 3" xfId="7638" xr:uid="{00000000-0005-0000-0000-00009D1A0000}"/>
    <cellStyle name="Comma 2 7 3 2 2 3 4" xfId="7639" xr:uid="{00000000-0005-0000-0000-00009E1A0000}"/>
    <cellStyle name="Comma 2 7 3 2 2 3 4 2" xfId="7640" xr:uid="{00000000-0005-0000-0000-00009F1A0000}"/>
    <cellStyle name="Comma 2 7 3 2 2 3 4 3" xfId="7641" xr:uid="{00000000-0005-0000-0000-0000A01A0000}"/>
    <cellStyle name="Comma 2 7 3 2 2 3 5" xfId="7642" xr:uid="{00000000-0005-0000-0000-0000A11A0000}"/>
    <cellStyle name="Comma 2 7 3 2 2 3 5 2" xfId="7643" xr:uid="{00000000-0005-0000-0000-0000A21A0000}"/>
    <cellStyle name="Comma 2 7 3 2 2 3 5 3" xfId="7644" xr:uid="{00000000-0005-0000-0000-0000A31A0000}"/>
    <cellStyle name="Comma 2 7 3 2 2 3 6" xfId="7645" xr:uid="{00000000-0005-0000-0000-0000A41A0000}"/>
    <cellStyle name="Comma 2 7 3 2 2 3 6 2" xfId="7646" xr:uid="{00000000-0005-0000-0000-0000A51A0000}"/>
    <cellStyle name="Comma 2 7 3 2 2 3 6 3" xfId="7647" xr:uid="{00000000-0005-0000-0000-0000A61A0000}"/>
    <cellStyle name="Comma 2 7 3 2 2 3 7" xfId="7648" xr:uid="{00000000-0005-0000-0000-0000A71A0000}"/>
    <cellStyle name="Comma 2 7 3 2 2 3 8" xfId="7649" xr:uid="{00000000-0005-0000-0000-0000A81A0000}"/>
    <cellStyle name="Comma 2 7 3 2 2 4" xfId="7650" xr:uid="{00000000-0005-0000-0000-0000A91A0000}"/>
    <cellStyle name="Comma 2 7 3 2 2 4 2" xfId="7651" xr:uid="{00000000-0005-0000-0000-0000AA1A0000}"/>
    <cellStyle name="Comma 2 7 3 2 2 4 2 2" xfId="7652" xr:uid="{00000000-0005-0000-0000-0000AB1A0000}"/>
    <cellStyle name="Comma 2 7 3 2 2 4 2 2 2" xfId="7653" xr:uid="{00000000-0005-0000-0000-0000AC1A0000}"/>
    <cellStyle name="Comma 2 7 3 2 2 4 2 2 3" xfId="7654" xr:uid="{00000000-0005-0000-0000-0000AD1A0000}"/>
    <cellStyle name="Comma 2 7 3 2 2 4 2 3" xfId="7655" xr:uid="{00000000-0005-0000-0000-0000AE1A0000}"/>
    <cellStyle name="Comma 2 7 3 2 2 4 2 3 2" xfId="7656" xr:uid="{00000000-0005-0000-0000-0000AF1A0000}"/>
    <cellStyle name="Comma 2 7 3 2 2 4 2 3 3" xfId="7657" xr:uid="{00000000-0005-0000-0000-0000B01A0000}"/>
    <cellStyle name="Comma 2 7 3 2 2 4 2 4" xfId="7658" xr:uid="{00000000-0005-0000-0000-0000B11A0000}"/>
    <cellStyle name="Comma 2 7 3 2 2 4 2 4 2" xfId="7659" xr:uid="{00000000-0005-0000-0000-0000B21A0000}"/>
    <cellStyle name="Comma 2 7 3 2 2 4 2 4 3" xfId="7660" xr:uid="{00000000-0005-0000-0000-0000B31A0000}"/>
    <cellStyle name="Comma 2 7 3 2 2 4 2 5" xfId="7661" xr:uid="{00000000-0005-0000-0000-0000B41A0000}"/>
    <cellStyle name="Comma 2 7 3 2 2 4 2 5 2" xfId="7662" xr:uid="{00000000-0005-0000-0000-0000B51A0000}"/>
    <cellStyle name="Comma 2 7 3 2 2 4 2 5 3" xfId="7663" xr:uid="{00000000-0005-0000-0000-0000B61A0000}"/>
    <cellStyle name="Comma 2 7 3 2 2 4 2 6" xfId="7664" xr:uid="{00000000-0005-0000-0000-0000B71A0000}"/>
    <cellStyle name="Comma 2 7 3 2 2 4 2 7" xfId="7665" xr:uid="{00000000-0005-0000-0000-0000B81A0000}"/>
    <cellStyle name="Comma 2 7 3 2 2 4 3" xfId="7666" xr:uid="{00000000-0005-0000-0000-0000B91A0000}"/>
    <cellStyle name="Comma 2 7 3 2 2 4 3 2" xfId="7667" xr:uid="{00000000-0005-0000-0000-0000BA1A0000}"/>
    <cellStyle name="Comma 2 7 3 2 2 4 3 3" xfId="7668" xr:uid="{00000000-0005-0000-0000-0000BB1A0000}"/>
    <cellStyle name="Comma 2 7 3 2 2 4 4" xfId="7669" xr:uid="{00000000-0005-0000-0000-0000BC1A0000}"/>
    <cellStyle name="Comma 2 7 3 2 2 4 4 2" xfId="7670" xr:uid="{00000000-0005-0000-0000-0000BD1A0000}"/>
    <cellStyle name="Comma 2 7 3 2 2 4 4 3" xfId="7671" xr:uid="{00000000-0005-0000-0000-0000BE1A0000}"/>
    <cellStyle name="Comma 2 7 3 2 2 4 5" xfId="7672" xr:uid="{00000000-0005-0000-0000-0000BF1A0000}"/>
    <cellStyle name="Comma 2 7 3 2 2 4 5 2" xfId="7673" xr:uid="{00000000-0005-0000-0000-0000C01A0000}"/>
    <cellStyle name="Comma 2 7 3 2 2 4 5 3" xfId="7674" xr:uid="{00000000-0005-0000-0000-0000C11A0000}"/>
    <cellStyle name="Comma 2 7 3 2 2 4 6" xfId="7675" xr:uid="{00000000-0005-0000-0000-0000C21A0000}"/>
    <cellStyle name="Comma 2 7 3 2 2 4 6 2" xfId="7676" xr:uid="{00000000-0005-0000-0000-0000C31A0000}"/>
    <cellStyle name="Comma 2 7 3 2 2 4 6 3" xfId="7677" xr:uid="{00000000-0005-0000-0000-0000C41A0000}"/>
    <cellStyle name="Comma 2 7 3 2 2 4 7" xfId="7678" xr:uid="{00000000-0005-0000-0000-0000C51A0000}"/>
    <cellStyle name="Comma 2 7 3 2 2 4 8" xfId="7679" xr:uid="{00000000-0005-0000-0000-0000C61A0000}"/>
    <cellStyle name="Comma 2 7 3 2 2 5" xfId="7680" xr:uid="{00000000-0005-0000-0000-0000C71A0000}"/>
    <cellStyle name="Comma 2 7 3 2 2 5 2" xfId="7681" xr:uid="{00000000-0005-0000-0000-0000C81A0000}"/>
    <cellStyle name="Comma 2 7 3 2 2 5 2 2" xfId="7682" xr:uid="{00000000-0005-0000-0000-0000C91A0000}"/>
    <cellStyle name="Comma 2 7 3 2 2 5 2 3" xfId="7683" xr:uid="{00000000-0005-0000-0000-0000CA1A0000}"/>
    <cellStyle name="Comma 2 7 3 2 2 5 3" xfId="7684" xr:uid="{00000000-0005-0000-0000-0000CB1A0000}"/>
    <cellStyle name="Comma 2 7 3 2 2 5 3 2" xfId="7685" xr:uid="{00000000-0005-0000-0000-0000CC1A0000}"/>
    <cellStyle name="Comma 2 7 3 2 2 5 3 3" xfId="7686" xr:uid="{00000000-0005-0000-0000-0000CD1A0000}"/>
    <cellStyle name="Comma 2 7 3 2 2 5 4" xfId="7687" xr:uid="{00000000-0005-0000-0000-0000CE1A0000}"/>
    <cellStyle name="Comma 2 7 3 2 2 5 4 2" xfId="7688" xr:uid="{00000000-0005-0000-0000-0000CF1A0000}"/>
    <cellStyle name="Comma 2 7 3 2 2 5 4 3" xfId="7689" xr:uid="{00000000-0005-0000-0000-0000D01A0000}"/>
    <cellStyle name="Comma 2 7 3 2 2 5 5" xfId="7690" xr:uid="{00000000-0005-0000-0000-0000D11A0000}"/>
    <cellStyle name="Comma 2 7 3 2 2 5 5 2" xfId="7691" xr:uid="{00000000-0005-0000-0000-0000D21A0000}"/>
    <cellStyle name="Comma 2 7 3 2 2 5 5 3" xfId="7692" xr:uid="{00000000-0005-0000-0000-0000D31A0000}"/>
    <cellStyle name="Comma 2 7 3 2 2 5 6" xfId="7693" xr:uid="{00000000-0005-0000-0000-0000D41A0000}"/>
    <cellStyle name="Comma 2 7 3 2 2 5 7" xfId="7694" xr:uid="{00000000-0005-0000-0000-0000D51A0000}"/>
    <cellStyle name="Comma 2 7 3 2 2 6" xfId="7695" xr:uid="{00000000-0005-0000-0000-0000D61A0000}"/>
    <cellStyle name="Comma 2 7 3 2 2 6 2" xfId="7696" xr:uid="{00000000-0005-0000-0000-0000D71A0000}"/>
    <cellStyle name="Comma 2 7 3 2 2 6 2 2" xfId="7697" xr:uid="{00000000-0005-0000-0000-0000D81A0000}"/>
    <cellStyle name="Comma 2 7 3 2 2 6 2 3" xfId="7698" xr:uid="{00000000-0005-0000-0000-0000D91A0000}"/>
    <cellStyle name="Comma 2 7 3 2 2 6 3" xfId="7699" xr:uid="{00000000-0005-0000-0000-0000DA1A0000}"/>
    <cellStyle name="Comma 2 7 3 2 2 6 3 2" xfId="7700" xr:uid="{00000000-0005-0000-0000-0000DB1A0000}"/>
    <cellStyle name="Comma 2 7 3 2 2 6 3 3" xfId="7701" xr:uid="{00000000-0005-0000-0000-0000DC1A0000}"/>
    <cellStyle name="Comma 2 7 3 2 2 6 4" xfId="7702" xr:uid="{00000000-0005-0000-0000-0000DD1A0000}"/>
    <cellStyle name="Comma 2 7 3 2 2 6 4 2" xfId="7703" xr:uid="{00000000-0005-0000-0000-0000DE1A0000}"/>
    <cellStyle name="Comma 2 7 3 2 2 6 4 3" xfId="7704" xr:uid="{00000000-0005-0000-0000-0000DF1A0000}"/>
    <cellStyle name="Comma 2 7 3 2 2 6 5" xfId="7705" xr:uid="{00000000-0005-0000-0000-0000E01A0000}"/>
    <cellStyle name="Comma 2 7 3 2 2 6 5 2" xfId="7706" xr:uid="{00000000-0005-0000-0000-0000E11A0000}"/>
    <cellStyle name="Comma 2 7 3 2 2 6 5 3" xfId="7707" xr:uid="{00000000-0005-0000-0000-0000E21A0000}"/>
    <cellStyle name="Comma 2 7 3 2 2 6 6" xfId="7708" xr:uid="{00000000-0005-0000-0000-0000E31A0000}"/>
    <cellStyle name="Comma 2 7 3 2 2 6 7" xfId="7709" xr:uid="{00000000-0005-0000-0000-0000E41A0000}"/>
    <cellStyle name="Comma 2 7 3 2 2 7" xfId="7710" xr:uid="{00000000-0005-0000-0000-0000E51A0000}"/>
    <cellStyle name="Comma 2 7 3 2 2 7 2" xfId="7711" xr:uid="{00000000-0005-0000-0000-0000E61A0000}"/>
    <cellStyle name="Comma 2 7 3 2 2 7 2 2" xfId="7712" xr:uid="{00000000-0005-0000-0000-0000E71A0000}"/>
    <cellStyle name="Comma 2 7 3 2 2 7 2 3" xfId="7713" xr:uid="{00000000-0005-0000-0000-0000E81A0000}"/>
    <cellStyle name="Comma 2 7 3 2 2 7 3" xfId="7714" xr:uid="{00000000-0005-0000-0000-0000E91A0000}"/>
    <cellStyle name="Comma 2 7 3 2 2 7 3 2" xfId="7715" xr:uid="{00000000-0005-0000-0000-0000EA1A0000}"/>
    <cellStyle name="Comma 2 7 3 2 2 7 3 3" xfId="7716" xr:uid="{00000000-0005-0000-0000-0000EB1A0000}"/>
    <cellStyle name="Comma 2 7 3 2 2 7 4" xfId="7717" xr:uid="{00000000-0005-0000-0000-0000EC1A0000}"/>
    <cellStyle name="Comma 2 7 3 2 2 7 4 2" xfId="7718" xr:uid="{00000000-0005-0000-0000-0000ED1A0000}"/>
    <cellStyle name="Comma 2 7 3 2 2 7 4 3" xfId="7719" xr:uid="{00000000-0005-0000-0000-0000EE1A0000}"/>
    <cellStyle name="Comma 2 7 3 2 2 7 5" xfId="7720" xr:uid="{00000000-0005-0000-0000-0000EF1A0000}"/>
    <cellStyle name="Comma 2 7 3 2 2 7 5 2" xfId="7721" xr:uid="{00000000-0005-0000-0000-0000F01A0000}"/>
    <cellStyle name="Comma 2 7 3 2 2 7 5 3" xfId="7722" xr:uid="{00000000-0005-0000-0000-0000F11A0000}"/>
    <cellStyle name="Comma 2 7 3 2 2 7 6" xfId="7723" xr:uid="{00000000-0005-0000-0000-0000F21A0000}"/>
    <cellStyle name="Comma 2 7 3 2 2 7 7" xfId="7724" xr:uid="{00000000-0005-0000-0000-0000F31A0000}"/>
    <cellStyle name="Comma 2 7 3 2 2 8" xfId="7725" xr:uid="{00000000-0005-0000-0000-0000F41A0000}"/>
    <cellStyle name="Comma 2 7 3 2 2 8 2" xfId="7726" xr:uid="{00000000-0005-0000-0000-0000F51A0000}"/>
    <cellStyle name="Comma 2 7 3 2 2 8 2 2" xfId="7727" xr:uid="{00000000-0005-0000-0000-0000F61A0000}"/>
    <cellStyle name="Comma 2 7 3 2 2 8 2 3" xfId="7728" xr:uid="{00000000-0005-0000-0000-0000F71A0000}"/>
    <cellStyle name="Comma 2 7 3 2 2 8 3" xfId="7729" xr:uid="{00000000-0005-0000-0000-0000F81A0000}"/>
    <cellStyle name="Comma 2 7 3 2 2 8 3 2" xfId="7730" xr:uid="{00000000-0005-0000-0000-0000F91A0000}"/>
    <cellStyle name="Comma 2 7 3 2 2 8 3 3" xfId="7731" xr:uid="{00000000-0005-0000-0000-0000FA1A0000}"/>
    <cellStyle name="Comma 2 7 3 2 2 8 4" xfId="7732" xr:uid="{00000000-0005-0000-0000-0000FB1A0000}"/>
    <cellStyle name="Comma 2 7 3 2 2 8 4 2" xfId="7733" xr:uid="{00000000-0005-0000-0000-0000FC1A0000}"/>
    <cellStyle name="Comma 2 7 3 2 2 8 4 3" xfId="7734" xr:uid="{00000000-0005-0000-0000-0000FD1A0000}"/>
    <cellStyle name="Comma 2 7 3 2 2 8 5" xfId="7735" xr:uid="{00000000-0005-0000-0000-0000FE1A0000}"/>
    <cellStyle name="Comma 2 7 3 2 2 8 5 2" xfId="7736" xr:uid="{00000000-0005-0000-0000-0000FF1A0000}"/>
    <cellStyle name="Comma 2 7 3 2 2 8 5 3" xfId="7737" xr:uid="{00000000-0005-0000-0000-0000001B0000}"/>
    <cellStyle name="Comma 2 7 3 2 2 8 6" xfId="7738" xr:uid="{00000000-0005-0000-0000-0000011B0000}"/>
    <cellStyle name="Comma 2 7 3 2 2 8 7" xfId="7739" xr:uid="{00000000-0005-0000-0000-0000021B0000}"/>
    <cellStyle name="Comma 2 7 3 2 2 9" xfId="7740" xr:uid="{00000000-0005-0000-0000-0000031B0000}"/>
    <cellStyle name="Comma 2 7 3 2 2 9 2" xfId="7741" xr:uid="{00000000-0005-0000-0000-0000041B0000}"/>
    <cellStyle name="Comma 2 7 3 2 2 9 3" xfId="7742" xr:uid="{00000000-0005-0000-0000-0000051B0000}"/>
    <cellStyle name="Comma 2 7 3 2 3" xfId="7743" xr:uid="{00000000-0005-0000-0000-0000061B0000}"/>
    <cellStyle name="Comma 2 7 3 2 3 10" xfId="7744" xr:uid="{00000000-0005-0000-0000-0000071B0000}"/>
    <cellStyle name="Comma 2 7 3 2 3 11" xfId="7745" xr:uid="{00000000-0005-0000-0000-0000081B0000}"/>
    <cellStyle name="Comma 2 7 3 2 3 2" xfId="7746" xr:uid="{00000000-0005-0000-0000-0000091B0000}"/>
    <cellStyle name="Comma 2 7 3 2 3 2 2" xfId="7747" xr:uid="{00000000-0005-0000-0000-00000A1B0000}"/>
    <cellStyle name="Comma 2 7 3 2 3 2 2 2" xfId="7748" xr:uid="{00000000-0005-0000-0000-00000B1B0000}"/>
    <cellStyle name="Comma 2 7 3 2 3 2 2 2 2" xfId="7749" xr:uid="{00000000-0005-0000-0000-00000C1B0000}"/>
    <cellStyle name="Comma 2 7 3 2 3 2 2 2 3" xfId="7750" xr:uid="{00000000-0005-0000-0000-00000D1B0000}"/>
    <cellStyle name="Comma 2 7 3 2 3 2 2 3" xfId="7751" xr:uid="{00000000-0005-0000-0000-00000E1B0000}"/>
    <cellStyle name="Comma 2 7 3 2 3 2 2 3 2" xfId="7752" xr:uid="{00000000-0005-0000-0000-00000F1B0000}"/>
    <cellStyle name="Comma 2 7 3 2 3 2 2 3 3" xfId="7753" xr:uid="{00000000-0005-0000-0000-0000101B0000}"/>
    <cellStyle name="Comma 2 7 3 2 3 2 2 4" xfId="7754" xr:uid="{00000000-0005-0000-0000-0000111B0000}"/>
    <cellStyle name="Comma 2 7 3 2 3 2 2 4 2" xfId="7755" xr:uid="{00000000-0005-0000-0000-0000121B0000}"/>
    <cellStyle name="Comma 2 7 3 2 3 2 2 4 3" xfId="7756" xr:uid="{00000000-0005-0000-0000-0000131B0000}"/>
    <cellStyle name="Comma 2 7 3 2 3 2 2 5" xfId="7757" xr:uid="{00000000-0005-0000-0000-0000141B0000}"/>
    <cellStyle name="Comma 2 7 3 2 3 2 2 5 2" xfId="7758" xr:uid="{00000000-0005-0000-0000-0000151B0000}"/>
    <cellStyle name="Comma 2 7 3 2 3 2 2 5 3" xfId="7759" xr:uid="{00000000-0005-0000-0000-0000161B0000}"/>
    <cellStyle name="Comma 2 7 3 2 3 2 2 6" xfId="7760" xr:uid="{00000000-0005-0000-0000-0000171B0000}"/>
    <cellStyle name="Comma 2 7 3 2 3 2 2 7" xfId="7761" xr:uid="{00000000-0005-0000-0000-0000181B0000}"/>
    <cellStyle name="Comma 2 7 3 2 3 2 3" xfId="7762" xr:uid="{00000000-0005-0000-0000-0000191B0000}"/>
    <cellStyle name="Comma 2 7 3 2 3 2 3 2" xfId="7763" xr:uid="{00000000-0005-0000-0000-00001A1B0000}"/>
    <cellStyle name="Comma 2 7 3 2 3 2 3 3" xfId="7764" xr:uid="{00000000-0005-0000-0000-00001B1B0000}"/>
    <cellStyle name="Comma 2 7 3 2 3 2 4" xfId="7765" xr:uid="{00000000-0005-0000-0000-00001C1B0000}"/>
    <cellStyle name="Comma 2 7 3 2 3 2 4 2" xfId="7766" xr:uid="{00000000-0005-0000-0000-00001D1B0000}"/>
    <cellStyle name="Comma 2 7 3 2 3 2 4 3" xfId="7767" xr:uid="{00000000-0005-0000-0000-00001E1B0000}"/>
    <cellStyle name="Comma 2 7 3 2 3 2 5" xfId="7768" xr:uid="{00000000-0005-0000-0000-00001F1B0000}"/>
    <cellStyle name="Comma 2 7 3 2 3 2 5 2" xfId="7769" xr:uid="{00000000-0005-0000-0000-0000201B0000}"/>
    <cellStyle name="Comma 2 7 3 2 3 2 5 3" xfId="7770" xr:uid="{00000000-0005-0000-0000-0000211B0000}"/>
    <cellStyle name="Comma 2 7 3 2 3 2 6" xfId="7771" xr:uid="{00000000-0005-0000-0000-0000221B0000}"/>
    <cellStyle name="Comma 2 7 3 2 3 2 6 2" xfId="7772" xr:uid="{00000000-0005-0000-0000-0000231B0000}"/>
    <cellStyle name="Comma 2 7 3 2 3 2 6 3" xfId="7773" xr:uid="{00000000-0005-0000-0000-0000241B0000}"/>
    <cellStyle name="Comma 2 7 3 2 3 2 7" xfId="7774" xr:uid="{00000000-0005-0000-0000-0000251B0000}"/>
    <cellStyle name="Comma 2 7 3 2 3 2 8" xfId="7775" xr:uid="{00000000-0005-0000-0000-0000261B0000}"/>
    <cellStyle name="Comma 2 7 3 2 3 3" xfId="7776" xr:uid="{00000000-0005-0000-0000-0000271B0000}"/>
    <cellStyle name="Comma 2 7 3 2 3 3 2" xfId="7777" xr:uid="{00000000-0005-0000-0000-0000281B0000}"/>
    <cellStyle name="Comma 2 7 3 2 3 3 2 2" xfId="7778" xr:uid="{00000000-0005-0000-0000-0000291B0000}"/>
    <cellStyle name="Comma 2 7 3 2 3 3 2 3" xfId="7779" xr:uid="{00000000-0005-0000-0000-00002A1B0000}"/>
    <cellStyle name="Comma 2 7 3 2 3 3 3" xfId="7780" xr:uid="{00000000-0005-0000-0000-00002B1B0000}"/>
    <cellStyle name="Comma 2 7 3 2 3 3 3 2" xfId="7781" xr:uid="{00000000-0005-0000-0000-00002C1B0000}"/>
    <cellStyle name="Comma 2 7 3 2 3 3 3 3" xfId="7782" xr:uid="{00000000-0005-0000-0000-00002D1B0000}"/>
    <cellStyle name="Comma 2 7 3 2 3 3 4" xfId="7783" xr:uid="{00000000-0005-0000-0000-00002E1B0000}"/>
    <cellStyle name="Comma 2 7 3 2 3 3 4 2" xfId="7784" xr:uid="{00000000-0005-0000-0000-00002F1B0000}"/>
    <cellStyle name="Comma 2 7 3 2 3 3 4 3" xfId="7785" xr:uid="{00000000-0005-0000-0000-0000301B0000}"/>
    <cellStyle name="Comma 2 7 3 2 3 3 5" xfId="7786" xr:uid="{00000000-0005-0000-0000-0000311B0000}"/>
    <cellStyle name="Comma 2 7 3 2 3 3 5 2" xfId="7787" xr:uid="{00000000-0005-0000-0000-0000321B0000}"/>
    <cellStyle name="Comma 2 7 3 2 3 3 5 3" xfId="7788" xr:uid="{00000000-0005-0000-0000-0000331B0000}"/>
    <cellStyle name="Comma 2 7 3 2 3 3 6" xfId="7789" xr:uid="{00000000-0005-0000-0000-0000341B0000}"/>
    <cellStyle name="Comma 2 7 3 2 3 3 7" xfId="7790" xr:uid="{00000000-0005-0000-0000-0000351B0000}"/>
    <cellStyle name="Comma 2 7 3 2 3 4" xfId="7791" xr:uid="{00000000-0005-0000-0000-0000361B0000}"/>
    <cellStyle name="Comma 2 7 3 2 3 4 2" xfId="7792" xr:uid="{00000000-0005-0000-0000-0000371B0000}"/>
    <cellStyle name="Comma 2 7 3 2 3 4 2 2" xfId="7793" xr:uid="{00000000-0005-0000-0000-0000381B0000}"/>
    <cellStyle name="Comma 2 7 3 2 3 4 2 3" xfId="7794" xr:uid="{00000000-0005-0000-0000-0000391B0000}"/>
    <cellStyle name="Comma 2 7 3 2 3 4 3" xfId="7795" xr:uid="{00000000-0005-0000-0000-00003A1B0000}"/>
    <cellStyle name="Comma 2 7 3 2 3 4 3 2" xfId="7796" xr:uid="{00000000-0005-0000-0000-00003B1B0000}"/>
    <cellStyle name="Comma 2 7 3 2 3 4 3 3" xfId="7797" xr:uid="{00000000-0005-0000-0000-00003C1B0000}"/>
    <cellStyle name="Comma 2 7 3 2 3 4 4" xfId="7798" xr:uid="{00000000-0005-0000-0000-00003D1B0000}"/>
    <cellStyle name="Comma 2 7 3 2 3 4 4 2" xfId="7799" xr:uid="{00000000-0005-0000-0000-00003E1B0000}"/>
    <cellStyle name="Comma 2 7 3 2 3 4 4 3" xfId="7800" xr:uid="{00000000-0005-0000-0000-00003F1B0000}"/>
    <cellStyle name="Comma 2 7 3 2 3 4 5" xfId="7801" xr:uid="{00000000-0005-0000-0000-0000401B0000}"/>
    <cellStyle name="Comma 2 7 3 2 3 4 5 2" xfId="7802" xr:uid="{00000000-0005-0000-0000-0000411B0000}"/>
    <cellStyle name="Comma 2 7 3 2 3 4 5 3" xfId="7803" xr:uid="{00000000-0005-0000-0000-0000421B0000}"/>
    <cellStyle name="Comma 2 7 3 2 3 4 6" xfId="7804" xr:uid="{00000000-0005-0000-0000-0000431B0000}"/>
    <cellStyle name="Comma 2 7 3 2 3 4 7" xfId="7805" xr:uid="{00000000-0005-0000-0000-0000441B0000}"/>
    <cellStyle name="Comma 2 7 3 2 3 5" xfId="7806" xr:uid="{00000000-0005-0000-0000-0000451B0000}"/>
    <cellStyle name="Comma 2 7 3 2 3 5 2" xfId="7807" xr:uid="{00000000-0005-0000-0000-0000461B0000}"/>
    <cellStyle name="Comma 2 7 3 2 3 5 2 2" xfId="7808" xr:uid="{00000000-0005-0000-0000-0000471B0000}"/>
    <cellStyle name="Comma 2 7 3 2 3 5 2 3" xfId="7809" xr:uid="{00000000-0005-0000-0000-0000481B0000}"/>
    <cellStyle name="Comma 2 7 3 2 3 5 3" xfId="7810" xr:uid="{00000000-0005-0000-0000-0000491B0000}"/>
    <cellStyle name="Comma 2 7 3 2 3 5 3 2" xfId="7811" xr:uid="{00000000-0005-0000-0000-00004A1B0000}"/>
    <cellStyle name="Comma 2 7 3 2 3 5 3 3" xfId="7812" xr:uid="{00000000-0005-0000-0000-00004B1B0000}"/>
    <cellStyle name="Comma 2 7 3 2 3 5 4" xfId="7813" xr:uid="{00000000-0005-0000-0000-00004C1B0000}"/>
    <cellStyle name="Comma 2 7 3 2 3 5 4 2" xfId="7814" xr:uid="{00000000-0005-0000-0000-00004D1B0000}"/>
    <cellStyle name="Comma 2 7 3 2 3 5 4 3" xfId="7815" xr:uid="{00000000-0005-0000-0000-00004E1B0000}"/>
    <cellStyle name="Comma 2 7 3 2 3 5 5" xfId="7816" xr:uid="{00000000-0005-0000-0000-00004F1B0000}"/>
    <cellStyle name="Comma 2 7 3 2 3 5 5 2" xfId="7817" xr:uid="{00000000-0005-0000-0000-0000501B0000}"/>
    <cellStyle name="Comma 2 7 3 2 3 5 5 3" xfId="7818" xr:uid="{00000000-0005-0000-0000-0000511B0000}"/>
    <cellStyle name="Comma 2 7 3 2 3 5 6" xfId="7819" xr:uid="{00000000-0005-0000-0000-0000521B0000}"/>
    <cellStyle name="Comma 2 7 3 2 3 5 7" xfId="7820" xr:uid="{00000000-0005-0000-0000-0000531B0000}"/>
    <cellStyle name="Comma 2 7 3 2 3 6" xfId="7821" xr:uid="{00000000-0005-0000-0000-0000541B0000}"/>
    <cellStyle name="Comma 2 7 3 2 3 6 2" xfId="7822" xr:uid="{00000000-0005-0000-0000-0000551B0000}"/>
    <cellStyle name="Comma 2 7 3 2 3 6 3" xfId="7823" xr:uid="{00000000-0005-0000-0000-0000561B0000}"/>
    <cellStyle name="Comma 2 7 3 2 3 7" xfId="7824" xr:uid="{00000000-0005-0000-0000-0000571B0000}"/>
    <cellStyle name="Comma 2 7 3 2 3 7 2" xfId="7825" xr:uid="{00000000-0005-0000-0000-0000581B0000}"/>
    <cellStyle name="Comma 2 7 3 2 3 7 3" xfId="7826" xr:uid="{00000000-0005-0000-0000-0000591B0000}"/>
    <cellStyle name="Comma 2 7 3 2 3 8" xfId="7827" xr:uid="{00000000-0005-0000-0000-00005A1B0000}"/>
    <cellStyle name="Comma 2 7 3 2 3 8 2" xfId="7828" xr:uid="{00000000-0005-0000-0000-00005B1B0000}"/>
    <cellStyle name="Comma 2 7 3 2 3 8 3" xfId="7829" xr:uid="{00000000-0005-0000-0000-00005C1B0000}"/>
    <cellStyle name="Comma 2 7 3 2 3 9" xfId="7830" xr:uid="{00000000-0005-0000-0000-00005D1B0000}"/>
    <cellStyle name="Comma 2 7 3 2 3 9 2" xfId="7831" xr:uid="{00000000-0005-0000-0000-00005E1B0000}"/>
    <cellStyle name="Comma 2 7 3 2 3 9 3" xfId="7832" xr:uid="{00000000-0005-0000-0000-00005F1B0000}"/>
    <cellStyle name="Comma 2 7 3 2 4" xfId="7833" xr:uid="{00000000-0005-0000-0000-0000601B0000}"/>
    <cellStyle name="Comma 2 7 3 2 4 2" xfId="7834" xr:uid="{00000000-0005-0000-0000-0000611B0000}"/>
    <cellStyle name="Comma 2 7 3 2 4 2 2" xfId="7835" xr:uid="{00000000-0005-0000-0000-0000621B0000}"/>
    <cellStyle name="Comma 2 7 3 2 4 2 2 2" xfId="7836" xr:uid="{00000000-0005-0000-0000-0000631B0000}"/>
    <cellStyle name="Comma 2 7 3 2 4 2 2 3" xfId="7837" xr:uid="{00000000-0005-0000-0000-0000641B0000}"/>
    <cellStyle name="Comma 2 7 3 2 4 2 3" xfId="7838" xr:uid="{00000000-0005-0000-0000-0000651B0000}"/>
    <cellStyle name="Comma 2 7 3 2 4 2 3 2" xfId="7839" xr:uid="{00000000-0005-0000-0000-0000661B0000}"/>
    <cellStyle name="Comma 2 7 3 2 4 2 3 3" xfId="7840" xr:uid="{00000000-0005-0000-0000-0000671B0000}"/>
    <cellStyle name="Comma 2 7 3 2 4 2 4" xfId="7841" xr:uid="{00000000-0005-0000-0000-0000681B0000}"/>
    <cellStyle name="Comma 2 7 3 2 4 2 4 2" xfId="7842" xr:uid="{00000000-0005-0000-0000-0000691B0000}"/>
    <cellStyle name="Comma 2 7 3 2 4 2 4 3" xfId="7843" xr:uid="{00000000-0005-0000-0000-00006A1B0000}"/>
    <cellStyle name="Comma 2 7 3 2 4 2 5" xfId="7844" xr:uid="{00000000-0005-0000-0000-00006B1B0000}"/>
    <cellStyle name="Comma 2 7 3 2 4 2 5 2" xfId="7845" xr:uid="{00000000-0005-0000-0000-00006C1B0000}"/>
    <cellStyle name="Comma 2 7 3 2 4 2 5 3" xfId="7846" xr:uid="{00000000-0005-0000-0000-00006D1B0000}"/>
    <cellStyle name="Comma 2 7 3 2 4 2 6" xfId="7847" xr:uid="{00000000-0005-0000-0000-00006E1B0000}"/>
    <cellStyle name="Comma 2 7 3 2 4 2 7" xfId="7848" xr:uid="{00000000-0005-0000-0000-00006F1B0000}"/>
    <cellStyle name="Comma 2 7 3 2 4 3" xfId="7849" xr:uid="{00000000-0005-0000-0000-0000701B0000}"/>
    <cellStyle name="Comma 2 7 3 2 4 3 2" xfId="7850" xr:uid="{00000000-0005-0000-0000-0000711B0000}"/>
    <cellStyle name="Comma 2 7 3 2 4 3 3" xfId="7851" xr:uid="{00000000-0005-0000-0000-0000721B0000}"/>
    <cellStyle name="Comma 2 7 3 2 4 4" xfId="7852" xr:uid="{00000000-0005-0000-0000-0000731B0000}"/>
    <cellStyle name="Comma 2 7 3 2 4 4 2" xfId="7853" xr:uid="{00000000-0005-0000-0000-0000741B0000}"/>
    <cellStyle name="Comma 2 7 3 2 4 4 3" xfId="7854" xr:uid="{00000000-0005-0000-0000-0000751B0000}"/>
    <cellStyle name="Comma 2 7 3 2 4 5" xfId="7855" xr:uid="{00000000-0005-0000-0000-0000761B0000}"/>
    <cellStyle name="Comma 2 7 3 2 4 5 2" xfId="7856" xr:uid="{00000000-0005-0000-0000-0000771B0000}"/>
    <cellStyle name="Comma 2 7 3 2 4 5 3" xfId="7857" xr:uid="{00000000-0005-0000-0000-0000781B0000}"/>
    <cellStyle name="Comma 2 7 3 2 4 6" xfId="7858" xr:uid="{00000000-0005-0000-0000-0000791B0000}"/>
    <cellStyle name="Comma 2 7 3 2 4 6 2" xfId="7859" xr:uid="{00000000-0005-0000-0000-00007A1B0000}"/>
    <cellStyle name="Comma 2 7 3 2 4 6 3" xfId="7860" xr:uid="{00000000-0005-0000-0000-00007B1B0000}"/>
    <cellStyle name="Comma 2 7 3 2 4 7" xfId="7861" xr:uid="{00000000-0005-0000-0000-00007C1B0000}"/>
    <cellStyle name="Comma 2 7 3 2 4 8" xfId="7862" xr:uid="{00000000-0005-0000-0000-00007D1B0000}"/>
    <cellStyle name="Comma 2 7 3 2 5" xfId="7863" xr:uid="{00000000-0005-0000-0000-00007E1B0000}"/>
    <cellStyle name="Comma 2 7 3 2 5 2" xfId="7864" xr:uid="{00000000-0005-0000-0000-00007F1B0000}"/>
    <cellStyle name="Comma 2 7 3 2 5 2 2" xfId="7865" xr:uid="{00000000-0005-0000-0000-0000801B0000}"/>
    <cellStyle name="Comma 2 7 3 2 5 2 2 2" xfId="7866" xr:uid="{00000000-0005-0000-0000-0000811B0000}"/>
    <cellStyle name="Comma 2 7 3 2 5 2 2 3" xfId="7867" xr:uid="{00000000-0005-0000-0000-0000821B0000}"/>
    <cellStyle name="Comma 2 7 3 2 5 2 3" xfId="7868" xr:uid="{00000000-0005-0000-0000-0000831B0000}"/>
    <cellStyle name="Comma 2 7 3 2 5 2 3 2" xfId="7869" xr:uid="{00000000-0005-0000-0000-0000841B0000}"/>
    <cellStyle name="Comma 2 7 3 2 5 2 3 3" xfId="7870" xr:uid="{00000000-0005-0000-0000-0000851B0000}"/>
    <cellStyle name="Comma 2 7 3 2 5 2 4" xfId="7871" xr:uid="{00000000-0005-0000-0000-0000861B0000}"/>
    <cellStyle name="Comma 2 7 3 2 5 2 4 2" xfId="7872" xr:uid="{00000000-0005-0000-0000-0000871B0000}"/>
    <cellStyle name="Comma 2 7 3 2 5 2 4 3" xfId="7873" xr:uid="{00000000-0005-0000-0000-0000881B0000}"/>
    <cellStyle name="Comma 2 7 3 2 5 2 5" xfId="7874" xr:uid="{00000000-0005-0000-0000-0000891B0000}"/>
    <cellStyle name="Comma 2 7 3 2 5 2 5 2" xfId="7875" xr:uid="{00000000-0005-0000-0000-00008A1B0000}"/>
    <cellStyle name="Comma 2 7 3 2 5 2 5 3" xfId="7876" xr:uid="{00000000-0005-0000-0000-00008B1B0000}"/>
    <cellStyle name="Comma 2 7 3 2 5 2 6" xfId="7877" xr:uid="{00000000-0005-0000-0000-00008C1B0000}"/>
    <cellStyle name="Comma 2 7 3 2 5 2 7" xfId="7878" xr:uid="{00000000-0005-0000-0000-00008D1B0000}"/>
    <cellStyle name="Comma 2 7 3 2 5 3" xfId="7879" xr:uid="{00000000-0005-0000-0000-00008E1B0000}"/>
    <cellStyle name="Comma 2 7 3 2 5 3 2" xfId="7880" xr:uid="{00000000-0005-0000-0000-00008F1B0000}"/>
    <cellStyle name="Comma 2 7 3 2 5 3 3" xfId="7881" xr:uid="{00000000-0005-0000-0000-0000901B0000}"/>
    <cellStyle name="Comma 2 7 3 2 5 4" xfId="7882" xr:uid="{00000000-0005-0000-0000-0000911B0000}"/>
    <cellStyle name="Comma 2 7 3 2 5 4 2" xfId="7883" xr:uid="{00000000-0005-0000-0000-0000921B0000}"/>
    <cellStyle name="Comma 2 7 3 2 5 4 3" xfId="7884" xr:uid="{00000000-0005-0000-0000-0000931B0000}"/>
    <cellStyle name="Comma 2 7 3 2 5 5" xfId="7885" xr:uid="{00000000-0005-0000-0000-0000941B0000}"/>
    <cellStyle name="Comma 2 7 3 2 5 5 2" xfId="7886" xr:uid="{00000000-0005-0000-0000-0000951B0000}"/>
    <cellStyle name="Comma 2 7 3 2 5 5 3" xfId="7887" xr:uid="{00000000-0005-0000-0000-0000961B0000}"/>
    <cellStyle name="Comma 2 7 3 2 5 6" xfId="7888" xr:uid="{00000000-0005-0000-0000-0000971B0000}"/>
    <cellStyle name="Comma 2 7 3 2 5 6 2" xfId="7889" xr:uid="{00000000-0005-0000-0000-0000981B0000}"/>
    <cellStyle name="Comma 2 7 3 2 5 6 3" xfId="7890" xr:uid="{00000000-0005-0000-0000-0000991B0000}"/>
    <cellStyle name="Comma 2 7 3 2 5 7" xfId="7891" xr:uid="{00000000-0005-0000-0000-00009A1B0000}"/>
    <cellStyle name="Comma 2 7 3 2 5 8" xfId="7892" xr:uid="{00000000-0005-0000-0000-00009B1B0000}"/>
    <cellStyle name="Comma 2 7 3 2 6" xfId="7893" xr:uid="{00000000-0005-0000-0000-00009C1B0000}"/>
    <cellStyle name="Comma 2 7 3 2 6 2" xfId="7894" xr:uid="{00000000-0005-0000-0000-00009D1B0000}"/>
    <cellStyle name="Comma 2 7 3 2 6 2 2" xfId="7895" xr:uid="{00000000-0005-0000-0000-00009E1B0000}"/>
    <cellStyle name="Comma 2 7 3 2 6 2 3" xfId="7896" xr:uid="{00000000-0005-0000-0000-00009F1B0000}"/>
    <cellStyle name="Comma 2 7 3 2 6 3" xfId="7897" xr:uid="{00000000-0005-0000-0000-0000A01B0000}"/>
    <cellStyle name="Comma 2 7 3 2 6 3 2" xfId="7898" xr:uid="{00000000-0005-0000-0000-0000A11B0000}"/>
    <cellStyle name="Comma 2 7 3 2 6 3 3" xfId="7899" xr:uid="{00000000-0005-0000-0000-0000A21B0000}"/>
    <cellStyle name="Comma 2 7 3 2 6 4" xfId="7900" xr:uid="{00000000-0005-0000-0000-0000A31B0000}"/>
    <cellStyle name="Comma 2 7 3 2 6 4 2" xfId="7901" xr:uid="{00000000-0005-0000-0000-0000A41B0000}"/>
    <cellStyle name="Comma 2 7 3 2 6 4 3" xfId="7902" xr:uid="{00000000-0005-0000-0000-0000A51B0000}"/>
    <cellStyle name="Comma 2 7 3 2 6 5" xfId="7903" xr:uid="{00000000-0005-0000-0000-0000A61B0000}"/>
    <cellStyle name="Comma 2 7 3 2 6 5 2" xfId="7904" xr:uid="{00000000-0005-0000-0000-0000A71B0000}"/>
    <cellStyle name="Comma 2 7 3 2 6 5 3" xfId="7905" xr:uid="{00000000-0005-0000-0000-0000A81B0000}"/>
    <cellStyle name="Comma 2 7 3 2 6 6" xfId="7906" xr:uid="{00000000-0005-0000-0000-0000A91B0000}"/>
    <cellStyle name="Comma 2 7 3 2 6 7" xfId="7907" xr:uid="{00000000-0005-0000-0000-0000AA1B0000}"/>
    <cellStyle name="Comma 2 7 3 2 7" xfId="7908" xr:uid="{00000000-0005-0000-0000-0000AB1B0000}"/>
    <cellStyle name="Comma 2 7 3 2 7 2" xfId="7909" xr:uid="{00000000-0005-0000-0000-0000AC1B0000}"/>
    <cellStyle name="Comma 2 7 3 2 7 2 2" xfId="7910" xr:uid="{00000000-0005-0000-0000-0000AD1B0000}"/>
    <cellStyle name="Comma 2 7 3 2 7 2 3" xfId="7911" xr:uid="{00000000-0005-0000-0000-0000AE1B0000}"/>
    <cellStyle name="Comma 2 7 3 2 7 3" xfId="7912" xr:uid="{00000000-0005-0000-0000-0000AF1B0000}"/>
    <cellStyle name="Comma 2 7 3 2 7 3 2" xfId="7913" xr:uid="{00000000-0005-0000-0000-0000B01B0000}"/>
    <cellStyle name="Comma 2 7 3 2 7 3 3" xfId="7914" xr:uid="{00000000-0005-0000-0000-0000B11B0000}"/>
    <cellStyle name="Comma 2 7 3 2 7 4" xfId="7915" xr:uid="{00000000-0005-0000-0000-0000B21B0000}"/>
    <cellStyle name="Comma 2 7 3 2 7 4 2" xfId="7916" xr:uid="{00000000-0005-0000-0000-0000B31B0000}"/>
    <cellStyle name="Comma 2 7 3 2 7 4 3" xfId="7917" xr:uid="{00000000-0005-0000-0000-0000B41B0000}"/>
    <cellStyle name="Comma 2 7 3 2 7 5" xfId="7918" xr:uid="{00000000-0005-0000-0000-0000B51B0000}"/>
    <cellStyle name="Comma 2 7 3 2 7 5 2" xfId="7919" xr:uid="{00000000-0005-0000-0000-0000B61B0000}"/>
    <cellStyle name="Comma 2 7 3 2 7 5 3" xfId="7920" xr:uid="{00000000-0005-0000-0000-0000B71B0000}"/>
    <cellStyle name="Comma 2 7 3 2 7 6" xfId="7921" xr:uid="{00000000-0005-0000-0000-0000B81B0000}"/>
    <cellStyle name="Comma 2 7 3 2 7 7" xfId="7922" xr:uid="{00000000-0005-0000-0000-0000B91B0000}"/>
    <cellStyle name="Comma 2 7 3 2 8" xfId="7923" xr:uid="{00000000-0005-0000-0000-0000BA1B0000}"/>
    <cellStyle name="Comma 2 7 3 2 8 2" xfId="7924" xr:uid="{00000000-0005-0000-0000-0000BB1B0000}"/>
    <cellStyle name="Comma 2 7 3 2 8 2 2" xfId="7925" xr:uid="{00000000-0005-0000-0000-0000BC1B0000}"/>
    <cellStyle name="Comma 2 7 3 2 8 2 3" xfId="7926" xr:uid="{00000000-0005-0000-0000-0000BD1B0000}"/>
    <cellStyle name="Comma 2 7 3 2 8 3" xfId="7927" xr:uid="{00000000-0005-0000-0000-0000BE1B0000}"/>
    <cellStyle name="Comma 2 7 3 2 8 3 2" xfId="7928" xr:uid="{00000000-0005-0000-0000-0000BF1B0000}"/>
    <cellStyle name="Comma 2 7 3 2 8 3 3" xfId="7929" xr:uid="{00000000-0005-0000-0000-0000C01B0000}"/>
    <cellStyle name="Comma 2 7 3 2 8 4" xfId="7930" xr:uid="{00000000-0005-0000-0000-0000C11B0000}"/>
    <cellStyle name="Comma 2 7 3 2 8 4 2" xfId="7931" xr:uid="{00000000-0005-0000-0000-0000C21B0000}"/>
    <cellStyle name="Comma 2 7 3 2 8 4 3" xfId="7932" xr:uid="{00000000-0005-0000-0000-0000C31B0000}"/>
    <cellStyle name="Comma 2 7 3 2 8 5" xfId="7933" xr:uid="{00000000-0005-0000-0000-0000C41B0000}"/>
    <cellStyle name="Comma 2 7 3 2 8 5 2" xfId="7934" xr:uid="{00000000-0005-0000-0000-0000C51B0000}"/>
    <cellStyle name="Comma 2 7 3 2 8 5 3" xfId="7935" xr:uid="{00000000-0005-0000-0000-0000C61B0000}"/>
    <cellStyle name="Comma 2 7 3 2 8 6" xfId="7936" xr:uid="{00000000-0005-0000-0000-0000C71B0000}"/>
    <cellStyle name="Comma 2 7 3 2 8 7" xfId="7937" xr:uid="{00000000-0005-0000-0000-0000C81B0000}"/>
    <cellStyle name="Comma 2 7 3 2 9" xfId="7938" xr:uid="{00000000-0005-0000-0000-0000C91B0000}"/>
    <cellStyle name="Comma 2 7 3 2 9 2" xfId="7939" xr:uid="{00000000-0005-0000-0000-0000CA1B0000}"/>
    <cellStyle name="Comma 2 7 3 2 9 2 2" xfId="7940" xr:uid="{00000000-0005-0000-0000-0000CB1B0000}"/>
    <cellStyle name="Comma 2 7 3 2 9 2 3" xfId="7941" xr:uid="{00000000-0005-0000-0000-0000CC1B0000}"/>
    <cellStyle name="Comma 2 7 3 2 9 3" xfId="7942" xr:uid="{00000000-0005-0000-0000-0000CD1B0000}"/>
    <cellStyle name="Comma 2 7 3 2 9 3 2" xfId="7943" xr:uid="{00000000-0005-0000-0000-0000CE1B0000}"/>
    <cellStyle name="Comma 2 7 3 2 9 3 3" xfId="7944" xr:uid="{00000000-0005-0000-0000-0000CF1B0000}"/>
    <cellStyle name="Comma 2 7 3 2 9 4" xfId="7945" xr:uid="{00000000-0005-0000-0000-0000D01B0000}"/>
    <cellStyle name="Comma 2 7 3 2 9 4 2" xfId="7946" xr:uid="{00000000-0005-0000-0000-0000D11B0000}"/>
    <cellStyle name="Comma 2 7 3 2 9 4 3" xfId="7947" xr:uid="{00000000-0005-0000-0000-0000D21B0000}"/>
    <cellStyle name="Comma 2 7 3 2 9 5" xfId="7948" xr:uid="{00000000-0005-0000-0000-0000D31B0000}"/>
    <cellStyle name="Comma 2 7 3 2 9 5 2" xfId="7949" xr:uid="{00000000-0005-0000-0000-0000D41B0000}"/>
    <cellStyle name="Comma 2 7 3 2 9 5 3" xfId="7950" xr:uid="{00000000-0005-0000-0000-0000D51B0000}"/>
    <cellStyle name="Comma 2 7 3 2 9 6" xfId="7951" xr:uid="{00000000-0005-0000-0000-0000D61B0000}"/>
    <cellStyle name="Comma 2 7 3 2 9 7" xfId="7952" xr:uid="{00000000-0005-0000-0000-0000D71B0000}"/>
    <cellStyle name="Comma 2 7 3 3" xfId="7953" xr:uid="{00000000-0005-0000-0000-0000D81B0000}"/>
    <cellStyle name="Comma 2 7 3 3 10" xfId="7954" xr:uid="{00000000-0005-0000-0000-0000D91B0000}"/>
    <cellStyle name="Comma 2 7 3 3 10 2" xfId="7955" xr:uid="{00000000-0005-0000-0000-0000DA1B0000}"/>
    <cellStyle name="Comma 2 7 3 3 10 3" xfId="7956" xr:uid="{00000000-0005-0000-0000-0000DB1B0000}"/>
    <cellStyle name="Comma 2 7 3 3 11" xfId="7957" xr:uid="{00000000-0005-0000-0000-0000DC1B0000}"/>
    <cellStyle name="Comma 2 7 3 3 11 2" xfId="7958" xr:uid="{00000000-0005-0000-0000-0000DD1B0000}"/>
    <cellStyle name="Comma 2 7 3 3 11 3" xfId="7959" xr:uid="{00000000-0005-0000-0000-0000DE1B0000}"/>
    <cellStyle name="Comma 2 7 3 3 12" xfId="7960" xr:uid="{00000000-0005-0000-0000-0000DF1B0000}"/>
    <cellStyle name="Comma 2 7 3 3 12 2" xfId="7961" xr:uid="{00000000-0005-0000-0000-0000E01B0000}"/>
    <cellStyle name="Comma 2 7 3 3 12 3" xfId="7962" xr:uid="{00000000-0005-0000-0000-0000E11B0000}"/>
    <cellStyle name="Comma 2 7 3 3 13" xfId="7963" xr:uid="{00000000-0005-0000-0000-0000E21B0000}"/>
    <cellStyle name="Comma 2 7 3 3 14" xfId="7964" xr:uid="{00000000-0005-0000-0000-0000E31B0000}"/>
    <cellStyle name="Comma 2 7 3 3 2" xfId="7965" xr:uid="{00000000-0005-0000-0000-0000E41B0000}"/>
    <cellStyle name="Comma 2 7 3 3 2 10" xfId="7966" xr:uid="{00000000-0005-0000-0000-0000E51B0000}"/>
    <cellStyle name="Comma 2 7 3 3 2 11" xfId="7967" xr:uid="{00000000-0005-0000-0000-0000E61B0000}"/>
    <cellStyle name="Comma 2 7 3 3 2 2" xfId="7968" xr:uid="{00000000-0005-0000-0000-0000E71B0000}"/>
    <cellStyle name="Comma 2 7 3 3 2 2 2" xfId="7969" xr:uid="{00000000-0005-0000-0000-0000E81B0000}"/>
    <cellStyle name="Comma 2 7 3 3 2 2 2 2" xfId="7970" xr:uid="{00000000-0005-0000-0000-0000E91B0000}"/>
    <cellStyle name="Comma 2 7 3 3 2 2 2 2 2" xfId="7971" xr:uid="{00000000-0005-0000-0000-0000EA1B0000}"/>
    <cellStyle name="Comma 2 7 3 3 2 2 2 2 3" xfId="7972" xr:uid="{00000000-0005-0000-0000-0000EB1B0000}"/>
    <cellStyle name="Comma 2 7 3 3 2 2 2 3" xfId="7973" xr:uid="{00000000-0005-0000-0000-0000EC1B0000}"/>
    <cellStyle name="Comma 2 7 3 3 2 2 2 3 2" xfId="7974" xr:uid="{00000000-0005-0000-0000-0000ED1B0000}"/>
    <cellStyle name="Comma 2 7 3 3 2 2 2 3 3" xfId="7975" xr:uid="{00000000-0005-0000-0000-0000EE1B0000}"/>
    <cellStyle name="Comma 2 7 3 3 2 2 2 4" xfId="7976" xr:uid="{00000000-0005-0000-0000-0000EF1B0000}"/>
    <cellStyle name="Comma 2 7 3 3 2 2 2 4 2" xfId="7977" xr:uid="{00000000-0005-0000-0000-0000F01B0000}"/>
    <cellStyle name="Comma 2 7 3 3 2 2 2 4 3" xfId="7978" xr:uid="{00000000-0005-0000-0000-0000F11B0000}"/>
    <cellStyle name="Comma 2 7 3 3 2 2 2 5" xfId="7979" xr:uid="{00000000-0005-0000-0000-0000F21B0000}"/>
    <cellStyle name="Comma 2 7 3 3 2 2 2 5 2" xfId="7980" xr:uid="{00000000-0005-0000-0000-0000F31B0000}"/>
    <cellStyle name="Comma 2 7 3 3 2 2 2 5 3" xfId="7981" xr:uid="{00000000-0005-0000-0000-0000F41B0000}"/>
    <cellStyle name="Comma 2 7 3 3 2 2 2 6" xfId="7982" xr:uid="{00000000-0005-0000-0000-0000F51B0000}"/>
    <cellStyle name="Comma 2 7 3 3 2 2 2 7" xfId="7983" xr:uid="{00000000-0005-0000-0000-0000F61B0000}"/>
    <cellStyle name="Comma 2 7 3 3 2 2 3" xfId="7984" xr:uid="{00000000-0005-0000-0000-0000F71B0000}"/>
    <cellStyle name="Comma 2 7 3 3 2 2 3 2" xfId="7985" xr:uid="{00000000-0005-0000-0000-0000F81B0000}"/>
    <cellStyle name="Comma 2 7 3 3 2 2 3 3" xfId="7986" xr:uid="{00000000-0005-0000-0000-0000F91B0000}"/>
    <cellStyle name="Comma 2 7 3 3 2 2 4" xfId="7987" xr:uid="{00000000-0005-0000-0000-0000FA1B0000}"/>
    <cellStyle name="Comma 2 7 3 3 2 2 4 2" xfId="7988" xr:uid="{00000000-0005-0000-0000-0000FB1B0000}"/>
    <cellStyle name="Comma 2 7 3 3 2 2 4 3" xfId="7989" xr:uid="{00000000-0005-0000-0000-0000FC1B0000}"/>
    <cellStyle name="Comma 2 7 3 3 2 2 5" xfId="7990" xr:uid="{00000000-0005-0000-0000-0000FD1B0000}"/>
    <cellStyle name="Comma 2 7 3 3 2 2 5 2" xfId="7991" xr:uid="{00000000-0005-0000-0000-0000FE1B0000}"/>
    <cellStyle name="Comma 2 7 3 3 2 2 5 3" xfId="7992" xr:uid="{00000000-0005-0000-0000-0000FF1B0000}"/>
    <cellStyle name="Comma 2 7 3 3 2 2 6" xfId="7993" xr:uid="{00000000-0005-0000-0000-0000001C0000}"/>
    <cellStyle name="Comma 2 7 3 3 2 2 6 2" xfId="7994" xr:uid="{00000000-0005-0000-0000-0000011C0000}"/>
    <cellStyle name="Comma 2 7 3 3 2 2 6 3" xfId="7995" xr:uid="{00000000-0005-0000-0000-0000021C0000}"/>
    <cellStyle name="Comma 2 7 3 3 2 2 7" xfId="7996" xr:uid="{00000000-0005-0000-0000-0000031C0000}"/>
    <cellStyle name="Comma 2 7 3 3 2 2 8" xfId="7997" xr:uid="{00000000-0005-0000-0000-0000041C0000}"/>
    <cellStyle name="Comma 2 7 3 3 2 3" xfId="7998" xr:uid="{00000000-0005-0000-0000-0000051C0000}"/>
    <cellStyle name="Comma 2 7 3 3 2 3 2" xfId="7999" xr:uid="{00000000-0005-0000-0000-0000061C0000}"/>
    <cellStyle name="Comma 2 7 3 3 2 3 2 2" xfId="8000" xr:uid="{00000000-0005-0000-0000-0000071C0000}"/>
    <cellStyle name="Comma 2 7 3 3 2 3 2 3" xfId="8001" xr:uid="{00000000-0005-0000-0000-0000081C0000}"/>
    <cellStyle name="Comma 2 7 3 3 2 3 3" xfId="8002" xr:uid="{00000000-0005-0000-0000-0000091C0000}"/>
    <cellStyle name="Comma 2 7 3 3 2 3 3 2" xfId="8003" xr:uid="{00000000-0005-0000-0000-00000A1C0000}"/>
    <cellStyle name="Comma 2 7 3 3 2 3 3 3" xfId="8004" xr:uid="{00000000-0005-0000-0000-00000B1C0000}"/>
    <cellStyle name="Comma 2 7 3 3 2 3 4" xfId="8005" xr:uid="{00000000-0005-0000-0000-00000C1C0000}"/>
    <cellStyle name="Comma 2 7 3 3 2 3 4 2" xfId="8006" xr:uid="{00000000-0005-0000-0000-00000D1C0000}"/>
    <cellStyle name="Comma 2 7 3 3 2 3 4 3" xfId="8007" xr:uid="{00000000-0005-0000-0000-00000E1C0000}"/>
    <cellStyle name="Comma 2 7 3 3 2 3 5" xfId="8008" xr:uid="{00000000-0005-0000-0000-00000F1C0000}"/>
    <cellStyle name="Comma 2 7 3 3 2 3 5 2" xfId="8009" xr:uid="{00000000-0005-0000-0000-0000101C0000}"/>
    <cellStyle name="Comma 2 7 3 3 2 3 5 3" xfId="8010" xr:uid="{00000000-0005-0000-0000-0000111C0000}"/>
    <cellStyle name="Comma 2 7 3 3 2 3 6" xfId="8011" xr:uid="{00000000-0005-0000-0000-0000121C0000}"/>
    <cellStyle name="Comma 2 7 3 3 2 3 7" xfId="8012" xr:uid="{00000000-0005-0000-0000-0000131C0000}"/>
    <cellStyle name="Comma 2 7 3 3 2 4" xfId="8013" xr:uid="{00000000-0005-0000-0000-0000141C0000}"/>
    <cellStyle name="Comma 2 7 3 3 2 4 2" xfId="8014" xr:uid="{00000000-0005-0000-0000-0000151C0000}"/>
    <cellStyle name="Comma 2 7 3 3 2 4 2 2" xfId="8015" xr:uid="{00000000-0005-0000-0000-0000161C0000}"/>
    <cellStyle name="Comma 2 7 3 3 2 4 2 3" xfId="8016" xr:uid="{00000000-0005-0000-0000-0000171C0000}"/>
    <cellStyle name="Comma 2 7 3 3 2 4 3" xfId="8017" xr:uid="{00000000-0005-0000-0000-0000181C0000}"/>
    <cellStyle name="Comma 2 7 3 3 2 4 3 2" xfId="8018" xr:uid="{00000000-0005-0000-0000-0000191C0000}"/>
    <cellStyle name="Comma 2 7 3 3 2 4 3 3" xfId="8019" xr:uid="{00000000-0005-0000-0000-00001A1C0000}"/>
    <cellStyle name="Comma 2 7 3 3 2 4 4" xfId="8020" xr:uid="{00000000-0005-0000-0000-00001B1C0000}"/>
    <cellStyle name="Comma 2 7 3 3 2 4 4 2" xfId="8021" xr:uid="{00000000-0005-0000-0000-00001C1C0000}"/>
    <cellStyle name="Comma 2 7 3 3 2 4 4 3" xfId="8022" xr:uid="{00000000-0005-0000-0000-00001D1C0000}"/>
    <cellStyle name="Comma 2 7 3 3 2 4 5" xfId="8023" xr:uid="{00000000-0005-0000-0000-00001E1C0000}"/>
    <cellStyle name="Comma 2 7 3 3 2 4 5 2" xfId="8024" xr:uid="{00000000-0005-0000-0000-00001F1C0000}"/>
    <cellStyle name="Comma 2 7 3 3 2 4 5 3" xfId="8025" xr:uid="{00000000-0005-0000-0000-0000201C0000}"/>
    <cellStyle name="Comma 2 7 3 3 2 4 6" xfId="8026" xr:uid="{00000000-0005-0000-0000-0000211C0000}"/>
    <cellStyle name="Comma 2 7 3 3 2 4 7" xfId="8027" xr:uid="{00000000-0005-0000-0000-0000221C0000}"/>
    <cellStyle name="Comma 2 7 3 3 2 5" xfId="8028" xr:uid="{00000000-0005-0000-0000-0000231C0000}"/>
    <cellStyle name="Comma 2 7 3 3 2 5 2" xfId="8029" xr:uid="{00000000-0005-0000-0000-0000241C0000}"/>
    <cellStyle name="Comma 2 7 3 3 2 5 2 2" xfId="8030" xr:uid="{00000000-0005-0000-0000-0000251C0000}"/>
    <cellStyle name="Comma 2 7 3 3 2 5 2 3" xfId="8031" xr:uid="{00000000-0005-0000-0000-0000261C0000}"/>
    <cellStyle name="Comma 2 7 3 3 2 5 3" xfId="8032" xr:uid="{00000000-0005-0000-0000-0000271C0000}"/>
    <cellStyle name="Comma 2 7 3 3 2 5 3 2" xfId="8033" xr:uid="{00000000-0005-0000-0000-0000281C0000}"/>
    <cellStyle name="Comma 2 7 3 3 2 5 3 3" xfId="8034" xr:uid="{00000000-0005-0000-0000-0000291C0000}"/>
    <cellStyle name="Comma 2 7 3 3 2 5 4" xfId="8035" xr:uid="{00000000-0005-0000-0000-00002A1C0000}"/>
    <cellStyle name="Comma 2 7 3 3 2 5 4 2" xfId="8036" xr:uid="{00000000-0005-0000-0000-00002B1C0000}"/>
    <cellStyle name="Comma 2 7 3 3 2 5 4 3" xfId="8037" xr:uid="{00000000-0005-0000-0000-00002C1C0000}"/>
    <cellStyle name="Comma 2 7 3 3 2 5 5" xfId="8038" xr:uid="{00000000-0005-0000-0000-00002D1C0000}"/>
    <cellStyle name="Comma 2 7 3 3 2 5 5 2" xfId="8039" xr:uid="{00000000-0005-0000-0000-00002E1C0000}"/>
    <cellStyle name="Comma 2 7 3 3 2 5 5 3" xfId="8040" xr:uid="{00000000-0005-0000-0000-00002F1C0000}"/>
    <cellStyle name="Comma 2 7 3 3 2 5 6" xfId="8041" xr:uid="{00000000-0005-0000-0000-0000301C0000}"/>
    <cellStyle name="Comma 2 7 3 3 2 5 7" xfId="8042" xr:uid="{00000000-0005-0000-0000-0000311C0000}"/>
    <cellStyle name="Comma 2 7 3 3 2 6" xfId="8043" xr:uid="{00000000-0005-0000-0000-0000321C0000}"/>
    <cellStyle name="Comma 2 7 3 3 2 6 2" xfId="8044" xr:uid="{00000000-0005-0000-0000-0000331C0000}"/>
    <cellStyle name="Comma 2 7 3 3 2 6 3" xfId="8045" xr:uid="{00000000-0005-0000-0000-0000341C0000}"/>
    <cellStyle name="Comma 2 7 3 3 2 7" xfId="8046" xr:uid="{00000000-0005-0000-0000-0000351C0000}"/>
    <cellStyle name="Comma 2 7 3 3 2 7 2" xfId="8047" xr:uid="{00000000-0005-0000-0000-0000361C0000}"/>
    <cellStyle name="Comma 2 7 3 3 2 7 3" xfId="8048" xr:uid="{00000000-0005-0000-0000-0000371C0000}"/>
    <cellStyle name="Comma 2 7 3 3 2 8" xfId="8049" xr:uid="{00000000-0005-0000-0000-0000381C0000}"/>
    <cellStyle name="Comma 2 7 3 3 2 8 2" xfId="8050" xr:uid="{00000000-0005-0000-0000-0000391C0000}"/>
    <cellStyle name="Comma 2 7 3 3 2 8 3" xfId="8051" xr:uid="{00000000-0005-0000-0000-00003A1C0000}"/>
    <cellStyle name="Comma 2 7 3 3 2 9" xfId="8052" xr:uid="{00000000-0005-0000-0000-00003B1C0000}"/>
    <cellStyle name="Comma 2 7 3 3 2 9 2" xfId="8053" xr:uid="{00000000-0005-0000-0000-00003C1C0000}"/>
    <cellStyle name="Comma 2 7 3 3 2 9 3" xfId="8054" xr:uid="{00000000-0005-0000-0000-00003D1C0000}"/>
    <cellStyle name="Comma 2 7 3 3 3" xfId="8055" xr:uid="{00000000-0005-0000-0000-00003E1C0000}"/>
    <cellStyle name="Comma 2 7 3 3 3 2" xfId="8056" xr:uid="{00000000-0005-0000-0000-00003F1C0000}"/>
    <cellStyle name="Comma 2 7 3 3 3 2 2" xfId="8057" xr:uid="{00000000-0005-0000-0000-0000401C0000}"/>
    <cellStyle name="Comma 2 7 3 3 3 2 2 2" xfId="8058" xr:uid="{00000000-0005-0000-0000-0000411C0000}"/>
    <cellStyle name="Comma 2 7 3 3 3 2 2 3" xfId="8059" xr:uid="{00000000-0005-0000-0000-0000421C0000}"/>
    <cellStyle name="Comma 2 7 3 3 3 2 3" xfId="8060" xr:uid="{00000000-0005-0000-0000-0000431C0000}"/>
    <cellStyle name="Comma 2 7 3 3 3 2 3 2" xfId="8061" xr:uid="{00000000-0005-0000-0000-0000441C0000}"/>
    <cellStyle name="Comma 2 7 3 3 3 2 3 3" xfId="8062" xr:uid="{00000000-0005-0000-0000-0000451C0000}"/>
    <cellStyle name="Comma 2 7 3 3 3 2 4" xfId="8063" xr:uid="{00000000-0005-0000-0000-0000461C0000}"/>
    <cellStyle name="Comma 2 7 3 3 3 2 4 2" xfId="8064" xr:uid="{00000000-0005-0000-0000-0000471C0000}"/>
    <cellStyle name="Comma 2 7 3 3 3 2 4 3" xfId="8065" xr:uid="{00000000-0005-0000-0000-0000481C0000}"/>
    <cellStyle name="Comma 2 7 3 3 3 2 5" xfId="8066" xr:uid="{00000000-0005-0000-0000-0000491C0000}"/>
    <cellStyle name="Comma 2 7 3 3 3 2 5 2" xfId="8067" xr:uid="{00000000-0005-0000-0000-00004A1C0000}"/>
    <cellStyle name="Comma 2 7 3 3 3 2 5 3" xfId="8068" xr:uid="{00000000-0005-0000-0000-00004B1C0000}"/>
    <cellStyle name="Comma 2 7 3 3 3 2 6" xfId="8069" xr:uid="{00000000-0005-0000-0000-00004C1C0000}"/>
    <cellStyle name="Comma 2 7 3 3 3 2 7" xfId="8070" xr:uid="{00000000-0005-0000-0000-00004D1C0000}"/>
    <cellStyle name="Comma 2 7 3 3 3 3" xfId="8071" xr:uid="{00000000-0005-0000-0000-00004E1C0000}"/>
    <cellStyle name="Comma 2 7 3 3 3 3 2" xfId="8072" xr:uid="{00000000-0005-0000-0000-00004F1C0000}"/>
    <cellStyle name="Comma 2 7 3 3 3 3 3" xfId="8073" xr:uid="{00000000-0005-0000-0000-0000501C0000}"/>
    <cellStyle name="Comma 2 7 3 3 3 4" xfId="8074" xr:uid="{00000000-0005-0000-0000-0000511C0000}"/>
    <cellStyle name="Comma 2 7 3 3 3 4 2" xfId="8075" xr:uid="{00000000-0005-0000-0000-0000521C0000}"/>
    <cellStyle name="Comma 2 7 3 3 3 4 3" xfId="8076" xr:uid="{00000000-0005-0000-0000-0000531C0000}"/>
    <cellStyle name="Comma 2 7 3 3 3 5" xfId="8077" xr:uid="{00000000-0005-0000-0000-0000541C0000}"/>
    <cellStyle name="Comma 2 7 3 3 3 5 2" xfId="8078" xr:uid="{00000000-0005-0000-0000-0000551C0000}"/>
    <cellStyle name="Comma 2 7 3 3 3 5 3" xfId="8079" xr:uid="{00000000-0005-0000-0000-0000561C0000}"/>
    <cellStyle name="Comma 2 7 3 3 3 6" xfId="8080" xr:uid="{00000000-0005-0000-0000-0000571C0000}"/>
    <cellStyle name="Comma 2 7 3 3 3 6 2" xfId="8081" xr:uid="{00000000-0005-0000-0000-0000581C0000}"/>
    <cellStyle name="Comma 2 7 3 3 3 6 3" xfId="8082" xr:uid="{00000000-0005-0000-0000-0000591C0000}"/>
    <cellStyle name="Comma 2 7 3 3 3 7" xfId="8083" xr:uid="{00000000-0005-0000-0000-00005A1C0000}"/>
    <cellStyle name="Comma 2 7 3 3 3 8" xfId="8084" xr:uid="{00000000-0005-0000-0000-00005B1C0000}"/>
    <cellStyle name="Comma 2 7 3 3 4" xfId="8085" xr:uid="{00000000-0005-0000-0000-00005C1C0000}"/>
    <cellStyle name="Comma 2 7 3 3 4 2" xfId="8086" xr:uid="{00000000-0005-0000-0000-00005D1C0000}"/>
    <cellStyle name="Comma 2 7 3 3 4 2 2" xfId="8087" xr:uid="{00000000-0005-0000-0000-00005E1C0000}"/>
    <cellStyle name="Comma 2 7 3 3 4 2 2 2" xfId="8088" xr:uid="{00000000-0005-0000-0000-00005F1C0000}"/>
    <cellStyle name="Comma 2 7 3 3 4 2 2 3" xfId="8089" xr:uid="{00000000-0005-0000-0000-0000601C0000}"/>
    <cellStyle name="Comma 2 7 3 3 4 2 3" xfId="8090" xr:uid="{00000000-0005-0000-0000-0000611C0000}"/>
    <cellStyle name="Comma 2 7 3 3 4 2 3 2" xfId="8091" xr:uid="{00000000-0005-0000-0000-0000621C0000}"/>
    <cellStyle name="Comma 2 7 3 3 4 2 3 3" xfId="8092" xr:uid="{00000000-0005-0000-0000-0000631C0000}"/>
    <cellStyle name="Comma 2 7 3 3 4 2 4" xfId="8093" xr:uid="{00000000-0005-0000-0000-0000641C0000}"/>
    <cellStyle name="Comma 2 7 3 3 4 2 4 2" xfId="8094" xr:uid="{00000000-0005-0000-0000-0000651C0000}"/>
    <cellStyle name="Comma 2 7 3 3 4 2 4 3" xfId="8095" xr:uid="{00000000-0005-0000-0000-0000661C0000}"/>
    <cellStyle name="Comma 2 7 3 3 4 2 5" xfId="8096" xr:uid="{00000000-0005-0000-0000-0000671C0000}"/>
    <cellStyle name="Comma 2 7 3 3 4 2 5 2" xfId="8097" xr:uid="{00000000-0005-0000-0000-0000681C0000}"/>
    <cellStyle name="Comma 2 7 3 3 4 2 5 3" xfId="8098" xr:uid="{00000000-0005-0000-0000-0000691C0000}"/>
    <cellStyle name="Comma 2 7 3 3 4 2 6" xfId="8099" xr:uid="{00000000-0005-0000-0000-00006A1C0000}"/>
    <cellStyle name="Comma 2 7 3 3 4 2 7" xfId="8100" xr:uid="{00000000-0005-0000-0000-00006B1C0000}"/>
    <cellStyle name="Comma 2 7 3 3 4 3" xfId="8101" xr:uid="{00000000-0005-0000-0000-00006C1C0000}"/>
    <cellStyle name="Comma 2 7 3 3 4 3 2" xfId="8102" xr:uid="{00000000-0005-0000-0000-00006D1C0000}"/>
    <cellStyle name="Comma 2 7 3 3 4 3 3" xfId="8103" xr:uid="{00000000-0005-0000-0000-00006E1C0000}"/>
    <cellStyle name="Comma 2 7 3 3 4 4" xfId="8104" xr:uid="{00000000-0005-0000-0000-00006F1C0000}"/>
    <cellStyle name="Comma 2 7 3 3 4 4 2" xfId="8105" xr:uid="{00000000-0005-0000-0000-0000701C0000}"/>
    <cellStyle name="Comma 2 7 3 3 4 4 3" xfId="8106" xr:uid="{00000000-0005-0000-0000-0000711C0000}"/>
    <cellStyle name="Comma 2 7 3 3 4 5" xfId="8107" xr:uid="{00000000-0005-0000-0000-0000721C0000}"/>
    <cellStyle name="Comma 2 7 3 3 4 5 2" xfId="8108" xr:uid="{00000000-0005-0000-0000-0000731C0000}"/>
    <cellStyle name="Comma 2 7 3 3 4 5 3" xfId="8109" xr:uid="{00000000-0005-0000-0000-0000741C0000}"/>
    <cellStyle name="Comma 2 7 3 3 4 6" xfId="8110" xr:uid="{00000000-0005-0000-0000-0000751C0000}"/>
    <cellStyle name="Comma 2 7 3 3 4 6 2" xfId="8111" xr:uid="{00000000-0005-0000-0000-0000761C0000}"/>
    <cellStyle name="Comma 2 7 3 3 4 6 3" xfId="8112" xr:uid="{00000000-0005-0000-0000-0000771C0000}"/>
    <cellStyle name="Comma 2 7 3 3 4 7" xfId="8113" xr:uid="{00000000-0005-0000-0000-0000781C0000}"/>
    <cellStyle name="Comma 2 7 3 3 4 8" xfId="8114" xr:uid="{00000000-0005-0000-0000-0000791C0000}"/>
    <cellStyle name="Comma 2 7 3 3 5" xfId="8115" xr:uid="{00000000-0005-0000-0000-00007A1C0000}"/>
    <cellStyle name="Comma 2 7 3 3 5 2" xfId="8116" xr:uid="{00000000-0005-0000-0000-00007B1C0000}"/>
    <cellStyle name="Comma 2 7 3 3 5 2 2" xfId="8117" xr:uid="{00000000-0005-0000-0000-00007C1C0000}"/>
    <cellStyle name="Comma 2 7 3 3 5 2 3" xfId="8118" xr:uid="{00000000-0005-0000-0000-00007D1C0000}"/>
    <cellStyle name="Comma 2 7 3 3 5 3" xfId="8119" xr:uid="{00000000-0005-0000-0000-00007E1C0000}"/>
    <cellStyle name="Comma 2 7 3 3 5 3 2" xfId="8120" xr:uid="{00000000-0005-0000-0000-00007F1C0000}"/>
    <cellStyle name="Comma 2 7 3 3 5 3 3" xfId="8121" xr:uid="{00000000-0005-0000-0000-0000801C0000}"/>
    <cellStyle name="Comma 2 7 3 3 5 4" xfId="8122" xr:uid="{00000000-0005-0000-0000-0000811C0000}"/>
    <cellStyle name="Comma 2 7 3 3 5 4 2" xfId="8123" xr:uid="{00000000-0005-0000-0000-0000821C0000}"/>
    <cellStyle name="Comma 2 7 3 3 5 4 3" xfId="8124" xr:uid="{00000000-0005-0000-0000-0000831C0000}"/>
    <cellStyle name="Comma 2 7 3 3 5 5" xfId="8125" xr:uid="{00000000-0005-0000-0000-0000841C0000}"/>
    <cellStyle name="Comma 2 7 3 3 5 5 2" xfId="8126" xr:uid="{00000000-0005-0000-0000-0000851C0000}"/>
    <cellStyle name="Comma 2 7 3 3 5 5 3" xfId="8127" xr:uid="{00000000-0005-0000-0000-0000861C0000}"/>
    <cellStyle name="Comma 2 7 3 3 5 6" xfId="8128" xr:uid="{00000000-0005-0000-0000-0000871C0000}"/>
    <cellStyle name="Comma 2 7 3 3 5 7" xfId="8129" xr:uid="{00000000-0005-0000-0000-0000881C0000}"/>
    <cellStyle name="Comma 2 7 3 3 6" xfId="8130" xr:uid="{00000000-0005-0000-0000-0000891C0000}"/>
    <cellStyle name="Comma 2 7 3 3 6 2" xfId="8131" xr:uid="{00000000-0005-0000-0000-00008A1C0000}"/>
    <cellStyle name="Comma 2 7 3 3 6 2 2" xfId="8132" xr:uid="{00000000-0005-0000-0000-00008B1C0000}"/>
    <cellStyle name="Comma 2 7 3 3 6 2 3" xfId="8133" xr:uid="{00000000-0005-0000-0000-00008C1C0000}"/>
    <cellStyle name="Comma 2 7 3 3 6 3" xfId="8134" xr:uid="{00000000-0005-0000-0000-00008D1C0000}"/>
    <cellStyle name="Comma 2 7 3 3 6 3 2" xfId="8135" xr:uid="{00000000-0005-0000-0000-00008E1C0000}"/>
    <cellStyle name="Comma 2 7 3 3 6 3 3" xfId="8136" xr:uid="{00000000-0005-0000-0000-00008F1C0000}"/>
    <cellStyle name="Comma 2 7 3 3 6 4" xfId="8137" xr:uid="{00000000-0005-0000-0000-0000901C0000}"/>
    <cellStyle name="Comma 2 7 3 3 6 4 2" xfId="8138" xr:uid="{00000000-0005-0000-0000-0000911C0000}"/>
    <cellStyle name="Comma 2 7 3 3 6 4 3" xfId="8139" xr:uid="{00000000-0005-0000-0000-0000921C0000}"/>
    <cellStyle name="Comma 2 7 3 3 6 5" xfId="8140" xr:uid="{00000000-0005-0000-0000-0000931C0000}"/>
    <cellStyle name="Comma 2 7 3 3 6 5 2" xfId="8141" xr:uid="{00000000-0005-0000-0000-0000941C0000}"/>
    <cellStyle name="Comma 2 7 3 3 6 5 3" xfId="8142" xr:uid="{00000000-0005-0000-0000-0000951C0000}"/>
    <cellStyle name="Comma 2 7 3 3 6 6" xfId="8143" xr:uid="{00000000-0005-0000-0000-0000961C0000}"/>
    <cellStyle name="Comma 2 7 3 3 6 7" xfId="8144" xr:uid="{00000000-0005-0000-0000-0000971C0000}"/>
    <cellStyle name="Comma 2 7 3 3 7" xfId="8145" xr:uid="{00000000-0005-0000-0000-0000981C0000}"/>
    <cellStyle name="Comma 2 7 3 3 7 2" xfId="8146" xr:uid="{00000000-0005-0000-0000-0000991C0000}"/>
    <cellStyle name="Comma 2 7 3 3 7 2 2" xfId="8147" xr:uid="{00000000-0005-0000-0000-00009A1C0000}"/>
    <cellStyle name="Comma 2 7 3 3 7 2 3" xfId="8148" xr:uid="{00000000-0005-0000-0000-00009B1C0000}"/>
    <cellStyle name="Comma 2 7 3 3 7 3" xfId="8149" xr:uid="{00000000-0005-0000-0000-00009C1C0000}"/>
    <cellStyle name="Comma 2 7 3 3 7 3 2" xfId="8150" xr:uid="{00000000-0005-0000-0000-00009D1C0000}"/>
    <cellStyle name="Comma 2 7 3 3 7 3 3" xfId="8151" xr:uid="{00000000-0005-0000-0000-00009E1C0000}"/>
    <cellStyle name="Comma 2 7 3 3 7 4" xfId="8152" xr:uid="{00000000-0005-0000-0000-00009F1C0000}"/>
    <cellStyle name="Comma 2 7 3 3 7 4 2" xfId="8153" xr:uid="{00000000-0005-0000-0000-0000A01C0000}"/>
    <cellStyle name="Comma 2 7 3 3 7 4 3" xfId="8154" xr:uid="{00000000-0005-0000-0000-0000A11C0000}"/>
    <cellStyle name="Comma 2 7 3 3 7 5" xfId="8155" xr:uid="{00000000-0005-0000-0000-0000A21C0000}"/>
    <cellStyle name="Comma 2 7 3 3 7 5 2" xfId="8156" xr:uid="{00000000-0005-0000-0000-0000A31C0000}"/>
    <cellStyle name="Comma 2 7 3 3 7 5 3" xfId="8157" xr:uid="{00000000-0005-0000-0000-0000A41C0000}"/>
    <cellStyle name="Comma 2 7 3 3 7 6" xfId="8158" xr:uid="{00000000-0005-0000-0000-0000A51C0000}"/>
    <cellStyle name="Comma 2 7 3 3 7 7" xfId="8159" xr:uid="{00000000-0005-0000-0000-0000A61C0000}"/>
    <cellStyle name="Comma 2 7 3 3 8" xfId="8160" xr:uid="{00000000-0005-0000-0000-0000A71C0000}"/>
    <cellStyle name="Comma 2 7 3 3 8 2" xfId="8161" xr:uid="{00000000-0005-0000-0000-0000A81C0000}"/>
    <cellStyle name="Comma 2 7 3 3 8 2 2" xfId="8162" xr:uid="{00000000-0005-0000-0000-0000A91C0000}"/>
    <cellStyle name="Comma 2 7 3 3 8 2 3" xfId="8163" xr:uid="{00000000-0005-0000-0000-0000AA1C0000}"/>
    <cellStyle name="Comma 2 7 3 3 8 3" xfId="8164" xr:uid="{00000000-0005-0000-0000-0000AB1C0000}"/>
    <cellStyle name="Comma 2 7 3 3 8 3 2" xfId="8165" xr:uid="{00000000-0005-0000-0000-0000AC1C0000}"/>
    <cellStyle name="Comma 2 7 3 3 8 3 3" xfId="8166" xr:uid="{00000000-0005-0000-0000-0000AD1C0000}"/>
    <cellStyle name="Comma 2 7 3 3 8 4" xfId="8167" xr:uid="{00000000-0005-0000-0000-0000AE1C0000}"/>
    <cellStyle name="Comma 2 7 3 3 8 4 2" xfId="8168" xr:uid="{00000000-0005-0000-0000-0000AF1C0000}"/>
    <cellStyle name="Comma 2 7 3 3 8 4 3" xfId="8169" xr:uid="{00000000-0005-0000-0000-0000B01C0000}"/>
    <cellStyle name="Comma 2 7 3 3 8 5" xfId="8170" xr:uid="{00000000-0005-0000-0000-0000B11C0000}"/>
    <cellStyle name="Comma 2 7 3 3 8 5 2" xfId="8171" xr:uid="{00000000-0005-0000-0000-0000B21C0000}"/>
    <cellStyle name="Comma 2 7 3 3 8 5 3" xfId="8172" xr:uid="{00000000-0005-0000-0000-0000B31C0000}"/>
    <cellStyle name="Comma 2 7 3 3 8 6" xfId="8173" xr:uid="{00000000-0005-0000-0000-0000B41C0000}"/>
    <cellStyle name="Comma 2 7 3 3 8 7" xfId="8174" xr:uid="{00000000-0005-0000-0000-0000B51C0000}"/>
    <cellStyle name="Comma 2 7 3 3 9" xfId="8175" xr:uid="{00000000-0005-0000-0000-0000B61C0000}"/>
    <cellStyle name="Comma 2 7 3 3 9 2" xfId="8176" xr:uid="{00000000-0005-0000-0000-0000B71C0000}"/>
    <cellStyle name="Comma 2 7 3 3 9 3" xfId="8177" xr:uid="{00000000-0005-0000-0000-0000B81C0000}"/>
    <cellStyle name="Comma 2 7 3 4" xfId="8178" xr:uid="{00000000-0005-0000-0000-0000B91C0000}"/>
    <cellStyle name="Comma 2 7 3 4 10" xfId="8179" xr:uid="{00000000-0005-0000-0000-0000BA1C0000}"/>
    <cellStyle name="Comma 2 7 3 4 11" xfId="8180" xr:uid="{00000000-0005-0000-0000-0000BB1C0000}"/>
    <cellStyle name="Comma 2 7 3 4 2" xfId="8181" xr:uid="{00000000-0005-0000-0000-0000BC1C0000}"/>
    <cellStyle name="Comma 2 7 3 4 2 2" xfId="8182" xr:uid="{00000000-0005-0000-0000-0000BD1C0000}"/>
    <cellStyle name="Comma 2 7 3 4 2 2 2" xfId="8183" xr:uid="{00000000-0005-0000-0000-0000BE1C0000}"/>
    <cellStyle name="Comma 2 7 3 4 2 2 2 2" xfId="8184" xr:uid="{00000000-0005-0000-0000-0000BF1C0000}"/>
    <cellStyle name="Comma 2 7 3 4 2 2 2 3" xfId="8185" xr:uid="{00000000-0005-0000-0000-0000C01C0000}"/>
    <cellStyle name="Comma 2 7 3 4 2 2 3" xfId="8186" xr:uid="{00000000-0005-0000-0000-0000C11C0000}"/>
    <cellStyle name="Comma 2 7 3 4 2 2 3 2" xfId="8187" xr:uid="{00000000-0005-0000-0000-0000C21C0000}"/>
    <cellStyle name="Comma 2 7 3 4 2 2 3 3" xfId="8188" xr:uid="{00000000-0005-0000-0000-0000C31C0000}"/>
    <cellStyle name="Comma 2 7 3 4 2 2 4" xfId="8189" xr:uid="{00000000-0005-0000-0000-0000C41C0000}"/>
    <cellStyle name="Comma 2 7 3 4 2 2 4 2" xfId="8190" xr:uid="{00000000-0005-0000-0000-0000C51C0000}"/>
    <cellStyle name="Comma 2 7 3 4 2 2 4 3" xfId="8191" xr:uid="{00000000-0005-0000-0000-0000C61C0000}"/>
    <cellStyle name="Comma 2 7 3 4 2 2 5" xfId="8192" xr:uid="{00000000-0005-0000-0000-0000C71C0000}"/>
    <cellStyle name="Comma 2 7 3 4 2 2 5 2" xfId="8193" xr:uid="{00000000-0005-0000-0000-0000C81C0000}"/>
    <cellStyle name="Comma 2 7 3 4 2 2 5 3" xfId="8194" xr:uid="{00000000-0005-0000-0000-0000C91C0000}"/>
    <cellStyle name="Comma 2 7 3 4 2 2 6" xfId="8195" xr:uid="{00000000-0005-0000-0000-0000CA1C0000}"/>
    <cellStyle name="Comma 2 7 3 4 2 2 7" xfId="8196" xr:uid="{00000000-0005-0000-0000-0000CB1C0000}"/>
    <cellStyle name="Comma 2 7 3 4 2 3" xfId="8197" xr:uid="{00000000-0005-0000-0000-0000CC1C0000}"/>
    <cellStyle name="Comma 2 7 3 4 2 3 2" xfId="8198" xr:uid="{00000000-0005-0000-0000-0000CD1C0000}"/>
    <cellStyle name="Comma 2 7 3 4 2 3 3" xfId="8199" xr:uid="{00000000-0005-0000-0000-0000CE1C0000}"/>
    <cellStyle name="Comma 2 7 3 4 2 4" xfId="8200" xr:uid="{00000000-0005-0000-0000-0000CF1C0000}"/>
    <cellStyle name="Comma 2 7 3 4 2 4 2" xfId="8201" xr:uid="{00000000-0005-0000-0000-0000D01C0000}"/>
    <cellStyle name="Comma 2 7 3 4 2 4 3" xfId="8202" xr:uid="{00000000-0005-0000-0000-0000D11C0000}"/>
    <cellStyle name="Comma 2 7 3 4 2 5" xfId="8203" xr:uid="{00000000-0005-0000-0000-0000D21C0000}"/>
    <cellStyle name="Comma 2 7 3 4 2 5 2" xfId="8204" xr:uid="{00000000-0005-0000-0000-0000D31C0000}"/>
    <cellStyle name="Comma 2 7 3 4 2 5 3" xfId="8205" xr:uid="{00000000-0005-0000-0000-0000D41C0000}"/>
    <cellStyle name="Comma 2 7 3 4 2 6" xfId="8206" xr:uid="{00000000-0005-0000-0000-0000D51C0000}"/>
    <cellStyle name="Comma 2 7 3 4 2 6 2" xfId="8207" xr:uid="{00000000-0005-0000-0000-0000D61C0000}"/>
    <cellStyle name="Comma 2 7 3 4 2 6 3" xfId="8208" xr:uid="{00000000-0005-0000-0000-0000D71C0000}"/>
    <cellStyle name="Comma 2 7 3 4 2 7" xfId="8209" xr:uid="{00000000-0005-0000-0000-0000D81C0000}"/>
    <cellStyle name="Comma 2 7 3 4 2 8" xfId="8210" xr:uid="{00000000-0005-0000-0000-0000D91C0000}"/>
    <cellStyle name="Comma 2 7 3 4 3" xfId="8211" xr:uid="{00000000-0005-0000-0000-0000DA1C0000}"/>
    <cellStyle name="Comma 2 7 3 4 3 2" xfId="8212" xr:uid="{00000000-0005-0000-0000-0000DB1C0000}"/>
    <cellStyle name="Comma 2 7 3 4 3 2 2" xfId="8213" xr:uid="{00000000-0005-0000-0000-0000DC1C0000}"/>
    <cellStyle name="Comma 2 7 3 4 3 2 3" xfId="8214" xr:uid="{00000000-0005-0000-0000-0000DD1C0000}"/>
    <cellStyle name="Comma 2 7 3 4 3 3" xfId="8215" xr:uid="{00000000-0005-0000-0000-0000DE1C0000}"/>
    <cellStyle name="Comma 2 7 3 4 3 3 2" xfId="8216" xr:uid="{00000000-0005-0000-0000-0000DF1C0000}"/>
    <cellStyle name="Comma 2 7 3 4 3 3 3" xfId="8217" xr:uid="{00000000-0005-0000-0000-0000E01C0000}"/>
    <cellStyle name="Comma 2 7 3 4 3 4" xfId="8218" xr:uid="{00000000-0005-0000-0000-0000E11C0000}"/>
    <cellStyle name="Comma 2 7 3 4 3 4 2" xfId="8219" xr:uid="{00000000-0005-0000-0000-0000E21C0000}"/>
    <cellStyle name="Comma 2 7 3 4 3 4 3" xfId="8220" xr:uid="{00000000-0005-0000-0000-0000E31C0000}"/>
    <cellStyle name="Comma 2 7 3 4 3 5" xfId="8221" xr:uid="{00000000-0005-0000-0000-0000E41C0000}"/>
    <cellStyle name="Comma 2 7 3 4 3 5 2" xfId="8222" xr:uid="{00000000-0005-0000-0000-0000E51C0000}"/>
    <cellStyle name="Comma 2 7 3 4 3 5 3" xfId="8223" xr:uid="{00000000-0005-0000-0000-0000E61C0000}"/>
    <cellStyle name="Comma 2 7 3 4 3 6" xfId="8224" xr:uid="{00000000-0005-0000-0000-0000E71C0000}"/>
    <cellStyle name="Comma 2 7 3 4 3 7" xfId="8225" xr:uid="{00000000-0005-0000-0000-0000E81C0000}"/>
    <cellStyle name="Comma 2 7 3 4 4" xfId="8226" xr:uid="{00000000-0005-0000-0000-0000E91C0000}"/>
    <cellStyle name="Comma 2 7 3 4 4 2" xfId="8227" xr:uid="{00000000-0005-0000-0000-0000EA1C0000}"/>
    <cellStyle name="Comma 2 7 3 4 4 2 2" xfId="8228" xr:uid="{00000000-0005-0000-0000-0000EB1C0000}"/>
    <cellStyle name="Comma 2 7 3 4 4 2 3" xfId="8229" xr:uid="{00000000-0005-0000-0000-0000EC1C0000}"/>
    <cellStyle name="Comma 2 7 3 4 4 3" xfId="8230" xr:uid="{00000000-0005-0000-0000-0000ED1C0000}"/>
    <cellStyle name="Comma 2 7 3 4 4 3 2" xfId="8231" xr:uid="{00000000-0005-0000-0000-0000EE1C0000}"/>
    <cellStyle name="Comma 2 7 3 4 4 3 3" xfId="8232" xr:uid="{00000000-0005-0000-0000-0000EF1C0000}"/>
    <cellStyle name="Comma 2 7 3 4 4 4" xfId="8233" xr:uid="{00000000-0005-0000-0000-0000F01C0000}"/>
    <cellStyle name="Comma 2 7 3 4 4 4 2" xfId="8234" xr:uid="{00000000-0005-0000-0000-0000F11C0000}"/>
    <cellStyle name="Comma 2 7 3 4 4 4 3" xfId="8235" xr:uid="{00000000-0005-0000-0000-0000F21C0000}"/>
    <cellStyle name="Comma 2 7 3 4 4 5" xfId="8236" xr:uid="{00000000-0005-0000-0000-0000F31C0000}"/>
    <cellStyle name="Comma 2 7 3 4 4 5 2" xfId="8237" xr:uid="{00000000-0005-0000-0000-0000F41C0000}"/>
    <cellStyle name="Comma 2 7 3 4 4 5 3" xfId="8238" xr:uid="{00000000-0005-0000-0000-0000F51C0000}"/>
    <cellStyle name="Comma 2 7 3 4 4 6" xfId="8239" xr:uid="{00000000-0005-0000-0000-0000F61C0000}"/>
    <cellStyle name="Comma 2 7 3 4 4 7" xfId="8240" xr:uid="{00000000-0005-0000-0000-0000F71C0000}"/>
    <cellStyle name="Comma 2 7 3 4 5" xfId="8241" xr:uid="{00000000-0005-0000-0000-0000F81C0000}"/>
    <cellStyle name="Comma 2 7 3 4 5 2" xfId="8242" xr:uid="{00000000-0005-0000-0000-0000F91C0000}"/>
    <cellStyle name="Comma 2 7 3 4 5 2 2" xfId="8243" xr:uid="{00000000-0005-0000-0000-0000FA1C0000}"/>
    <cellStyle name="Comma 2 7 3 4 5 2 3" xfId="8244" xr:uid="{00000000-0005-0000-0000-0000FB1C0000}"/>
    <cellStyle name="Comma 2 7 3 4 5 3" xfId="8245" xr:uid="{00000000-0005-0000-0000-0000FC1C0000}"/>
    <cellStyle name="Comma 2 7 3 4 5 3 2" xfId="8246" xr:uid="{00000000-0005-0000-0000-0000FD1C0000}"/>
    <cellStyle name="Comma 2 7 3 4 5 3 3" xfId="8247" xr:uid="{00000000-0005-0000-0000-0000FE1C0000}"/>
    <cellStyle name="Comma 2 7 3 4 5 4" xfId="8248" xr:uid="{00000000-0005-0000-0000-0000FF1C0000}"/>
    <cellStyle name="Comma 2 7 3 4 5 4 2" xfId="8249" xr:uid="{00000000-0005-0000-0000-0000001D0000}"/>
    <cellStyle name="Comma 2 7 3 4 5 4 3" xfId="8250" xr:uid="{00000000-0005-0000-0000-0000011D0000}"/>
    <cellStyle name="Comma 2 7 3 4 5 5" xfId="8251" xr:uid="{00000000-0005-0000-0000-0000021D0000}"/>
    <cellStyle name="Comma 2 7 3 4 5 5 2" xfId="8252" xr:uid="{00000000-0005-0000-0000-0000031D0000}"/>
    <cellStyle name="Comma 2 7 3 4 5 5 3" xfId="8253" xr:uid="{00000000-0005-0000-0000-0000041D0000}"/>
    <cellStyle name="Comma 2 7 3 4 5 6" xfId="8254" xr:uid="{00000000-0005-0000-0000-0000051D0000}"/>
    <cellStyle name="Comma 2 7 3 4 5 7" xfId="8255" xr:uid="{00000000-0005-0000-0000-0000061D0000}"/>
    <cellStyle name="Comma 2 7 3 4 6" xfId="8256" xr:uid="{00000000-0005-0000-0000-0000071D0000}"/>
    <cellStyle name="Comma 2 7 3 4 6 2" xfId="8257" xr:uid="{00000000-0005-0000-0000-0000081D0000}"/>
    <cellStyle name="Comma 2 7 3 4 6 3" xfId="8258" xr:uid="{00000000-0005-0000-0000-0000091D0000}"/>
    <cellStyle name="Comma 2 7 3 4 7" xfId="8259" xr:uid="{00000000-0005-0000-0000-00000A1D0000}"/>
    <cellStyle name="Comma 2 7 3 4 7 2" xfId="8260" xr:uid="{00000000-0005-0000-0000-00000B1D0000}"/>
    <cellStyle name="Comma 2 7 3 4 7 3" xfId="8261" xr:uid="{00000000-0005-0000-0000-00000C1D0000}"/>
    <cellStyle name="Comma 2 7 3 4 8" xfId="8262" xr:uid="{00000000-0005-0000-0000-00000D1D0000}"/>
    <cellStyle name="Comma 2 7 3 4 8 2" xfId="8263" xr:uid="{00000000-0005-0000-0000-00000E1D0000}"/>
    <cellStyle name="Comma 2 7 3 4 8 3" xfId="8264" xr:uid="{00000000-0005-0000-0000-00000F1D0000}"/>
    <cellStyle name="Comma 2 7 3 4 9" xfId="8265" xr:uid="{00000000-0005-0000-0000-0000101D0000}"/>
    <cellStyle name="Comma 2 7 3 4 9 2" xfId="8266" xr:uid="{00000000-0005-0000-0000-0000111D0000}"/>
    <cellStyle name="Comma 2 7 3 4 9 3" xfId="8267" xr:uid="{00000000-0005-0000-0000-0000121D0000}"/>
    <cellStyle name="Comma 2 7 3 5" xfId="8268" xr:uid="{00000000-0005-0000-0000-0000131D0000}"/>
    <cellStyle name="Comma 2 7 3 5 2" xfId="8269" xr:uid="{00000000-0005-0000-0000-0000141D0000}"/>
    <cellStyle name="Comma 2 7 3 5 2 2" xfId="8270" xr:uid="{00000000-0005-0000-0000-0000151D0000}"/>
    <cellStyle name="Comma 2 7 3 5 2 2 2" xfId="8271" xr:uid="{00000000-0005-0000-0000-0000161D0000}"/>
    <cellStyle name="Comma 2 7 3 5 2 2 3" xfId="8272" xr:uid="{00000000-0005-0000-0000-0000171D0000}"/>
    <cellStyle name="Comma 2 7 3 5 2 3" xfId="8273" xr:uid="{00000000-0005-0000-0000-0000181D0000}"/>
    <cellStyle name="Comma 2 7 3 5 2 3 2" xfId="8274" xr:uid="{00000000-0005-0000-0000-0000191D0000}"/>
    <cellStyle name="Comma 2 7 3 5 2 3 3" xfId="8275" xr:uid="{00000000-0005-0000-0000-00001A1D0000}"/>
    <cellStyle name="Comma 2 7 3 5 2 4" xfId="8276" xr:uid="{00000000-0005-0000-0000-00001B1D0000}"/>
    <cellStyle name="Comma 2 7 3 5 2 4 2" xfId="8277" xr:uid="{00000000-0005-0000-0000-00001C1D0000}"/>
    <cellStyle name="Comma 2 7 3 5 2 4 3" xfId="8278" xr:uid="{00000000-0005-0000-0000-00001D1D0000}"/>
    <cellStyle name="Comma 2 7 3 5 2 5" xfId="8279" xr:uid="{00000000-0005-0000-0000-00001E1D0000}"/>
    <cellStyle name="Comma 2 7 3 5 2 5 2" xfId="8280" xr:uid="{00000000-0005-0000-0000-00001F1D0000}"/>
    <cellStyle name="Comma 2 7 3 5 2 5 3" xfId="8281" xr:uid="{00000000-0005-0000-0000-0000201D0000}"/>
    <cellStyle name="Comma 2 7 3 5 2 6" xfId="8282" xr:uid="{00000000-0005-0000-0000-0000211D0000}"/>
    <cellStyle name="Comma 2 7 3 5 2 7" xfId="8283" xr:uid="{00000000-0005-0000-0000-0000221D0000}"/>
    <cellStyle name="Comma 2 7 3 5 3" xfId="8284" xr:uid="{00000000-0005-0000-0000-0000231D0000}"/>
    <cellStyle name="Comma 2 7 3 5 3 2" xfId="8285" xr:uid="{00000000-0005-0000-0000-0000241D0000}"/>
    <cellStyle name="Comma 2 7 3 5 3 3" xfId="8286" xr:uid="{00000000-0005-0000-0000-0000251D0000}"/>
    <cellStyle name="Comma 2 7 3 5 4" xfId="8287" xr:uid="{00000000-0005-0000-0000-0000261D0000}"/>
    <cellStyle name="Comma 2 7 3 5 4 2" xfId="8288" xr:uid="{00000000-0005-0000-0000-0000271D0000}"/>
    <cellStyle name="Comma 2 7 3 5 4 3" xfId="8289" xr:uid="{00000000-0005-0000-0000-0000281D0000}"/>
    <cellStyle name="Comma 2 7 3 5 5" xfId="8290" xr:uid="{00000000-0005-0000-0000-0000291D0000}"/>
    <cellStyle name="Comma 2 7 3 5 5 2" xfId="8291" xr:uid="{00000000-0005-0000-0000-00002A1D0000}"/>
    <cellStyle name="Comma 2 7 3 5 5 3" xfId="8292" xr:uid="{00000000-0005-0000-0000-00002B1D0000}"/>
    <cellStyle name="Comma 2 7 3 5 6" xfId="8293" xr:uid="{00000000-0005-0000-0000-00002C1D0000}"/>
    <cellStyle name="Comma 2 7 3 5 6 2" xfId="8294" xr:uid="{00000000-0005-0000-0000-00002D1D0000}"/>
    <cellStyle name="Comma 2 7 3 5 6 3" xfId="8295" xr:uid="{00000000-0005-0000-0000-00002E1D0000}"/>
    <cellStyle name="Comma 2 7 3 5 7" xfId="8296" xr:uid="{00000000-0005-0000-0000-00002F1D0000}"/>
    <cellStyle name="Comma 2 7 3 5 8" xfId="8297" xr:uid="{00000000-0005-0000-0000-0000301D0000}"/>
    <cellStyle name="Comma 2 7 3 6" xfId="8298" xr:uid="{00000000-0005-0000-0000-0000311D0000}"/>
    <cellStyle name="Comma 2 7 3 6 2" xfId="8299" xr:uid="{00000000-0005-0000-0000-0000321D0000}"/>
    <cellStyle name="Comma 2 7 3 6 2 2" xfId="8300" xr:uid="{00000000-0005-0000-0000-0000331D0000}"/>
    <cellStyle name="Comma 2 7 3 6 2 2 2" xfId="8301" xr:uid="{00000000-0005-0000-0000-0000341D0000}"/>
    <cellStyle name="Comma 2 7 3 6 2 2 3" xfId="8302" xr:uid="{00000000-0005-0000-0000-0000351D0000}"/>
    <cellStyle name="Comma 2 7 3 6 2 3" xfId="8303" xr:uid="{00000000-0005-0000-0000-0000361D0000}"/>
    <cellStyle name="Comma 2 7 3 6 2 3 2" xfId="8304" xr:uid="{00000000-0005-0000-0000-0000371D0000}"/>
    <cellStyle name="Comma 2 7 3 6 2 3 3" xfId="8305" xr:uid="{00000000-0005-0000-0000-0000381D0000}"/>
    <cellStyle name="Comma 2 7 3 6 2 4" xfId="8306" xr:uid="{00000000-0005-0000-0000-0000391D0000}"/>
    <cellStyle name="Comma 2 7 3 6 2 4 2" xfId="8307" xr:uid="{00000000-0005-0000-0000-00003A1D0000}"/>
    <cellStyle name="Comma 2 7 3 6 2 4 3" xfId="8308" xr:uid="{00000000-0005-0000-0000-00003B1D0000}"/>
    <cellStyle name="Comma 2 7 3 6 2 5" xfId="8309" xr:uid="{00000000-0005-0000-0000-00003C1D0000}"/>
    <cellStyle name="Comma 2 7 3 6 2 5 2" xfId="8310" xr:uid="{00000000-0005-0000-0000-00003D1D0000}"/>
    <cellStyle name="Comma 2 7 3 6 2 5 3" xfId="8311" xr:uid="{00000000-0005-0000-0000-00003E1D0000}"/>
    <cellStyle name="Comma 2 7 3 6 2 6" xfId="8312" xr:uid="{00000000-0005-0000-0000-00003F1D0000}"/>
    <cellStyle name="Comma 2 7 3 6 2 7" xfId="8313" xr:uid="{00000000-0005-0000-0000-0000401D0000}"/>
    <cellStyle name="Comma 2 7 3 6 3" xfId="8314" xr:uid="{00000000-0005-0000-0000-0000411D0000}"/>
    <cellStyle name="Comma 2 7 3 6 3 2" xfId="8315" xr:uid="{00000000-0005-0000-0000-0000421D0000}"/>
    <cellStyle name="Comma 2 7 3 6 3 3" xfId="8316" xr:uid="{00000000-0005-0000-0000-0000431D0000}"/>
    <cellStyle name="Comma 2 7 3 6 4" xfId="8317" xr:uid="{00000000-0005-0000-0000-0000441D0000}"/>
    <cellStyle name="Comma 2 7 3 6 4 2" xfId="8318" xr:uid="{00000000-0005-0000-0000-0000451D0000}"/>
    <cellStyle name="Comma 2 7 3 6 4 3" xfId="8319" xr:uid="{00000000-0005-0000-0000-0000461D0000}"/>
    <cellStyle name="Comma 2 7 3 6 5" xfId="8320" xr:uid="{00000000-0005-0000-0000-0000471D0000}"/>
    <cellStyle name="Comma 2 7 3 6 5 2" xfId="8321" xr:uid="{00000000-0005-0000-0000-0000481D0000}"/>
    <cellStyle name="Comma 2 7 3 6 5 3" xfId="8322" xr:uid="{00000000-0005-0000-0000-0000491D0000}"/>
    <cellStyle name="Comma 2 7 3 6 6" xfId="8323" xr:uid="{00000000-0005-0000-0000-00004A1D0000}"/>
    <cellStyle name="Comma 2 7 3 6 6 2" xfId="8324" xr:uid="{00000000-0005-0000-0000-00004B1D0000}"/>
    <cellStyle name="Comma 2 7 3 6 6 3" xfId="8325" xr:uid="{00000000-0005-0000-0000-00004C1D0000}"/>
    <cellStyle name="Comma 2 7 3 6 7" xfId="8326" xr:uid="{00000000-0005-0000-0000-00004D1D0000}"/>
    <cellStyle name="Comma 2 7 3 6 8" xfId="8327" xr:uid="{00000000-0005-0000-0000-00004E1D0000}"/>
    <cellStyle name="Comma 2 7 3 7" xfId="8328" xr:uid="{00000000-0005-0000-0000-00004F1D0000}"/>
    <cellStyle name="Comma 2 7 3 7 2" xfId="8329" xr:uid="{00000000-0005-0000-0000-0000501D0000}"/>
    <cellStyle name="Comma 2 7 3 7 2 2" xfId="8330" xr:uid="{00000000-0005-0000-0000-0000511D0000}"/>
    <cellStyle name="Comma 2 7 3 7 2 3" xfId="8331" xr:uid="{00000000-0005-0000-0000-0000521D0000}"/>
    <cellStyle name="Comma 2 7 3 7 3" xfId="8332" xr:uid="{00000000-0005-0000-0000-0000531D0000}"/>
    <cellStyle name="Comma 2 7 3 7 3 2" xfId="8333" xr:uid="{00000000-0005-0000-0000-0000541D0000}"/>
    <cellStyle name="Comma 2 7 3 7 3 3" xfId="8334" xr:uid="{00000000-0005-0000-0000-0000551D0000}"/>
    <cellStyle name="Comma 2 7 3 7 4" xfId="8335" xr:uid="{00000000-0005-0000-0000-0000561D0000}"/>
    <cellStyle name="Comma 2 7 3 7 4 2" xfId="8336" xr:uid="{00000000-0005-0000-0000-0000571D0000}"/>
    <cellStyle name="Comma 2 7 3 7 4 3" xfId="8337" xr:uid="{00000000-0005-0000-0000-0000581D0000}"/>
    <cellStyle name="Comma 2 7 3 7 5" xfId="8338" xr:uid="{00000000-0005-0000-0000-0000591D0000}"/>
    <cellStyle name="Comma 2 7 3 7 5 2" xfId="8339" xr:uid="{00000000-0005-0000-0000-00005A1D0000}"/>
    <cellStyle name="Comma 2 7 3 7 5 3" xfId="8340" xr:uid="{00000000-0005-0000-0000-00005B1D0000}"/>
    <cellStyle name="Comma 2 7 3 7 6" xfId="8341" xr:uid="{00000000-0005-0000-0000-00005C1D0000}"/>
    <cellStyle name="Comma 2 7 3 7 7" xfId="8342" xr:uid="{00000000-0005-0000-0000-00005D1D0000}"/>
    <cellStyle name="Comma 2 7 3 8" xfId="8343" xr:uid="{00000000-0005-0000-0000-00005E1D0000}"/>
    <cellStyle name="Comma 2 7 3 8 2" xfId="8344" xr:uid="{00000000-0005-0000-0000-00005F1D0000}"/>
    <cellStyle name="Comma 2 7 3 8 2 2" xfId="8345" xr:uid="{00000000-0005-0000-0000-0000601D0000}"/>
    <cellStyle name="Comma 2 7 3 8 2 3" xfId="8346" xr:uid="{00000000-0005-0000-0000-0000611D0000}"/>
    <cellStyle name="Comma 2 7 3 8 3" xfId="8347" xr:uid="{00000000-0005-0000-0000-0000621D0000}"/>
    <cellStyle name="Comma 2 7 3 8 3 2" xfId="8348" xr:uid="{00000000-0005-0000-0000-0000631D0000}"/>
    <cellStyle name="Comma 2 7 3 8 3 3" xfId="8349" xr:uid="{00000000-0005-0000-0000-0000641D0000}"/>
    <cellStyle name="Comma 2 7 3 8 4" xfId="8350" xr:uid="{00000000-0005-0000-0000-0000651D0000}"/>
    <cellStyle name="Comma 2 7 3 8 4 2" xfId="8351" xr:uid="{00000000-0005-0000-0000-0000661D0000}"/>
    <cellStyle name="Comma 2 7 3 8 4 3" xfId="8352" xr:uid="{00000000-0005-0000-0000-0000671D0000}"/>
    <cellStyle name="Comma 2 7 3 8 5" xfId="8353" xr:uid="{00000000-0005-0000-0000-0000681D0000}"/>
    <cellStyle name="Comma 2 7 3 8 5 2" xfId="8354" xr:uid="{00000000-0005-0000-0000-0000691D0000}"/>
    <cellStyle name="Comma 2 7 3 8 5 3" xfId="8355" xr:uid="{00000000-0005-0000-0000-00006A1D0000}"/>
    <cellStyle name="Comma 2 7 3 8 6" xfId="8356" xr:uid="{00000000-0005-0000-0000-00006B1D0000}"/>
    <cellStyle name="Comma 2 7 3 8 7" xfId="8357" xr:uid="{00000000-0005-0000-0000-00006C1D0000}"/>
    <cellStyle name="Comma 2 7 3 9" xfId="8358" xr:uid="{00000000-0005-0000-0000-00006D1D0000}"/>
    <cellStyle name="Comma 2 7 3 9 2" xfId="8359" xr:uid="{00000000-0005-0000-0000-00006E1D0000}"/>
    <cellStyle name="Comma 2 7 3 9 2 2" xfId="8360" xr:uid="{00000000-0005-0000-0000-00006F1D0000}"/>
    <cellStyle name="Comma 2 7 3 9 2 3" xfId="8361" xr:uid="{00000000-0005-0000-0000-0000701D0000}"/>
    <cellStyle name="Comma 2 7 3 9 3" xfId="8362" xr:uid="{00000000-0005-0000-0000-0000711D0000}"/>
    <cellStyle name="Comma 2 7 3 9 3 2" xfId="8363" xr:uid="{00000000-0005-0000-0000-0000721D0000}"/>
    <cellStyle name="Comma 2 7 3 9 3 3" xfId="8364" xr:uid="{00000000-0005-0000-0000-0000731D0000}"/>
    <cellStyle name="Comma 2 7 3 9 4" xfId="8365" xr:uid="{00000000-0005-0000-0000-0000741D0000}"/>
    <cellStyle name="Comma 2 7 3 9 4 2" xfId="8366" xr:uid="{00000000-0005-0000-0000-0000751D0000}"/>
    <cellStyle name="Comma 2 7 3 9 4 3" xfId="8367" xr:uid="{00000000-0005-0000-0000-0000761D0000}"/>
    <cellStyle name="Comma 2 7 3 9 5" xfId="8368" xr:uid="{00000000-0005-0000-0000-0000771D0000}"/>
    <cellStyle name="Comma 2 7 3 9 5 2" xfId="8369" xr:uid="{00000000-0005-0000-0000-0000781D0000}"/>
    <cellStyle name="Comma 2 7 3 9 5 3" xfId="8370" xr:uid="{00000000-0005-0000-0000-0000791D0000}"/>
    <cellStyle name="Comma 2 7 3 9 6" xfId="8371" xr:uid="{00000000-0005-0000-0000-00007A1D0000}"/>
    <cellStyle name="Comma 2 7 3 9 7" xfId="8372" xr:uid="{00000000-0005-0000-0000-00007B1D0000}"/>
    <cellStyle name="Comma 2 7 30" xfId="8373" xr:uid="{00000000-0005-0000-0000-00007C1D0000}"/>
    <cellStyle name="Comma 2 7 31" xfId="8374" xr:uid="{00000000-0005-0000-0000-00007D1D0000}"/>
    <cellStyle name="Comma 2 7 32" xfId="8375" xr:uid="{00000000-0005-0000-0000-00007E1D0000}"/>
    <cellStyle name="Comma 2 7 33" xfId="8376" xr:uid="{00000000-0005-0000-0000-00007F1D0000}"/>
    <cellStyle name="Comma 2 7 34" xfId="8377" xr:uid="{00000000-0005-0000-0000-0000801D0000}"/>
    <cellStyle name="Comma 2 7 35" xfId="8378" xr:uid="{00000000-0005-0000-0000-0000811D0000}"/>
    <cellStyle name="Comma 2 7 36" xfId="8379" xr:uid="{00000000-0005-0000-0000-0000821D0000}"/>
    <cellStyle name="Comma 2 7 4" xfId="8380" xr:uid="{00000000-0005-0000-0000-0000831D0000}"/>
    <cellStyle name="Comma 2 7 4 10" xfId="8381" xr:uid="{00000000-0005-0000-0000-0000841D0000}"/>
    <cellStyle name="Comma 2 7 4 10 2" xfId="8382" xr:uid="{00000000-0005-0000-0000-0000851D0000}"/>
    <cellStyle name="Comma 2 7 4 10 3" xfId="8383" xr:uid="{00000000-0005-0000-0000-0000861D0000}"/>
    <cellStyle name="Comma 2 7 4 11" xfId="8384" xr:uid="{00000000-0005-0000-0000-0000871D0000}"/>
    <cellStyle name="Comma 2 7 4 11 2" xfId="8385" xr:uid="{00000000-0005-0000-0000-0000881D0000}"/>
    <cellStyle name="Comma 2 7 4 11 3" xfId="8386" xr:uid="{00000000-0005-0000-0000-0000891D0000}"/>
    <cellStyle name="Comma 2 7 4 12" xfId="8387" xr:uid="{00000000-0005-0000-0000-00008A1D0000}"/>
    <cellStyle name="Comma 2 7 4 12 2" xfId="8388" xr:uid="{00000000-0005-0000-0000-00008B1D0000}"/>
    <cellStyle name="Comma 2 7 4 12 3" xfId="8389" xr:uid="{00000000-0005-0000-0000-00008C1D0000}"/>
    <cellStyle name="Comma 2 7 4 13" xfId="8390" xr:uid="{00000000-0005-0000-0000-00008D1D0000}"/>
    <cellStyle name="Comma 2 7 4 13 2" xfId="8391" xr:uid="{00000000-0005-0000-0000-00008E1D0000}"/>
    <cellStyle name="Comma 2 7 4 13 3" xfId="8392" xr:uid="{00000000-0005-0000-0000-00008F1D0000}"/>
    <cellStyle name="Comma 2 7 4 14" xfId="8393" xr:uid="{00000000-0005-0000-0000-0000901D0000}"/>
    <cellStyle name="Comma 2 7 4 15" xfId="8394" xr:uid="{00000000-0005-0000-0000-0000911D0000}"/>
    <cellStyle name="Comma 2 7 4 2" xfId="8395" xr:uid="{00000000-0005-0000-0000-0000921D0000}"/>
    <cellStyle name="Comma 2 7 4 2 10" xfId="8396" xr:uid="{00000000-0005-0000-0000-0000931D0000}"/>
    <cellStyle name="Comma 2 7 4 2 10 2" xfId="8397" xr:uid="{00000000-0005-0000-0000-0000941D0000}"/>
    <cellStyle name="Comma 2 7 4 2 10 3" xfId="8398" xr:uid="{00000000-0005-0000-0000-0000951D0000}"/>
    <cellStyle name="Comma 2 7 4 2 11" xfId="8399" xr:uid="{00000000-0005-0000-0000-0000961D0000}"/>
    <cellStyle name="Comma 2 7 4 2 11 2" xfId="8400" xr:uid="{00000000-0005-0000-0000-0000971D0000}"/>
    <cellStyle name="Comma 2 7 4 2 11 3" xfId="8401" xr:uid="{00000000-0005-0000-0000-0000981D0000}"/>
    <cellStyle name="Comma 2 7 4 2 12" xfId="8402" xr:uid="{00000000-0005-0000-0000-0000991D0000}"/>
    <cellStyle name="Comma 2 7 4 2 12 2" xfId="8403" xr:uid="{00000000-0005-0000-0000-00009A1D0000}"/>
    <cellStyle name="Comma 2 7 4 2 12 3" xfId="8404" xr:uid="{00000000-0005-0000-0000-00009B1D0000}"/>
    <cellStyle name="Comma 2 7 4 2 13" xfId="8405" xr:uid="{00000000-0005-0000-0000-00009C1D0000}"/>
    <cellStyle name="Comma 2 7 4 2 14" xfId="8406" xr:uid="{00000000-0005-0000-0000-00009D1D0000}"/>
    <cellStyle name="Comma 2 7 4 2 2" xfId="8407" xr:uid="{00000000-0005-0000-0000-00009E1D0000}"/>
    <cellStyle name="Comma 2 7 4 2 2 10" xfId="8408" xr:uid="{00000000-0005-0000-0000-00009F1D0000}"/>
    <cellStyle name="Comma 2 7 4 2 2 11" xfId="8409" xr:uid="{00000000-0005-0000-0000-0000A01D0000}"/>
    <cellStyle name="Comma 2 7 4 2 2 2" xfId="8410" xr:uid="{00000000-0005-0000-0000-0000A11D0000}"/>
    <cellStyle name="Comma 2 7 4 2 2 2 2" xfId="8411" xr:uid="{00000000-0005-0000-0000-0000A21D0000}"/>
    <cellStyle name="Comma 2 7 4 2 2 2 2 2" xfId="8412" xr:uid="{00000000-0005-0000-0000-0000A31D0000}"/>
    <cellStyle name="Comma 2 7 4 2 2 2 2 2 2" xfId="8413" xr:uid="{00000000-0005-0000-0000-0000A41D0000}"/>
    <cellStyle name="Comma 2 7 4 2 2 2 2 2 3" xfId="8414" xr:uid="{00000000-0005-0000-0000-0000A51D0000}"/>
    <cellStyle name="Comma 2 7 4 2 2 2 2 3" xfId="8415" xr:uid="{00000000-0005-0000-0000-0000A61D0000}"/>
    <cellStyle name="Comma 2 7 4 2 2 2 2 3 2" xfId="8416" xr:uid="{00000000-0005-0000-0000-0000A71D0000}"/>
    <cellStyle name="Comma 2 7 4 2 2 2 2 3 3" xfId="8417" xr:uid="{00000000-0005-0000-0000-0000A81D0000}"/>
    <cellStyle name="Comma 2 7 4 2 2 2 2 4" xfId="8418" xr:uid="{00000000-0005-0000-0000-0000A91D0000}"/>
    <cellStyle name="Comma 2 7 4 2 2 2 2 4 2" xfId="8419" xr:uid="{00000000-0005-0000-0000-0000AA1D0000}"/>
    <cellStyle name="Comma 2 7 4 2 2 2 2 4 3" xfId="8420" xr:uid="{00000000-0005-0000-0000-0000AB1D0000}"/>
    <cellStyle name="Comma 2 7 4 2 2 2 2 5" xfId="8421" xr:uid="{00000000-0005-0000-0000-0000AC1D0000}"/>
    <cellStyle name="Comma 2 7 4 2 2 2 2 5 2" xfId="8422" xr:uid="{00000000-0005-0000-0000-0000AD1D0000}"/>
    <cellStyle name="Comma 2 7 4 2 2 2 2 5 3" xfId="8423" xr:uid="{00000000-0005-0000-0000-0000AE1D0000}"/>
    <cellStyle name="Comma 2 7 4 2 2 2 2 6" xfId="8424" xr:uid="{00000000-0005-0000-0000-0000AF1D0000}"/>
    <cellStyle name="Comma 2 7 4 2 2 2 2 7" xfId="8425" xr:uid="{00000000-0005-0000-0000-0000B01D0000}"/>
    <cellStyle name="Comma 2 7 4 2 2 2 3" xfId="8426" xr:uid="{00000000-0005-0000-0000-0000B11D0000}"/>
    <cellStyle name="Comma 2 7 4 2 2 2 3 2" xfId="8427" xr:uid="{00000000-0005-0000-0000-0000B21D0000}"/>
    <cellStyle name="Comma 2 7 4 2 2 2 3 3" xfId="8428" xr:uid="{00000000-0005-0000-0000-0000B31D0000}"/>
    <cellStyle name="Comma 2 7 4 2 2 2 4" xfId="8429" xr:uid="{00000000-0005-0000-0000-0000B41D0000}"/>
    <cellStyle name="Comma 2 7 4 2 2 2 4 2" xfId="8430" xr:uid="{00000000-0005-0000-0000-0000B51D0000}"/>
    <cellStyle name="Comma 2 7 4 2 2 2 4 3" xfId="8431" xr:uid="{00000000-0005-0000-0000-0000B61D0000}"/>
    <cellStyle name="Comma 2 7 4 2 2 2 5" xfId="8432" xr:uid="{00000000-0005-0000-0000-0000B71D0000}"/>
    <cellStyle name="Comma 2 7 4 2 2 2 5 2" xfId="8433" xr:uid="{00000000-0005-0000-0000-0000B81D0000}"/>
    <cellStyle name="Comma 2 7 4 2 2 2 5 3" xfId="8434" xr:uid="{00000000-0005-0000-0000-0000B91D0000}"/>
    <cellStyle name="Comma 2 7 4 2 2 2 6" xfId="8435" xr:uid="{00000000-0005-0000-0000-0000BA1D0000}"/>
    <cellStyle name="Comma 2 7 4 2 2 2 6 2" xfId="8436" xr:uid="{00000000-0005-0000-0000-0000BB1D0000}"/>
    <cellStyle name="Comma 2 7 4 2 2 2 6 3" xfId="8437" xr:uid="{00000000-0005-0000-0000-0000BC1D0000}"/>
    <cellStyle name="Comma 2 7 4 2 2 2 7" xfId="8438" xr:uid="{00000000-0005-0000-0000-0000BD1D0000}"/>
    <cellStyle name="Comma 2 7 4 2 2 2 8" xfId="8439" xr:uid="{00000000-0005-0000-0000-0000BE1D0000}"/>
    <cellStyle name="Comma 2 7 4 2 2 3" xfId="8440" xr:uid="{00000000-0005-0000-0000-0000BF1D0000}"/>
    <cellStyle name="Comma 2 7 4 2 2 3 2" xfId="8441" xr:uid="{00000000-0005-0000-0000-0000C01D0000}"/>
    <cellStyle name="Comma 2 7 4 2 2 3 2 2" xfId="8442" xr:uid="{00000000-0005-0000-0000-0000C11D0000}"/>
    <cellStyle name="Comma 2 7 4 2 2 3 2 3" xfId="8443" xr:uid="{00000000-0005-0000-0000-0000C21D0000}"/>
    <cellStyle name="Comma 2 7 4 2 2 3 3" xfId="8444" xr:uid="{00000000-0005-0000-0000-0000C31D0000}"/>
    <cellStyle name="Comma 2 7 4 2 2 3 3 2" xfId="8445" xr:uid="{00000000-0005-0000-0000-0000C41D0000}"/>
    <cellStyle name="Comma 2 7 4 2 2 3 3 3" xfId="8446" xr:uid="{00000000-0005-0000-0000-0000C51D0000}"/>
    <cellStyle name="Comma 2 7 4 2 2 3 4" xfId="8447" xr:uid="{00000000-0005-0000-0000-0000C61D0000}"/>
    <cellStyle name="Comma 2 7 4 2 2 3 4 2" xfId="8448" xr:uid="{00000000-0005-0000-0000-0000C71D0000}"/>
    <cellStyle name="Comma 2 7 4 2 2 3 4 3" xfId="8449" xr:uid="{00000000-0005-0000-0000-0000C81D0000}"/>
    <cellStyle name="Comma 2 7 4 2 2 3 5" xfId="8450" xr:uid="{00000000-0005-0000-0000-0000C91D0000}"/>
    <cellStyle name="Comma 2 7 4 2 2 3 5 2" xfId="8451" xr:uid="{00000000-0005-0000-0000-0000CA1D0000}"/>
    <cellStyle name="Comma 2 7 4 2 2 3 5 3" xfId="8452" xr:uid="{00000000-0005-0000-0000-0000CB1D0000}"/>
    <cellStyle name="Comma 2 7 4 2 2 3 6" xfId="8453" xr:uid="{00000000-0005-0000-0000-0000CC1D0000}"/>
    <cellStyle name="Comma 2 7 4 2 2 3 7" xfId="8454" xr:uid="{00000000-0005-0000-0000-0000CD1D0000}"/>
    <cellStyle name="Comma 2 7 4 2 2 4" xfId="8455" xr:uid="{00000000-0005-0000-0000-0000CE1D0000}"/>
    <cellStyle name="Comma 2 7 4 2 2 4 2" xfId="8456" xr:uid="{00000000-0005-0000-0000-0000CF1D0000}"/>
    <cellStyle name="Comma 2 7 4 2 2 4 2 2" xfId="8457" xr:uid="{00000000-0005-0000-0000-0000D01D0000}"/>
    <cellStyle name="Comma 2 7 4 2 2 4 2 3" xfId="8458" xr:uid="{00000000-0005-0000-0000-0000D11D0000}"/>
    <cellStyle name="Comma 2 7 4 2 2 4 3" xfId="8459" xr:uid="{00000000-0005-0000-0000-0000D21D0000}"/>
    <cellStyle name="Comma 2 7 4 2 2 4 3 2" xfId="8460" xr:uid="{00000000-0005-0000-0000-0000D31D0000}"/>
    <cellStyle name="Comma 2 7 4 2 2 4 3 3" xfId="8461" xr:uid="{00000000-0005-0000-0000-0000D41D0000}"/>
    <cellStyle name="Comma 2 7 4 2 2 4 4" xfId="8462" xr:uid="{00000000-0005-0000-0000-0000D51D0000}"/>
    <cellStyle name="Comma 2 7 4 2 2 4 4 2" xfId="8463" xr:uid="{00000000-0005-0000-0000-0000D61D0000}"/>
    <cellStyle name="Comma 2 7 4 2 2 4 4 3" xfId="8464" xr:uid="{00000000-0005-0000-0000-0000D71D0000}"/>
    <cellStyle name="Comma 2 7 4 2 2 4 5" xfId="8465" xr:uid="{00000000-0005-0000-0000-0000D81D0000}"/>
    <cellStyle name="Comma 2 7 4 2 2 4 5 2" xfId="8466" xr:uid="{00000000-0005-0000-0000-0000D91D0000}"/>
    <cellStyle name="Comma 2 7 4 2 2 4 5 3" xfId="8467" xr:uid="{00000000-0005-0000-0000-0000DA1D0000}"/>
    <cellStyle name="Comma 2 7 4 2 2 4 6" xfId="8468" xr:uid="{00000000-0005-0000-0000-0000DB1D0000}"/>
    <cellStyle name="Comma 2 7 4 2 2 4 7" xfId="8469" xr:uid="{00000000-0005-0000-0000-0000DC1D0000}"/>
    <cellStyle name="Comma 2 7 4 2 2 5" xfId="8470" xr:uid="{00000000-0005-0000-0000-0000DD1D0000}"/>
    <cellStyle name="Comma 2 7 4 2 2 5 2" xfId="8471" xr:uid="{00000000-0005-0000-0000-0000DE1D0000}"/>
    <cellStyle name="Comma 2 7 4 2 2 5 2 2" xfId="8472" xr:uid="{00000000-0005-0000-0000-0000DF1D0000}"/>
    <cellStyle name="Comma 2 7 4 2 2 5 2 3" xfId="8473" xr:uid="{00000000-0005-0000-0000-0000E01D0000}"/>
    <cellStyle name="Comma 2 7 4 2 2 5 3" xfId="8474" xr:uid="{00000000-0005-0000-0000-0000E11D0000}"/>
    <cellStyle name="Comma 2 7 4 2 2 5 3 2" xfId="8475" xr:uid="{00000000-0005-0000-0000-0000E21D0000}"/>
    <cellStyle name="Comma 2 7 4 2 2 5 3 3" xfId="8476" xr:uid="{00000000-0005-0000-0000-0000E31D0000}"/>
    <cellStyle name="Comma 2 7 4 2 2 5 4" xfId="8477" xr:uid="{00000000-0005-0000-0000-0000E41D0000}"/>
    <cellStyle name="Comma 2 7 4 2 2 5 4 2" xfId="8478" xr:uid="{00000000-0005-0000-0000-0000E51D0000}"/>
    <cellStyle name="Comma 2 7 4 2 2 5 4 3" xfId="8479" xr:uid="{00000000-0005-0000-0000-0000E61D0000}"/>
    <cellStyle name="Comma 2 7 4 2 2 5 5" xfId="8480" xr:uid="{00000000-0005-0000-0000-0000E71D0000}"/>
    <cellStyle name="Comma 2 7 4 2 2 5 5 2" xfId="8481" xr:uid="{00000000-0005-0000-0000-0000E81D0000}"/>
    <cellStyle name="Comma 2 7 4 2 2 5 5 3" xfId="8482" xr:uid="{00000000-0005-0000-0000-0000E91D0000}"/>
    <cellStyle name="Comma 2 7 4 2 2 5 6" xfId="8483" xr:uid="{00000000-0005-0000-0000-0000EA1D0000}"/>
    <cellStyle name="Comma 2 7 4 2 2 5 7" xfId="8484" xr:uid="{00000000-0005-0000-0000-0000EB1D0000}"/>
    <cellStyle name="Comma 2 7 4 2 2 6" xfId="8485" xr:uid="{00000000-0005-0000-0000-0000EC1D0000}"/>
    <cellStyle name="Comma 2 7 4 2 2 6 2" xfId="8486" xr:uid="{00000000-0005-0000-0000-0000ED1D0000}"/>
    <cellStyle name="Comma 2 7 4 2 2 6 3" xfId="8487" xr:uid="{00000000-0005-0000-0000-0000EE1D0000}"/>
    <cellStyle name="Comma 2 7 4 2 2 7" xfId="8488" xr:uid="{00000000-0005-0000-0000-0000EF1D0000}"/>
    <cellStyle name="Comma 2 7 4 2 2 7 2" xfId="8489" xr:uid="{00000000-0005-0000-0000-0000F01D0000}"/>
    <cellStyle name="Comma 2 7 4 2 2 7 3" xfId="8490" xr:uid="{00000000-0005-0000-0000-0000F11D0000}"/>
    <cellStyle name="Comma 2 7 4 2 2 8" xfId="8491" xr:uid="{00000000-0005-0000-0000-0000F21D0000}"/>
    <cellStyle name="Comma 2 7 4 2 2 8 2" xfId="8492" xr:uid="{00000000-0005-0000-0000-0000F31D0000}"/>
    <cellStyle name="Comma 2 7 4 2 2 8 3" xfId="8493" xr:uid="{00000000-0005-0000-0000-0000F41D0000}"/>
    <cellStyle name="Comma 2 7 4 2 2 9" xfId="8494" xr:uid="{00000000-0005-0000-0000-0000F51D0000}"/>
    <cellStyle name="Comma 2 7 4 2 2 9 2" xfId="8495" xr:uid="{00000000-0005-0000-0000-0000F61D0000}"/>
    <cellStyle name="Comma 2 7 4 2 2 9 3" xfId="8496" xr:uid="{00000000-0005-0000-0000-0000F71D0000}"/>
    <cellStyle name="Comma 2 7 4 2 3" xfId="8497" xr:uid="{00000000-0005-0000-0000-0000F81D0000}"/>
    <cellStyle name="Comma 2 7 4 2 3 2" xfId="8498" xr:uid="{00000000-0005-0000-0000-0000F91D0000}"/>
    <cellStyle name="Comma 2 7 4 2 3 2 2" xfId="8499" xr:uid="{00000000-0005-0000-0000-0000FA1D0000}"/>
    <cellStyle name="Comma 2 7 4 2 3 2 2 2" xfId="8500" xr:uid="{00000000-0005-0000-0000-0000FB1D0000}"/>
    <cellStyle name="Comma 2 7 4 2 3 2 2 3" xfId="8501" xr:uid="{00000000-0005-0000-0000-0000FC1D0000}"/>
    <cellStyle name="Comma 2 7 4 2 3 2 3" xfId="8502" xr:uid="{00000000-0005-0000-0000-0000FD1D0000}"/>
    <cellStyle name="Comma 2 7 4 2 3 2 3 2" xfId="8503" xr:uid="{00000000-0005-0000-0000-0000FE1D0000}"/>
    <cellStyle name="Comma 2 7 4 2 3 2 3 3" xfId="8504" xr:uid="{00000000-0005-0000-0000-0000FF1D0000}"/>
    <cellStyle name="Comma 2 7 4 2 3 2 4" xfId="8505" xr:uid="{00000000-0005-0000-0000-0000001E0000}"/>
    <cellStyle name="Comma 2 7 4 2 3 2 4 2" xfId="8506" xr:uid="{00000000-0005-0000-0000-0000011E0000}"/>
    <cellStyle name="Comma 2 7 4 2 3 2 4 3" xfId="8507" xr:uid="{00000000-0005-0000-0000-0000021E0000}"/>
    <cellStyle name="Comma 2 7 4 2 3 2 5" xfId="8508" xr:uid="{00000000-0005-0000-0000-0000031E0000}"/>
    <cellStyle name="Comma 2 7 4 2 3 2 5 2" xfId="8509" xr:uid="{00000000-0005-0000-0000-0000041E0000}"/>
    <cellStyle name="Comma 2 7 4 2 3 2 5 3" xfId="8510" xr:uid="{00000000-0005-0000-0000-0000051E0000}"/>
    <cellStyle name="Comma 2 7 4 2 3 2 6" xfId="8511" xr:uid="{00000000-0005-0000-0000-0000061E0000}"/>
    <cellStyle name="Comma 2 7 4 2 3 2 7" xfId="8512" xr:uid="{00000000-0005-0000-0000-0000071E0000}"/>
    <cellStyle name="Comma 2 7 4 2 3 3" xfId="8513" xr:uid="{00000000-0005-0000-0000-0000081E0000}"/>
    <cellStyle name="Comma 2 7 4 2 3 3 2" xfId="8514" xr:uid="{00000000-0005-0000-0000-0000091E0000}"/>
    <cellStyle name="Comma 2 7 4 2 3 3 3" xfId="8515" xr:uid="{00000000-0005-0000-0000-00000A1E0000}"/>
    <cellStyle name="Comma 2 7 4 2 3 4" xfId="8516" xr:uid="{00000000-0005-0000-0000-00000B1E0000}"/>
    <cellStyle name="Comma 2 7 4 2 3 4 2" xfId="8517" xr:uid="{00000000-0005-0000-0000-00000C1E0000}"/>
    <cellStyle name="Comma 2 7 4 2 3 4 3" xfId="8518" xr:uid="{00000000-0005-0000-0000-00000D1E0000}"/>
    <cellStyle name="Comma 2 7 4 2 3 5" xfId="8519" xr:uid="{00000000-0005-0000-0000-00000E1E0000}"/>
    <cellStyle name="Comma 2 7 4 2 3 5 2" xfId="8520" xr:uid="{00000000-0005-0000-0000-00000F1E0000}"/>
    <cellStyle name="Comma 2 7 4 2 3 5 3" xfId="8521" xr:uid="{00000000-0005-0000-0000-0000101E0000}"/>
    <cellStyle name="Comma 2 7 4 2 3 6" xfId="8522" xr:uid="{00000000-0005-0000-0000-0000111E0000}"/>
    <cellStyle name="Comma 2 7 4 2 3 6 2" xfId="8523" xr:uid="{00000000-0005-0000-0000-0000121E0000}"/>
    <cellStyle name="Comma 2 7 4 2 3 6 3" xfId="8524" xr:uid="{00000000-0005-0000-0000-0000131E0000}"/>
    <cellStyle name="Comma 2 7 4 2 3 7" xfId="8525" xr:uid="{00000000-0005-0000-0000-0000141E0000}"/>
    <cellStyle name="Comma 2 7 4 2 3 8" xfId="8526" xr:uid="{00000000-0005-0000-0000-0000151E0000}"/>
    <cellStyle name="Comma 2 7 4 2 4" xfId="8527" xr:uid="{00000000-0005-0000-0000-0000161E0000}"/>
    <cellStyle name="Comma 2 7 4 2 4 2" xfId="8528" xr:uid="{00000000-0005-0000-0000-0000171E0000}"/>
    <cellStyle name="Comma 2 7 4 2 4 2 2" xfId="8529" xr:uid="{00000000-0005-0000-0000-0000181E0000}"/>
    <cellStyle name="Comma 2 7 4 2 4 2 2 2" xfId="8530" xr:uid="{00000000-0005-0000-0000-0000191E0000}"/>
    <cellStyle name="Comma 2 7 4 2 4 2 2 3" xfId="8531" xr:uid="{00000000-0005-0000-0000-00001A1E0000}"/>
    <cellStyle name="Comma 2 7 4 2 4 2 3" xfId="8532" xr:uid="{00000000-0005-0000-0000-00001B1E0000}"/>
    <cellStyle name="Comma 2 7 4 2 4 2 3 2" xfId="8533" xr:uid="{00000000-0005-0000-0000-00001C1E0000}"/>
    <cellStyle name="Comma 2 7 4 2 4 2 3 3" xfId="8534" xr:uid="{00000000-0005-0000-0000-00001D1E0000}"/>
    <cellStyle name="Comma 2 7 4 2 4 2 4" xfId="8535" xr:uid="{00000000-0005-0000-0000-00001E1E0000}"/>
    <cellStyle name="Comma 2 7 4 2 4 2 4 2" xfId="8536" xr:uid="{00000000-0005-0000-0000-00001F1E0000}"/>
    <cellStyle name="Comma 2 7 4 2 4 2 4 3" xfId="8537" xr:uid="{00000000-0005-0000-0000-0000201E0000}"/>
    <cellStyle name="Comma 2 7 4 2 4 2 5" xfId="8538" xr:uid="{00000000-0005-0000-0000-0000211E0000}"/>
    <cellStyle name="Comma 2 7 4 2 4 2 5 2" xfId="8539" xr:uid="{00000000-0005-0000-0000-0000221E0000}"/>
    <cellStyle name="Comma 2 7 4 2 4 2 5 3" xfId="8540" xr:uid="{00000000-0005-0000-0000-0000231E0000}"/>
    <cellStyle name="Comma 2 7 4 2 4 2 6" xfId="8541" xr:uid="{00000000-0005-0000-0000-0000241E0000}"/>
    <cellStyle name="Comma 2 7 4 2 4 2 7" xfId="8542" xr:uid="{00000000-0005-0000-0000-0000251E0000}"/>
    <cellStyle name="Comma 2 7 4 2 4 3" xfId="8543" xr:uid="{00000000-0005-0000-0000-0000261E0000}"/>
    <cellStyle name="Comma 2 7 4 2 4 3 2" xfId="8544" xr:uid="{00000000-0005-0000-0000-0000271E0000}"/>
    <cellStyle name="Comma 2 7 4 2 4 3 3" xfId="8545" xr:uid="{00000000-0005-0000-0000-0000281E0000}"/>
    <cellStyle name="Comma 2 7 4 2 4 4" xfId="8546" xr:uid="{00000000-0005-0000-0000-0000291E0000}"/>
    <cellStyle name="Comma 2 7 4 2 4 4 2" xfId="8547" xr:uid="{00000000-0005-0000-0000-00002A1E0000}"/>
    <cellStyle name="Comma 2 7 4 2 4 4 3" xfId="8548" xr:uid="{00000000-0005-0000-0000-00002B1E0000}"/>
    <cellStyle name="Comma 2 7 4 2 4 5" xfId="8549" xr:uid="{00000000-0005-0000-0000-00002C1E0000}"/>
    <cellStyle name="Comma 2 7 4 2 4 5 2" xfId="8550" xr:uid="{00000000-0005-0000-0000-00002D1E0000}"/>
    <cellStyle name="Comma 2 7 4 2 4 5 3" xfId="8551" xr:uid="{00000000-0005-0000-0000-00002E1E0000}"/>
    <cellStyle name="Comma 2 7 4 2 4 6" xfId="8552" xr:uid="{00000000-0005-0000-0000-00002F1E0000}"/>
    <cellStyle name="Comma 2 7 4 2 4 6 2" xfId="8553" xr:uid="{00000000-0005-0000-0000-0000301E0000}"/>
    <cellStyle name="Comma 2 7 4 2 4 6 3" xfId="8554" xr:uid="{00000000-0005-0000-0000-0000311E0000}"/>
    <cellStyle name="Comma 2 7 4 2 4 7" xfId="8555" xr:uid="{00000000-0005-0000-0000-0000321E0000}"/>
    <cellStyle name="Comma 2 7 4 2 4 8" xfId="8556" xr:uid="{00000000-0005-0000-0000-0000331E0000}"/>
    <cellStyle name="Comma 2 7 4 2 5" xfId="8557" xr:uid="{00000000-0005-0000-0000-0000341E0000}"/>
    <cellStyle name="Comma 2 7 4 2 5 2" xfId="8558" xr:uid="{00000000-0005-0000-0000-0000351E0000}"/>
    <cellStyle name="Comma 2 7 4 2 5 2 2" xfId="8559" xr:uid="{00000000-0005-0000-0000-0000361E0000}"/>
    <cellStyle name="Comma 2 7 4 2 5 2 3" xfId="8560" xr:uid="{00000000-0005-0000-0000-0000371E0000}"/>
    <cellStyle name="Comma 2 7 4 2 5 3" xfId="8561" xr:uid="{00000000-0005-0000-0000-0000381E0000}"/>
    <cellStyle name="Comma 2 7 4 2 5 3 2" xfId="8562" xr:uid="{00000000-0005-0000-0000-0000391E0000}"/>
    <cellStyle name="Comma 2 7 4 2 5 3 3" xfId="8563" xr:uid="{00000000-0005-0000-0000-00003A1E0000}"/>
    <cellStyle name="Comma 2 7 4 2 5 4" xfId="8564" xr:uid="{00000000-0005-0000-0000-00003B1E0000}"/>
    <cellStyle name="Comma 2 7 4 2 5 4 2" xfId="8565" xr:uid="{00000000-0005-0000-0000-00003C1E0000}"/>
    <cellStyle name="Comma 2 7 4 2 5 4 3" xfId="8566" xr:uid="{00000000-0005-0000-0000-00003D1E0000}"/>
    <cellStyle name="Comma 2 7 4 2 5 5" xfId="8567" xr:uid="{00000000-0005-0000-0000-00003E1E0000}"/>
    <cellStyle name="Comma 2 7 4 2 5 5 2" xfId="8568" xr:uid="{00000000-0005-0000-0000-00003F1E0000}"/>
    <cellStyle name="Comma 2 7 4 2 5 5 3" xfId="8569" xr:uid="{00000000-0005-0000-0000-0000401E0000}"/>
    <cellStyle name="Comma 2 7 4 2 5 6" xfId="8570" xr:uid="{00000000-0005-0000-0000-0000411E0000}"/>
    <cellStyle name="Comma 2 7 4 2 5 7" xfId="8571" xr:uid="{00000000-0005-0000-0000-0000421E0000}"/>
    <cellStyle name="Comma 2 7 4 2 6" xfId="8572" xr:uid="{00000000-0005-0000-0000-0000431E0000}"/>
    <cellStyle name="Comma 2 7 4 2 6 2" xfId="8573" xr:uid="{00000000-0005-0000-0000-0000441E0000}"/>
    <cellStyle name="Comma 2 7 4 2 6 2 2" xfId="8574" xr:uid="{00000000-0005-0000-0000-0000451E0000}"/>
    <cellStyle name="Comma 2 7 4 2 6 2 3" xfId="8575" xr:uid="{00000000-0005-0000-0000-0000461E0000}"/>
    <cellStyle name="Comma 2 7 4 2 6 3" xfId="8576" xr:uid="{00000000-0005-0000-0000-0000471E0000}"/>
    <cellStyle name="Comma 2 7 4 2 6 3 2" xfId="8577" xr:uid="{00000000-0005-0000-0000-0000481E0000}"/>
    <cellStyle name="Comma 2 7 4 2 6 3 3" xfId="8578" xr:uid="{00000000-0005-0000-0000-0000491E0000}"/>
    <cellStyle name="Comma 2 7 4 2 6 4" xfId="8579" xr:uid="{00000000-0005-0000-0000-00004A1E0000}"/>
    <cellStyle name="Comma 2 7 4 2 6 4 2" xfId="8580" xr:uid="{00000000-0005-0000-0000-00004B1E0000}"/>
    <cellStyle name="Comma 2 7 4 2 6 4 3" xfId="8581" xr:uid="{00000000-0005-0000-0000-00004C1E0000}"/>
    <cellStyle name="Comma 2 7 4 2 6 5" xfId="8582" xr:uid="{00000000-0005-0000-0000-00004D1E0000}"/>
    <cellStyle name="Comma 2 7 4 2 6 5 2" xfId="8583" xr:uid="{00000000-0005-0000-0000-00004E1E0000}"/>
    <cellStyle name="Comma 2 7 4 2 6 5 3" xfId="8584" xr:uid="{00000000-0005-0000-0000-00004F1E0000}"/>
    <cellStyle name="Comma 2 7 4 2 6 6" xfId="8585" xr:uid="{00000000-0005-0000-0000-0000501E0000}"/>
    <cellStyle name="Comma 2 7 4 2 6 7" xfId="8586" xr:uid="{00000000-0005-0000-0000-0000511E0000}"/>
    <cellStyle name="Comma 2 7 4 2 7" xfId="8587" xr:uid="{00000000-0005-0000-0000-0000521E0000}"/>
    <cellStyle name="Comma 2 7 4 2 7 2" xfId="8588" xr:uid="{00000000-0005-0000-0000-0000531E0000}"/>
    <cellStyle name="Comma 2 7 4 2 7 2 2" xfId="8589" xr:uid="{00000000-0005-0000-0000-0000541E0000}"/>
    <cellStyle name="Comma 2 7 4 2 7 2 3" xfId="8590" xr:uid="{00000000-0005-0000-0000-0000551E0000}"/>
    <cellStyle name="Comma 2 7 4 2 7 3" xfId="8591" xr:uid="{00000000-0005-0000-0000-0000561E0000}"/>
    <cellStyle name="Comma 2 7 4 2 7 3 2" xfId="8592" xr:uid="{00000000-0005-0000-0000-0000571E0000}"/>
    <cellStyle name="Comma 2 7 4 2 7 3 3" xfId="8593" xr:uid="{00000000-0005-0000-0000-0000581E0000}"/>
    <cellStyle name="Comma 2 7 4 2 7 4" xfId="8594" xr:uid="{00000000-0005-0000-0000-0000591E0000}"/>
    <cellStyle name="Comma 2 7 4 2 7 4 2" xfId="8595" xr:uid="{00000000-0005-0000-0000-00005A1E0000}"/>
    <cellStyle name="Comma 2 7 4 2 7 4 3" xfId="8596" xr:uid="{00000000-0005-0000-0000-00005B1E0000}"/>
    <cellStyle name="Comma 2 7 4 2 7 5" xfId="8597" xr:uid="{00000000-0005-0000-0000-00005C1E0000}"/>
    <cellStyle name="Comma 2 7 4 2 7 5 2" xfId="8598" xr:uid="{00000000-0005-0000-0000-00005D1E0000}"/>
    <cellStyle name="Comma 2 7 4 2 7 5 3" xfId="8599" xr:uid="{00000000-0005-0000-0000-00005E1E0000}"/>
    <cellStyle name="Comma 2 7 4 2 7 6" xfId="8600" xr:uid="{00000000-0005-0000-0000-00005F1E0000}"/>
    <cellStyle name="Comma 2 7 4 2 7 7" xfId="8601" xr:uid="{00000000-0005-0000-0000-0000601E0000}"/>
    <cellStyle name="Comma 2 7 4 2 8" xfId="8602" xr:uid="{00000000-0005-0000-0000-0000611E0000}"/>
    <cellStyle name="Comma 2 7 4 2 8 2" xfId="8603" xr:uid="{00000000-0005-0000-0000-0000621E0000}"/>
    <cellStyle name="Comma 2 7 4 2 8 2 2" xfId="8604" xr:uid="{00000000-0005-0000-0000-0000631E0000}"/>
    <cellStyle name="Comma 2 7 4 2 8 2 3" xfId="8605" xr:uid="{00000000-0005-0000-0000-0000641E0000}"/>
    <cellStyle name="Comma 2 7 4 2 8 3" xfId="8606" xr:uid="{00000000-0005-0000-0000-0000651E0000}"/>
    <cellStyle name="Comma 2 7 4 2 8 3 2" xfId="8607" xr:uid="{00000000-0005-0000-0000-0000661E0000}"/>
    <cellStyle name="Comma 2 7 4 2 8 3 3" xfId="8608" xr:uid="{00000000-0005-0000-0000-0000671E0000}"/>
    <cellStyle name="Comma 2 7 4 2 8 4" xfId="8609" xr:uid="{00000000-0005-0000-0000-0000681E0000}"/>
    <cellStyle name="Comma 2 7 4 2 8 4 2" xfId="8610" xr:uid="{00000000-0005-0000-0000-0000691E0000}"/>
    <cellStyle name="Comma 2 7 4 2 8 4 3" xfId="8611" xr:uid="{00000000-0005-0000-0000-00006A1E0000}"/>
    <cellStyle name="Comma 2 7 4 2 8 5" xfId="8612" xr:uid="{00000000-0005-0000-0000-00006B1E0000}"/>
    <cellStyle name="Comma 2 7 4 2 8 5 2" xfId="8613" xr:uid="{00000000-0005-0000-0000-00006C1E0000}"/>
    <cellStyle name="Comma 2 7 4 2 8 5 3" xfId="8614" xr:uid="{00000000-0005-0000-0000-00006D1E0000}"/>
    <cellStyle name="Comma 2 7 4 2 8 6" xfId="8615" xr:uid="{00000000-0005-0000-0000-00006E1E0000}"/>
    <cellStyle name="Comma 2 7 4 2 8 7" xfId="8616" xr:uid="{00000000-0005-0000-0000-00006F1E0000}"/>
    <cellStyle name="Comma 2 7 4 2 9" xfId="8617" xr:uid="{00000000-0005-0000-0000-0000701E0000}"/>
    <cellStyle name="Comma 2 7 4 2 9 2" xfId="8618" xr:uid="{00000000-0005-0000-0000-0000711E0000}"/>
    <cellStyle name="Comma 2 7 4 2 9 3" xfId="8619" xr:uid="{00000000-0005-0000-0000-0000721E0000}"/>
    <cellStyle name="Comma 2 7 4 3" xfId="8620" xr:uid="{00000000-0005-0000-0000-0000731E0000}"/>
    <cellStyle name="Comma 2 7 4 3 10" xfId="8621" xr:uid="{00000000-0005-0000-0000-0000741E0000}"/>
    <cellStyle name="Comma 2 7 4 3 11" xfId="8622" xr:uid="{00000000-0005-0000-0000-0000751E0000}"/>
    <cellStyle name="Comma 2 7 4 3 2" xfId="8623" xr:uid="{00000000-0005-0000-0000-0000761E0000}"/>
    <cellStyle name="Comma 2 7 4 3 2 2" xfId="8624" xr:uid="{00000000-0005-0000-0000-0000771E0000}"/>
    <cellStyle name="Comma 2 7 4 3 2 2 2" xfId="8625" xr:uid="{00000000-0005-0000-0000-0000781E0000}"/>
    <cellStyle name="Comma 2 7 4 3 2 2 2 2" xfId="8626" xr:uid="{00000000-0005-0000-0000-0000791E0000}"/>
    <cellStyle name="Comma 2 7 4 3 2 2 2 3" xfId="8627" xr:uid="{00000000-0005-0000-0000-00007A1E0000}"/>
    <cellStyle name="Comma 2 7 4 3 2 2 3" xfId="8628" xr:uid="{00000000-0005-0000-0000-00007B1E0000}"/>
    <cellStyle name="Comma 2 7 4 3 2 2 3 2" xfId="8629" xr:uid="{00000000-0005-0000-0000-00007C1E0000}"/>
    <cellStyle name="Comma 2 7 4 3 2 2 3 3" xfId="8630" xr:uid="{00000000-0005-0000-0000-00007D1E0000}"/>
    <cellStyle name="Comma 2 7 4 3 2 2 4" xfId="8631" xr:uid="{00000000-0005-0000-0000-00007E1E0000}"/>
    <cellStyle name="Comma 2 7 4 3 2 2 4 2" xfId="8632" xr:uid="{00000000-0005-0000-0000-00007F1E0000}"/>
    <cellStyle name="Comma 2 7 4 3 2 2 4 3" xfId="8633" xr:uid="{00000000-0005-0000-0000-0000801E0000}"/>
    <cellStyle name="Comma 2 7 4 3 2 2 5" xfId="8634" xr:uid="{00000000-0005-0000-0000-0000811E0000}"/>
    <cellStyle name="Comma 2 7 4 3 2 2 5 2" xfId="8635" xr:uid="{00000000-0005-0000-0000-0000821E0000}"/>
    <cellStyle name="Comma 2 7 4 3 2 2 5 3" xfId="8636" xr:uid="{00000000-0005-0000-0000-0000831E0000}"/>
    <cellStyle name="Comma 2 7 4 3 2 2 6" xfId="8637" xr:uid="{00000000-0005-0000-0000-0000841E0000}"/>
    <cellStyle name="Comma 2 7 4 3 2 2 7" xfId="8638" xr:uid="{00000000-0005-0000-0000-0000851E0000}"/>
    <cellStyle name="Comma 2 7 4 3 2 3" xfId="8639" xr:uid="{00000000-0005-0000-0000-0000861E0000}"/>
    <cellStyle name="Comma 2 7 4 3 2 3 2" xfId="8640" xr:uid="{00000000-0005-0000-0000-0000871E0000}"/>
    <cellStyle name="Comma 2 7 4 3 2 3 3" xfId="8641" xr:uid="{00000000-0005-0000-0000-0000881E0000}"/>
    <cellStyle name="Comma 2 7 4 3 2 4" xfId="8642" xr:uid="{00000000-0005-0000-0000-0000891E0000}"/>
    <cellStyle name="Comma 2 7 4 3 2 4 2" xfId="8643" xr:uid="{00000000-0005-0000-0000-00008A1E0000}"/>
    <cellStyle name="Comma 2 7 4 3 2 4 3" xfId="8644" xr:uid="{00000000-0005-0000-0000-00008B1E0000}"/>
    <cellStyle name="Comma 2 7 4 3 2 5" xfId="8645" xr:uid="{00000000-0005-0000-0000-00008C1E0000}"/>
    <cellStyle name="Comma 2 7 4 3 2 5 2" xfId="8646" xr:uid="{00000000-0005-0000-0000-00008D1E0000}"/>
    <cellStyle name="Comma 2 7 4 3 2 5 3" xfId="8647" xr:uid="{00000000-0005-0000-0000-00008E1E0000}"/>
    <cellStyle name="Comma 2 7 4 3 2 6" xfId="8648" xr:uid="{00000000-0005-0000-0000-00008F1E0000}"/>
    <cellStyle name="Comma 2 7 4 3 2 6 2" xfId="8649" xr:uid="{00000000-0005-0000-0000-0000901E0000}"/>
    <cellStyle name="Comma 2 7 4 3 2 6 3" xfId="8650" xr:uid="{00000000-0005-0000-0000-0000911E0000}"/>
    <cellStyle name="Comma 2 7 4 3 2 7" xfId="8651" xr:uid="{00000000-0005-0000-0000-0000921E0000}"/>
    <cellStyle name="Comma 2 7 4 3 2 8" xfId="8652" xr:uid="{00000000-0005-0000-0000-0000931E0000}"/>
    <cellStyle name="Comma 2 7 4 3 3" xfId="8653" xr:uid="{00000000-0005-0000-0000-0000941E0000}"/>
    <cellStyle name="Comma 2 7 4 3 3 2" xfId="8654" xr:uid="{00000000-0005-0000-0000-0000951E0000}"/>
    <cellStyle name="Comma 2 7 4 3 3 2 2" xfId="8655" xr:uid="{00000000-0005-0000-0000-0000961E0000}"/>
    <cellStyle name="Comma 2 7 4 3 3 2 3" xfId="8656" xr:uid="{00000000-0005-0000-0000-0000971E0000}"/>
    <cellStyle name="Comma 2 7 4 3 3 3" xfId="8657" xr:uid="{00000000-0005-0000-0000-0000981E0000}"/>
    <cellStyle name="Comma 2 7 4 3 3 3 2" xfId="8658" xr:uid="{00000000-0005-0000-0000-0000991E0000}"/>
    <cellStyle name="Comma 2 7 4 3 3 3 3" xfId="8659" xr:uid="{00000000-0005-0000-0000-00009A1E0000}"/>
    <cellStyle name="Comma 2 7 4 3 3 4" xfId="8660" xr:uid="{00000000-0005-0000-0000-00009B1E0000}"/>
    <cellStyle name="Comma 2 7 4 3 3 4 2" xfId="8661" xr:uid="{00000000-0005-0000-0000-00009C1E0000}"/>
    <cellStyle name="Comma 2 7 4 3 3 4 3" xfId="8662" xr:uid="{00000000-0005-0000-0000-00009D1E0000}"/>
    <cellStyle name="Comma 2 7 4 3 3 5" xfId="8663" xr:uid="{00000000-0005-0000-0000-00009E1E0000}"/>
    <cellStyle name="Comma 2 7 4 3 3 5 2" xfId="8664" xr:uid="{00000000-0005-0000-0000-00009F1E0000}"/>
    <cellStyle name="Comma 2 7 4 3 3 5 3" xfId="8665" xr:uid="{00000000-0005-0000-0000-0000A01E0000}"/>
    <cellStyle name="Comma 2 7 4 3 3 6" xfId="8666" xr:uid="{00000000-0005-0000-0000-0000A11E0000}"/>
    <cellStyle name="Comma 2 7 4 3 3 7" xfId="8667" xr:uid="{00000000-0005-0000-0000-0000A21E0000}"/>
    <cellStyle name="Comma 2 7 4 3 4" xfId="8668" xr:uid="{00000000-0005-0000-0000-0000A31E0000}"/>
    <cellStyle name="Comma 2 7 4 3 4 2" xfId="8669" xr:uid="{00000000-0005-0000-0000-0000A41E0000}"/>
    <cellStyle name="Comma 2 7 4 3 4 2 2" xfId="8670" xr:uid="{00000000-0005-0000-0000-0000A51E0000}"/>
    <cellStyle name="Comma 2 7 4 3 4 2 3" xfId="8671" xr:uid="{00000000-0005-0000-0000-0000A61E0000}"/>
    <cellStyle name="Comma 2 7 4 3 4 3" xfId="8672" xr:uid="{00000000-0005-0000-0000-0000A71E0000}"/>
    <cellStyle name="Comma 2 7 4 3 4 3 2" xfId="8673" xr:uid="{00000000-0005-0000-0000-0000A81E0000}"/>
    <cellStyle name="Comma 2 7 4 3 4 3 3" xfId="8674" xr:uid="{00000000-0005-0000-0000-0000A91E0000}"/>
    <cellStyle name="Comma 2 7 4 3 4 4" xfId="8675" xr:uid="{00000000-0005-0000-0000-0000AA1E0000}"/>
    <cellStyle name="Comma 2 7 4 3 4 4 2" xfId="8676" xr:uid="{00000000-0005-0000-0000-0000AB1E0000}"/>
    <cellStyle name="Comma 2 7 4 3 4 4 3" xfId="8677" xr:uid="{00000000-0005-0000-0000-0000AC1E0000}"/>
    <cellStyle name="Comma 2 7 4 3 4 5" xfId="8678" xr:uid="{00000000-0005-0000-0000-0000AD1E0000}"/>
    <cellStyle name="Comma 2 7 4 3 4 5 2" xfId="8679" xr:uid="{00000000-0005-0000-0000-0000AE1E0000}"/>
    <cellStyle name="Comma 2 7 4 3 4 5 3" xfId="8680" xr:uid="{00000000-0005-0000-0000-0000AF1E0000}"/>
    <cellStyle name="Comma 2 7 4 3 4 6" xfId="8681" xr:uid="{00000000-0005-0000-0000-0000B01E0000}"/>
    <cellStyle name="Comma 2 7 4 3 4 7" xfId="8682" xr:uid="{00000000-0005-0000-0000-0000B11E0000}"/>
    <cellStyle name="Comma 2 7 4 3 5" xfId="8683" xr:uid="{00000000-0005-0000-0000-0000B21E0000}"/>
    <cellStyle name="Comma 2 7 4 3 5 2" xfId="8684" xr:uid="{00000000-0005-0000-0000-0000B31E0000}"/>
    <cellStyle name="Comma 2 7 4 3 5 2 2" xfId="8685" xr:uid="{00000000-0005-0000-0000-0000B41E0000}"/>
    <cellStyle name="Comma 2 7 4 3 5 2 3" xfId="8686" xr:uid="{00000000-0005-0000-0000-0000B51E0000}"/>
    <cellStyle name="Comma 2 7 4 3 5 3" xfId="8687" xr:uid="{00000000-0005-0000-0000-0000B61E0000}"/>
    <cellStyle name="Comma 2 7 4 3 5 3 2" xfId="8688" xr:uid="{00000000-0005-0000-0000-0000B71E0000}"/>
    <cellStyle name="Comma 2 7 4 3 5 3 3" xfId="8689" xr:uid="{00000000-0005-0000-0000-0000B81E0000}"/>
    <cellStyle name="Comma 2 7 4 3 5 4" xfId="8690" xr:uid="{00000000-0005-0000-0000-0000B91E0000}"/>
    <cellStyle name="Comma 2 7 4 3 5 4 2" xfId="8691" xr:uid="{00000000-0005-0000-0000-0000BA1E0000}"/>
    <cellStyle name="Comma 2 7 4 3 5 4 3" xfId="8692" xr:uid="{00000000-0005-0000-0000-0000BB1E0000}"/>
    <cellStyle name="Comma 2 7 4 3 5 5" xfId="8693" xr:uid="{00000000-0005-0000-0000-0000BC1E0000}"/>
    <cellStyle name="Comma 2 7 4 3 5 5 2" xfId="8694" xr:uid="{00000000-0005-0000-0000-0000BD1E0000}"/>
    <cellStyle name="Comma 2 7 4 3 5 5 3" xfId="8695" xr:uid="{00000000-0005-0000-0000-0000BE1E0000}"/>
    <cellStyle name="Comma 2 7 4 3 5 6" xfId="8696" xr:uid="{00000000-0005-0000-0000-0000BF1E0000}"/>
    <cellStyle name="Comma 2 7 4 3 5 7" xfId="8697" xr:uid="{00000000-0005-0000-0000-0000C01E0000}"/>
    <cellStyle name="Comma 2 7 4 3 6" xfId="8698" xr:uid="{00000000-0005-0000-0000-0000C11E0000}"/>
    <cellStyle name="Comma 2 7 4 3 6 2" xfId="8699" xr:uid="{00000000-0005-0000-0000-0000C21E0000}"/>
    <cellStyle name="Comma 2 7 4 3 6 3" xfId="8700" xr:uid="{00000000-0005-0000-0000-0000C31E0000}"/>
    <cellStyle name="Comma 2 7 4 3 7" xfId="8701" xr:uid="{00000000-0005-0000-0000-0000C41E0000}"/>
    <cellStyle name="Comma 2 7 4 3 7 2" xfId="8702" xr:uid="{00000000-0005-0000-0000-0000C51E0000}"/>
    <cellStyle name="Comma 2 7 4 3 7 3" xfId="8703" xr:uid="{00000000-0005-0000-0000-0000C61E0000}"/>
    <cellStyle name="Comma 2 7 4 3 8" xfId="8704" xr:uid="{00000000-0005-0000-0000-0000C71E0000}"/>
    <cellStyle name="Comma 2 7 4 3 8 2" xfId="8705" xr:uid="{00000000-0005-0000-0000-0000C81E0000}"/>
    <cellStyle name="Comma 2 7 4 3 8 3" xfId="8706" xr:uid="{00000000-0005-0000-0000-0000C91E0000}"/>
    <cellStyle name="Comma 2 7 4 3 9" xfId="8707" xr:uid="{00000000-0005-0000-0000-0000CA1E0000}"/>
    <cellStyle name="Comma 2 7 4 3 9 2" xfId="8708" xr:uid="{00000000-0005-0000-0000-0000CB1E0000}"/>
    <cellStyle name="Comma 2 7 4 3 9 3" xfId="8709" xr:uid="{00000000-0005-0000-0000-0000CC1E0000}"/>
    <cellStyle name="Comma 2 7 4 4" xfId="8710" xr:uid="{00000000-0005-0000-0000-0000CD1E0000}"/>
    <cellStyle name="Comma 2 7 4 4 2" xfId="8711" xr:uid="{00000000-0005-0000-0000-0000CE1E0000}"/>
    <cellStyle name="Comma 2 7 4 4 2 2" xfId="8712" xr:uid="{00000000-0005-0000-0000-0000CF1E0000}"/>
    <cellStyle name="Comma 2 7 4 4 2 2 2" xfId="8713" xr:uid="{00000000-0005-0000-0000-0000D01E0000}"/>
    <cellStyle name="Comma 2 7 4 4 2 2 3" xfId="8714" xr:uid="{00000000-0005-0000-0000-0000D11E0000}"/>
    <cellStyle name="Comma 2 7 4 4 2 3" xfId="8715" xr:uid="{00000000-0005-0000-0000-0000D21E0000}"/>
    <cellStyle name="Comma 2 7 4 4 2 3 2" xfId="8716" xr:uid="{00000000-0005-0000-0000-0000D31E0000}"/>
    <cellStyle name="Comma 2 7 4 4 2 3 3" xfId="8717" xr:uid="{00000000-0005-0000-0000-0000D41E0000}"/>
    <cellStyle name="Comma 2 7 4 4 2 4" xfId="8718" xr:uid="{00000000-0005-0000-0000-0000D51E0000}"/>
    <cellStyle name="Comma 2 7 4 4 2 4 2" xfId="8719" xr:uid="{00000000-0005-0000-0000-0000D61E0000}"/>
    <cellStyle name="Comma 2 7 4 4 2 4 3" xfId="8720" xr:uid="{00000000-0005-0000-0000-0000D71E0000}"/>
    <cellStyle name="Comma 2 7 4 4 2 5" xfId="8721" xr:uid="{00000000-0005-0000-0000-0000D81E0000}"/>
    <cellStyle name="Comma 2 7 4 4 2 5 2" xfId="8722" xr:uid="{00000000-0005-0000-0000-0000D91E0000}"/>
    <cellStyle name="Comma 2 7 4 4 2 5 3" xfId="8723" xr:uid="{00000000-0005-0000-0000-0000DA1E0000}"/>
    <cellStyle name="Comma 2 7 4 4 2 6" xfId="8724" xr:uid="{00000000-0005-0000-0000-0000DB1E0000}"/>
    <cellStyle name="Comma 2 7 4 4 2 7" xfId="8725" xr:uid="{00000000-0005-0000-0000-0000DC1E0000}"/>
    <cellStyle name="Comma 2 7 4 4 3" xfId="8726" xr:uid="{00000000-0005-0000-0000-0000DD1E0000}"/>
    <cellStyle name="Comma 2 7 4 4 3 2" xfId="8727" xr:uid="{00000000-0005-0000-0000-0000DE1E0000}"/>
    <cellStyle name="Comma 2 7 4 4 3 3" xfId="8728" xr:uid="{00000000-0005-0000-0000-0000DF1E0000}"/>
    <cellStyle name="Comma 2 7 4 4 4" xfId="8729" xr:uid="{00000000-0005-0000-0000-0000E01E0000}"/>
    <cellStyle name="Comma 2 7 4 4 4 2" xfId="8730" xr:uid="{00000000-0005-0000-0000-0000E11E0000}"/>
    <cellStyle name="Comma 2 7 4 4 4 3" xfId="8731" xr:uid="{00000000-0005-0000-0000-0000E21E0000}"/>
    <cellStyle name="Comma 2 7 4 4 5" xfId="8732" xr:uid="{00000000-0005-0000-0000-0000E31E0000}"/>
    <cellStyle name="Comma 2 7 4 4 5 2" xfId="8733" xr:uid="{00000000-0005-0000-0000-0000E41E0000}"/>
    <cellStyle name="Comma 2 7 4 4 5 3" xfId="8734" xr:uid="{00000000-0005-0000-0000-0000E51E0000}"/>
    <cellStyle name="Comma 2 7 4 4 6" xfId="8735" xr:uid="{00000000-0005-0000-0000-0000E61E0000}"/>
    <cellStyle name="Comma 2 7 4 4 6 2" xfId="8736" xr:uid="{00000000-0005-0000-0000-0000E71E0000}"/>
    <cellStyle name="Comma 2 7 4 4 6 3" xfId="8737" xr:uid="{00000000-0005-0000-0000-0000E81E0000}"/>
    <cellStyle name="Comma 2 7 4 4 7" xfId="8738" xr:uid="{00000000-0005-0000-0000-0000E91E0000}"/>
    <cellStyle name="Comma 2 7 4 4 8" xfId="8739" xr:uid="{00000000-0005-0000-0000-0000EA1E0000}"/>
    <cellStyle name="Comma 2 7 4 5" xfId="8740" xr:uid="{00000000-0005-0000-0000-0000EB1E0000}"/>
    <cellStyle name="Comma 2 7 4 5 2" xfId="8741" xr:uid="{00000000-0005-0000-0000-0000EC1E0000}"/>
    <cellStyle name="Comma 2 7 4 5 2 2" xfId="8742" xr:uid="{00000000-0005-0000-0000-0000ED1E0000}"/>
    <cellStyle name="Comma 2 7 4 5 2 2 2" xfId="8743" xr:uid="{00000000-0005-0000-0000-0000EE1E0000}"/>
    <cellStyle name="Comma 2 7 4 5 2 2 3" xfId="8744" xr:uid="{00000000-0005-0000-0000-0000EF1E0000}"/>
    <cellStyle name="Comma 2 7 4 5 2 3" xfId="8745" xr:uid="{00000000-0005-0000-0000-0000F01E0000}"/>
    <cellStyle name="Comma 2 7 4 5 2 3 2" xfId="8746" xr:uid="{00000000-0005-0000-0000-0000F11E0000}"/>
    <cellStyle name="Comma 2 7 4 5 2 3 3" xfId="8747" xr:uid="{00000000-0005-0000-0000-0000F21E0000}"/>
    <cellStyle name="Comma 2 7 4 5 2 4" xfId="8748" xr:uid="{00000000-0005-0000-0000-0000F31E0000}"/>
    <cellStyle name="Comma 2 7 4 5 2 4 2" xfId="8749" xr:uid="{00000000-0005-0000-0000-0000F41E0000}"/>
    <cellStyle name="Comma 2 7 4 5 2 4 3" xfId="8750" xr:uid="{00000000-0005-0000-0000-0000F51E0000}"/>
    <cellStyle name="Comma 2 7 4 5 2 5" xfId="8751" xr:uid="{00000000-0005-0000-0000-0000F61E0000}"/>
    <cellStyle name="Comma 2 7 4 5 2 5 2" xfId="8752" xr:uid="{00000000-0005-0000-0000-0000F71E0000}"/>
    <cellStyle name="Comma 2 7 4 5 2 5 3" xfId="8753" xr:uid="{00000000-0005-0000-0000-0000F81E0000}"/>
    <cellStyle name="Comma 2 7 4 5 2 6" xfId="8754" xr:uid="{00000000-0005-0000-0000-0000F91E0000}"/>
    <cellStyle name="Comma 2 7 4 5 2 7" xfId="8755" xr:uid="{00000000-0005-0000-0000-0000FA1E0000}"/>
    <cellStyle name="Comma 2 7 4 5 3" xfId="8756" xr:uid="{00000000-0005-0000-0000-0000FB1E0000}"/>
    <cellStyle name="Comma 2 7 4 5 3 2" xfId="8757" xr:uid="{00000000-0005-0000-0000-0000FC1E0000}"/>
    <cellStyle name="Comma 2 7 4 5 3 3" xfId="8758" xr:uid="{00000000-0005-0000-0000-0000FD1E0000}"/>
    <cellStyle name="Comma 2 7 4 5 4" xfId="8759" xr:uid="{00000000-0005-0000-0000-0000FE1E0000}"/>
    <cellStyle name="Comma 2 7 4 5 4 2" xfId="8760" xr:uid="{00000000-0005-0000-0000-0000FF1E0000}"/>
    <cellStyle name="Comma 2 7 4 5 4 3" xfId="8761" xr:uid="{00000000-0005-0000-0000-0000001F0000}"/>
    <cellStyle name="Comma 2 7 4 5 5" xfId="8762" xr:uid="{00000000-0005-0000-0000-0000011F0000}"/>
    <cellStyle name="Comma 2 7 4 5 5 2" xfId="8763" xr:uid="{00000000-0005-0000-0000-0000021F0000}"/>
    <cellStyle name="Comma 2 7 4 5 5 3" xfId="8764" xr:uid="{00000000-0005-0000-0000-0000031F0000}"/>
    <cellStyle name="Comma 2 7 4 5 6" xfId="8765" xr:uid="{00000000-0005-0000-0000-0000041F0000}"/>
    <cellStyle name="Comma 2 7 4 5 6 2" xfId="8766" xr:uid="{00000000-0005-0000-0000-0000051F0000}"/>
    <cellStyle name="Comma 2 7 4 5 6 3" xfId="8767" xr:uid="{00000000-0005-0000-0000-0000061F0000}"/>
    <cellStyle name="Comma 2 7 4 5 7" xfId="8768" xr:uid="{00000000-0005-0000-0000-0000071F0000}"/>
    <cellStyle name="Comma 2 7 4 5 8" xfId="8769" xr:uid="{00000000-0005-0000-0000-0000081F0000}"/>
    <cellStyle name="Comma 2 7 4 6" xfId="8770" xr:uid="{00000000-0005-0000-0000-0000091F0000}"/>
    <cellStyle name="Comma 2 7 4 6 2" xfId="8771" xr:uid="{00000000-0005-0000-0000-00000A1F0000}"/>
    <cellStyle name="Comma 2 7 4 6 2 2" xfId="8772" xr:uid="{00000000-0005-0000-0000-00000B1F0000}"/>
    <cellStyle name="Comma 2 7 4 6 2 3" xfId="8773" xr:uid="{00000000-0005-0000-0000-00000C1F0000}"/>
    <cellStyle name="Comma 2 7 4 6 3" xfId="8774" xr:uid="{00000000-0005-0000-0000-00000D1F0000}"/>
    <cellStyle name="Comma 2 7 4 6 3 2" xfId="8775" xr:uid="{00000000-0005-0000-0000-00000E1F0000}"/>
    <cellStyle name="Comma 2 7 4 6 3 3" xfId="8776" xr:uid="{00000000-0005-0000-0000-00000F1F0000}"/>
    <cellStyle name="Comma 2 7 4 6 4" xfId="8777" xr:uid="{00000000-0005-0000-0000-0000101F0000}"/>
    <cellStyle name="Comma 2 7 4 6 4 2" xfId="8778" xr:uid="{00000000-0005-0000-0000-0000111F0000}"/>
    <cellStyle name="Comma 2 7 4 6 4 3" xfId="8779" xr:uid="{00000000-0005-0000-0000-0000121F0000}"/>
    <cellStyle name="Comma 2 7 4 6 5" xfId="8780" xr:uid="{00000000-0005-0000-0000-0000131F0000}"/>
    <cellStyle name="Comma 2 7 4 6 5 2" xfId="8781" xr:uid="{00000000-0005-0000-0000-0000141F0000}"/>
    <cellStyle name="Comma 2 7 4 6 5 3" xfId="8782" xr:uid="{00000000-0005-0000-0000-0000151F0000}"/>
    <cellStyle name="Comma 2 7 4 6 6" xfId="8783" xr:uid="{00000000-0005-0000-0000-0000161F0000}"/>
    <cellStyle name="Comma 2 7 4 6 7" xfId="8784" xr:uid="{00000000-0005-0000-0000-0000171F0000}"/>
    <cellStyle name="Comma 2 7 4 7" xfId="8785" xr:uid="{00000000-0005-0000-0000-0000181F0000}"/>
    <cellStyle name="Comma 2 7 4 7 2" xfId="8786" xr:uid="{00000000-0005-0000-0000-0000191F0000}"/>
    <cellStyle name="Comma 2 7 4 7 2 2" xfId="8787" xr:uid="{00000000-0005-0000-0000-00001A1F0000}"/>
    <cellStyle name="Comma 2 7 4 7 2 3" xfId="8788" xr:uid="{00000000-0005-0000-0000-00001B1F0000}"/>
    <cellStyle name="Comma 2 7 4 7 3" xfId="8789" xr:uid="{00000000-0005-0000-0000-00001C1F0000}"/>
    <cellStyle name="Comma 2 7 4 7 3 2" xfId="8790" xr:uid="{00000000-0005-0000-0000-00001D1F0000}"/>
    <cellStyle name="Comma 2 7 4 7 3 3" xfId="8791" xr:uid="{00000000-0005-0000-0000-00001E1F0000}"/>
    <cellStyle name="Comma 2 7 4 7 4" xfId="8792" xr:uid="{00000000-0005-0000-0000-00001F1F0000}"/>
    <cellStyle name="Comma 2 7 4 7 4 2" xfId="8793" xr:uid="{00000000-0005-0000-0000-0000201F0000}"/>
    <cellStyle name="Comma 2 7 4 7 4 3" xfId="8794" xr:uid="{00000000-0005-0000-0000-0000211F0000}"/>
    <cellStyle name="Comma 2 7 4 7 5" xfId="8795" xr:uid="{00000000-0005-0000-0000-0000221F0000}"/>
    <cellStyle name="Comma 2 7 4 7 5 2" xfId="8796" xr:uid="{00000000-0005-0000-0000-0000231F0000}"/>
    <cellStyle name="Comma 2 7 4 7 5 3" xfId="8797" xr:uid="{00000000-0005-0000-0000-0000241F0000}"/>
    <cellStyle name="Comma 2 7 4 7 6" xfId="8798" xr:uid="{00000000-0005-0000-0000-0000251F0000}"/>
    <cellStyle name="Comma 2 7 4 7 7" xfId="8799" xr:uid="{00000000-0005-0000-0000-0000261F0000}"/>
    <cellStyle name="Comma 2 7 4 8" xfId="8800" xr:uid="{00000000-0005-0000-0000-0000271F0000}"/>
    <cellStyle name="Comma 2 7 4 8 2" xfId="8801" xr:uid="{00000000-0005-0000-0000-0000281F0000}"/>
    <cellStyle name="Comma 2 7 4 8 2 2" xfId="8802" xr:uid="{00000000-0005-0000-0000-0000291F0000}"/>
    <cellStyle name="Comma 2 7 4 8 2 3" xfId="8803" xr:uid="{00000000-0005-0000-0000-00002A1F0000}"/>
    <cellStyle name="Comma 2 7 4 8 3" xfId="8804" xr:uid="{00000000-0005-0000-0000-00002B1F0000}"/>
    <cellStyle name="Comma 2 7 4 8 3 2" xfId="8805" xr:uid="{00000000-0005-0000-0000-00002C1F0000}"/>
    <cellStyle name="Comma 2 7 4 8 3 3" xfId="8806" xr:uid="{00000000-0005-0000-0000-00002D1F0000}"/>
    <cellStyle name="Comma 2 7 4 8 4" xfId="8807" xr:uid="{00000000-0005-0000-0000-00002E1F0000}"/>
    <cellStyle name="Comma 2 7 4 8 4 2" xfId="8808" xr:uid="{00000000-0005-0000-0000-00002F1F0000}"/>
    <cellStyle name="Comma 2 7 4 8 4 3" xfId="8809" xr:uid="{00000000-0005-0000-0000-0000301F0000}"/>
    <cellStyle name="Comma 2 7 4 8 5" xfId="8810" xr:uid="{00000000-0005-0000-0000-0000311F0000}"/>
    <cellStyle name="Comma 2 7 4 8 5 2" xfId="8811" xr:uid="{00000000-0005-0000-0000-0000321F0000}"/>
    <cellStyle name="Comma 2 7 4 8 5 3" xfId="8812" xr:uid="{00000000-0005-0000-0000-0000331F0000}"/>
    <cellStyle name="Comma 2 7 4 8 6" xfId="8813" xr:uid="{00000000-0005-0000-0000-0000341F0000}"/>
    <cellStyle name="Comma 2 7 4 8 7" xfId="8814" xr:uid="{00000000-0005-0000-0000-0000351F0000}"/>
    <cellStyle name="Comma 2 7 4 9" xfId="8815" xr:uid="{00000000-0005-0000-0000-0000361F0000}"/>
    <cellStyle name="Comma 2 7 4 9 2" xfId="8816" xr:uid="{00000000-0005-0000-0000-0000371F0000}"/>
    <cellStyle name="Comma 2 7 4 9 2 2" xfId="8817" xr:uid="{00000000-0005-0000-0000-0000381F0000}"/>
    <cellStyle name="Comma 2 7 4 9 2 3" xfId="8818" xr:uid="{00000000-0005-0000-0000-0000391F0000}"/>
    <cellStyle name="Comma 2 7 4 9 3" xfId="8819" xr:uid="{00000000-0005-0000-0000-00003A1F0000}"/>
    <cellStyle name="Comma 2 7 4 9 3 2" xfId="8820" xr:uid="{00000000-0005-0000-0000-00003B1F0000}"/>
    <cellStyle name="Comma 2 7 4 9 3 3" xfId="8821" xr:uid="{00000000-0005-0000-0000-00003C1F0000}"/>
    <cellStyle name="Comma 2 7 4 9 4" xfId="8822" xr:uid="{00000000-0005-0000-0000-00003D1F0000}"/>
    <cellStyle name="Comma 2 7 4 9 4 2" xfId="8823" xr:uid="{00000000-0005-0000-0000-00003E1F0000}"/>
    <cellStyle name="Comma 2 7 4 9 4 3" xfId="8824" xr:uid="{00000000-0005-0000-0000-00003F1F0000}"/>
    <cellStyle name="Comma 2 7 4 9 5" xfId="8825" xr:uid="{00000000-0005-0000-0000-0000401F0000}"/>
    <cellStyle name="Comma 2 7 4 9 5 2" xfId="8826" xr:uid="{00000000-0005-0000-0000-0000411F0000}"/>
    <cellStyle name="Comma 2 7 4 9 5 3" xfId="8827" xr:uid="{00000000-0005-0000-0000-0000421F0000}"/>
    <cellStyle name="Comma 2 7 4 9 6" xfId="8828" xr:uid="{00000000-0005-0000-0000-0000431F0000}"/>
    <cellStyle name="Comma 2 7 4 9 7" xfId="8829" xr:uid="{00000000-0005-0000-0000-0000441F0000}"/>
    <cellStyle name="Comma 2 7 5" xfId="8830" xr:uid="{00000000-0005-0000-0000-0000451F0000}"/>
    <cellStyle name="Comma 2 7 5 10" xfId="8831" xr:uid="{00000000-0005-0000-0000-0000461F0000}"/>
    <cellStyle name="Comma 2 7 5 10 2" xfId="8832" xr:uid="{00000000-0005-0000-0000-0000471F0000}"/>
    <cellStyle name="Comma 2 7 5 10 3" xfId="8833" xr:uid="{00000000-0005-0000-0000-0000481F0000}"/>
    <cellStyle name="Comma 2 7 5 11" xfId="8834" xr:uid="{00000000-0005-0000-0000-0000491F0000}"/>
    <cellStyle name="Comma 2 7 5 11 2" xfId="8835" xr:uid="{00000000-0005-0000-0000-00004A1F0000}"/>
    <cellStyle name="Comma 2 7 5 11 3" xfId="8836" xr:uid="{00000000-0005-0000-0000-00004B1F0000}"/>
    <cellStyle name="Comma 2 7 5 12" xfId="8837" xr:uid="{00000000-0005-0000-0000-00004C1F0000}"/>
    <cellStyle name="Comma 2 7 5 12 2" xfId="8838" xr:uid="{00000000-0005-0000-0000-00004D1F0000}"/>
    <cellStyle name="Comma 2 7 5 12 3" xfId="8839" xr:uid="{00000000-0005-0000-0000-00004E1F0000}"/>
    <cellStyle name="Comma 2 7 5 13" xfId="8840" xr:uid="{00000000-0005-0000-0000-00004F1F0000}"/>
    <cellStyle name="Comma 2 7 5 14" xfId="8841" xr:uid="{00000000-0005-0000-0000-0000501F0000}"/>
    <cellStyle name="Comma 2 7 5 2" xfId="8842" xr:uid="{00000000-0005-0000-0000-0000511F0000}"/>
    <cellStyle name="Comma 2 7 5 2 10" xfId="8843" xr:uid="{00000000-0005-0000-0000-0000521F0000}"/>
    <cellStyle name="Comma 2 7 5 2 11" xfId="8844" xr:uid="{00000000-0005-0000-0000-0000531F0000}"/>
    <cellStyle name="Comma 2 7 5 2 2" xfId="8845" xr:uid="{00000000-0005-0000-0000-0000541F0000}"/>
    <cellStyle name="Comma 2 7 5 2 2 2" xfId="8846" xr:uid="{00000000-0005-0000-0000-0000551F0000}"/>
    <cellStyle name="Comma 2 7 5 2 2 2 2" xfId="8847" xr:uid="{00000000-0005-0000-0000-0000561F0000}"/>
    <cellStyle name="Comma 2 7 5 2 2 2 2 2" xfId="8848" xr:uid="{00000000-0005-0000-0000-0000571F0000}"/>
    <cellStyle name="Comma 2 7 5 2 2 2 2 3" xfId="8849" xr:uid="{00000000-0005-0000-0000-0000581F0000}"/>
    <cellStyle name="Comma 2 7 5 2 2 2 3" xfId="8850" xr:uid="{00000000-0005-0000-0000-0000591F0000}"/>
    <cellStyle name="Comma 2 7 5 2 2 2 3 2" xfId="8851" xr:uid="{00000000-0005-0000-0000-00005A1F0000}"/>
    <cellStyle name="Comma 2 7 5 2 2 2 3 3" xfId="8852" xr:uid="{00000000-0005-0000-0000-00005B1F0000}"/>
    <cellStyle name="Comma 2 7 5 2 2 2 4" xfId="8853" xr:uid="{00000000-0005-0000-0000-00005C1F0000}"/>
    <cellStyle name="Comma 2 7 5 2 2 2 4 2" xfId="8854" xr:uid="{00000000-0005-0000-0000-00005D1F0000}"/>
    <cellStyle name="Comma 2 7 5 2 2 2 4 3" xfId="8855" xr:uid="{00000000-0005-0000-0000-00005E1F0000}"/>
    <cellStyle name="Comma 2 7 5 2 2 2 5" xfId="8856" xr:uid="{00000000-0005-0000-0000-00005F1F0000}"/>
    <cellStyle name="Comma 2 7 5 2 2 2 5 2" xfId="8857" xr:uid="{00000000-0005-0000-0000-0000601F0000}"/>
    <cellStyle name="Comma 2 7 5 2 2 2 5 3" xfId="8858" xr:uid="{00000000-0005-0000-0000-0000611F0000}"/>
    <cellStyle name="Comma 2 7 5 2 2 2 6" xfId="8859" xr:uid="{00000000-0005-0000-0000-0000621F0000}"/>
    <cellStyle name="Comma 2 7 5 2 2 2 7" xfId="8860" xr:uid="{00000000-0005-0000-0000-0000631F0000}"/>
    <cellStyle name="Comma 2 7 5 2 2 3" xfId="8861" xr:uid="{00000000-0005-0000-0000-0000641F0000}"/>
    <cellStyle name="Comma 2 7 5 2 2 3 2" xfId="8862" xr:uid="{00000000-0005-0000-0000-0000651F0000}"/>
    <cellStyle name="Comma 2 7 5 2 2 3 3" xfId="8863" xr:uid="{00000000-0005-0000-0000-0000661F0000}"/>
    <cellStyle name="Comma 2 7 5 2 2 4" xfId="8864" xr:uid="{00000000-0005-0000-0000-0000671F0000}"/>
    <cellStyle name="Comma 2 7 5 2 2 4 2" xfId="8865" xr:uid="{00000000-0005-0000-0000-0000681F0000}"/>
    <cellStyle name="Comma 2 7 5 2 2 4 3" xfId="8866" xr:uid="{00000000-0005-0000-0000-0000691F0000}"/>
    <cellStyle name="Comma 2 7 5 2 2 5" xfId="8867" xr:uid="{00000000-0005-0000-0000-00006A1F0000}"/>
    <cellStyle name="Comma 2 7 5 2 2 5 2" xfId="8868" xr:uid="{00000000-0005-0000-0000-00006B1F0000}"/>
    <cellStyle name="Comma 2 7 5 2 2 5 3" xfId="8869" xr:uid="{00000000-0005-0000-0000-00006C1F0000}"/>
    <cellStyle name="Comma 2 7 5 2 2 6" xfId="8870" xr:uid="{00000000-0005-0000-0000-00006D1F0000}"/>
    <cellStyle name="Comma 2 7 5 2 2 6 2" xfId="8871" xr:uid="{00000000-0005-0000-0000-00006E1F0000}"/>
    <cellStyle name="Comma 2 7 5 2 2 6 3" xfId="8872" xr:uid="{00000000-0005-0000-0000-00006F1F0000}"/>
    <cellStyle name="Comma 2 7 5 2 2 7" xfId="8873" xr:uid="{00000000-0005-0000-0000-0000701F0000}"/>
    <cellStyle name="Comma 2 7 5 2 2 8" xfId="8874" xr:uid="{00000000-0005-0000-0000-0000711F0000}"/>
    <cellStyle name="Comma 2 7 5 2 3" xfId="8875" xr:uid="{00000000-0005-0000-0000-0000721F0000}"/>
    <cellStyle name="Comma 2 7 5 2 3 2" xfId="8876" xr:uid="{00000000-0005-0000-0000-0000731F0000}"/>
    <cellStyle name="Comma 2 7 5 2 3 2 2" xfId="8877" xr:uid="{00000000-0005-0000-0000-0000741F0000}"/>
    <cellStyle name="Comma 2 7 5 2 3 2 3" xfId="8878" xr:uid="{00000000-0005-0000-0000-0000751F0000}"/>
    <cellStyle name="Comma 2 7 5 2 3 3" xfId="8879" xr:uid="{00000000-0005-0000-0000-0000761F0000}"/>
    <cellStyle name="Comma 2 7 5 2 3 3 2" xfId="8880" xr:uid="{00000000-0005-0000-0000-0000771F0000}"/>
    <cellStyle name="Comma 2 7 5 2 3 3 3" xfId="8881" xr:uid="{00000000-0005-0000-0000-0000781F0000}"/>
    <cellStyle name="Comma 2 7 5 2 3 4" xfId="8882" xr:uid="{00000000-0005-0000-0000-0000791F0000}"/>
    <cellStyle name="Comma 2 7 5 2 3 4 2" xfId="8883" xr:uid="{00000000-0005-0000-0000-00007A1F0000}"/>
    <cellStyle name="Comma 2 7 5 2 3 4 3" xfId="8884" xr:uid="{00000000-0005-0000-0000-00007B1F0000}"/>
    <cellStyle name="Comma 2 7 5 2 3 5" xfId="8885" xr:uid="{00000000-0005-0000-0000-00007C1F0000}"/>
    <cellStyle name="Comma 2 7 5 2 3 5 2" xfId="8886" xr:uid="{00000000-0005-0000-0000-00007D1F0000}"/>
    <cellStyle name="Comma 2 7 5 2 3 5 3" xfId="8887" xr:uid="{00000000-0005-0000-0000-00007E1F0000}"/>
    <cellStyle name="Comma 2 7 5 2 3 6" xfId="8888" xr:uid="{00000000-0005-0000-0000-00007F1F0000}"/>
    <cellStyle name="Comma 2 7 5 2 3 7" xfId="8889" xr:uid="{00000000-0005-0000-0000-0000801F0000}"/>
    <cellStyle name="Comma 2 7 5 2 4" xfId="8890" xr:uid="{00000000-0005-0000-0000-0000811F0000}"/>
    <cellStyle name="Comma 2 7 5 2 4 2" xfId="8891" xr:uid="{00000000-0005-0000-0000-0000821F0000}"/>
    <cellStyle name="Comma 2 7 5 2 4 2 2" xfId="8892" xr:uid="{00000000-0005-0000-0000-0000831F0000}"/>
    <cellStyle name="Comma 2 7 5 2 4 2 3" xfId="8893" xr:uid="{00000000-0005-0000-0000-0000841F0000}"/>
    <cellStyle name="Comma 2 7 5 2 4 3" xfId="8894" xr:uid="{00000000-0005-0000-0000-0000851F0000}"/>
    <cellStyle name="Comma 2 7 5 2 4 3 2" xfId="8895" xr:uid="{00000000-0005-0000-0000-0000861F0000}"/>
    <cellStyle name="Comma 2 7 5 2 4 3 3" xfId="8896" xr:uid="{00000000-0005-0000-0000-0000871F0000}"/>
    <cellStyle name="Comma 2 7 5 2 4 4" xfId="8897" xr:uid="{00000000-0005-0000-0000-0000881F0000}"/>
    <cellStyle name="Comma 2 7 5 2 4 4 2" xfId="8898" xr:uid="{00000000-0005-0000-0000-0000891F0000}"/>
    <cellStyle name="Comma 2 7 5 2 4 4 3" xfId="8899" xr:uid="{00000000-0005-0000-0000-00008A1F0000}"/>
    <cellStyle name="Comma 2 7 5 2 4 5" xfId="8900" xr:uid="{00000000-0005-0000-0000-00008B1F0000}"/>
    <cellStyle name="Comma 2 7 5 2 4 5 2" xfId="8901" xr:uid="{00000000-0005-0000-0000-00008C1F0000}"/>
    <cellStyle name="Comma 2 7 5 2 4 5 3" xfId="8902" xr:uid="{00000000-0005-0000-0000-00008D1F0000}"/>
    <cellStyle name="Comma 2 7 5 2 4 6" xfId="8903" xr:uid="{00000000-0005-0000-0000-00008E1F0000}"/>
    <cellStyle name="Comma 2 7 5 2 4 7" xfId="8904" xr:uid="{00000000-0005-0000-0000-00008F1F0000}"/>
    <cellStyle name="Comma 2 7 5 2 5" xfId="8905" xr:uid="{00000000-0005-0000-0000-0000901F0000}"/>
    <cellStyle name="Comma 2 7 5 2 5 2" xfId="8906" xr:uid="{00000000-0005-0000-0000-0000911F0000}"/>
    <cellStyle name="Comma 2 7 5 2 5 2 2" xfId="8907" xr:uid="{00000000-0005-0000-0000-0000921F0000}"/>
    <cellStyle name="Comma 2 7 5 2 5 2 3" xfId="8908" xr:uid="{00000000-0005-0000-0000-0000931F0000}"/>
    <cellStyle name="Comma 2 7 5 2 5 3" xfId="8909" xr:uid="{00000000-0005-0000-0000-0000941F0000}"/>
    <cellStyle name="Comma 2 7 5 2 5 3 2" xfId="8910" xr:uid="{00000000-0005-0000-0000-0000951F0000}"/>
    <cellStyle name="Comma 2 7 5 2 5 3 3" xfId="8911" xr:uid="{00000000-0005-0000-0000-0000961F0000}"/>
    <cellStyle name="Comma 2 7 5 2 5 4" xfId="8912" xr:uid="{00000000-0005-0000-0000-0000971F0000}"/>
    <cellStyle name="Comma 2 7 5 2 5 4 2" xfId="8913" xr:uid="{00000000-0005-0000-0000-0000981F0000}"/>
    <cellStyle name="Comma 2 7 5 2 5 4 3" xfId="8914" xr:uid="{00000000-0005-0000-0000-0000991F0000}"/>
    <cellStyle name="Comma 2 7 5 2 5 5" xfId="8915" xr:uid="{00000000-0005-0000-0000-00009A1F0000}"/>
    <cellStyle name="Comma 2 7 5 2 5 5 2" xfId="8916" xr:uid="{00000000-0005-0000-0000-00009B1F0000}"/>
    <cellStyle name="Comma 2 7 5 2 5 5 3" xfId="8917" xr:uid="{00000000-0005-0000-0000-00009C1F0000}"/>
    <cellStyle name="Comma 2 7 5 2 5 6" xfId="8918" xr:uid="{00000000-0005-0000-0000-00009D1F0000}"/>
    <cellStyle name="Comma 2 7 5 2 5 7" xfId="8919" xr:uid="{00000000-0005-0000-0000-00009E1F0000}"/>
    <cellStyle name="Comma 2 7 5 2 6" xfId="8920" xr:uid="{00000000-0005-0000-0000-00009F1F0000}"/>
    <cellStyle name="Comma 2 7 5 2 6 2" xfId="8921" xr:uid="{00000000-0005-0000-0000-0000A01F0000}"/>
    <cellStyle name="Comma 2 7 5 2 6 3" xfId="8922" xr:uid="{00000000-0005-0000-0000-0000A11F0000}"/>
    <cellStyle name="Comma 2 7 5 2 7" xfId="8923" xr:uid="{00000000-0005-0000-0000-0000A21F0000}"/>
    <cellStyle name="Comma 2 7 5 2 7 2" xfId="8924" xr:uid="{00000000-0005-0000-0000-0000A31F0000}"/>
    <cellStyle name="Comma 2 7 5 2 7 3" xfId="8925" xr:uid="{00000000-0005-0000-0000-0000A41F0000}"/>
    <cellStyle name="Comma 2 7 5 2 8" xfId="8926" xr:uid="{00000000-0005-0000-0000-0000A51F0000}"/>
    <cellStyle name="Comma 2 7 5 2 8 2" xfId="8927" xr:uid="{00000000-0005-0000-0000-0000A61F0000}"/>
    <cellStyle name="Comma 2 7 5 2 8 3" xfId="8928" xr:uid="{00000000-0005-0000-0000-0000A71F0000}"/>
    <cellStyle name="Comma 2 7 5 2 9" xfId="8929" xr:uid="{00000000-0005-0000-0000-0000A81F0000}"/>
    <cellStyle name="Comma 2 7 5 2 9 2" xfId="8930" xr:uid="{00000000-0005-0000-0000-0000A91F0000}"/>
    <cellStyle name="Comma 2 7 5 2 9 3" xfId="8931" xr:uid="{00000000-0005-0000-0000-0000AA1F0000}"/>
    <cellStyle name="Comma 2 7 5 3" xfId="8932" xr:uid="{00000000-0005-0000-0000-0000AB1F0000}"/>
    <cellStyle name="Comma 2 7 5 3 2" xfId="8933" xr:uid="{00000000-0005-0000-0000-0000AC1F0000}"/>
    <cellStyle name="Comma 2 7 5 3 2 2" xfId="8934" xr:uid="{00000000-0005-0000-0000-0000AD1F0000}"/>
    <cellStyle name="Comma 2 7 5 3 2 2 2" xfId="8935" xr:uid="{00000000-0005-0000-0000-0000AE1F0000}"/>
    <cellStyle name="Comma 2 7 5 3 2 2 3" xfId="8936" xr:uid="{00000000-0005-0000-0000-0000AF1F0000}"/>
    <cellStyle name="Comma 2 7 5 3 2 3" xfId="8937" xr:uid="{00000000-0005-0000-0000-0000B01F0000}"/>
    <cellStyle name="Comma 2 7 5 3 2 3 2" xfId="8938" xr:uid="{00000000-0005-0000-0000-0000B11F0000}"/>
    <cellStyle name="Comma 2 7 5 3 2 3 3" xfId="8939" xr:uid="{00000000-0005-0000-0000-0000B21F0000}"/>
    <cellStyle name="Comma 2 7 5 3 2 4" xfId="8940" xr:uid="{00000000-0005-0000-0000-0000B31F0000}"/>
    <cellStyle name="Comma 2 7 5 3 2 4 2" xfId="8941" xr:uid="{00000000-0005-0000-0000-0000B41F0000}"/>
    <cellStyle name="Comma 2 7 5 3 2 4 3" xfId="8942" xr:uid="{00000000-0005-0000-0000-0000B51F0000}"/>
    <cellStyle name="Comma 2 7 5 3 2 5" xfId="8943" xr:uid="{00000000-0005-0000-0000-0000B61F0000}"/>
    <cellStyle name="Comma 2 7 5 3 2 5 2" xfId="8944" xr:uid="{00000000-0005-0000-0000-0000B71F0000}"/>
    <cellStyle name="Comma 2 7 5 3 2 5 3" xfId="8945" xr:uid="{00000000-0005-0000-0000-0000B81F0000}"/>
    <cellStyle name="Comma 2 7 5 3 2 6" xfId="8946" xr:uid="{00000000-0005-0000-0000-0000B91F0000}"/>
    <cellStyle name="Comma 2 7 5 3 2 7" xfId="8947" xr:uid="{00000000-0005-0000-0000-0000BA1F0000}"/>
    <cellStyle name="Comma 2 7 5 3 3" xfId="8948" xr:uid="{00000000-0005-0000-0000-0000BB1F0000}"/>
    <cellStyle name="Comma 2 7 5 3 3 2" xfId="8949" xr:uid="{00000000-0005-0000-0000-0000BC1F0000}"/>
    <cellStyle name="Comma 2 7 5 3 3 3" xfId="8950" xr:uid="{00000000-0005-0000-0000-0000BD1F0000}"/>
    <cellStyle name="Comma 2 7 5 3 4" xfId="8951" xr:uid="{00000000-0005-0000-0000-0000BE1F0000}"/>
    <cellStyle name="Comma 2 7 5 3 4 2" xfId="8952" xr:uid="{00000000-0005-0000-0000-0000BF1F0000}"/>
    <cellStyle name="Comma 2 7 5 3 4 3" xfId="8953" xr:uid="{00000000-0005-0000-0000-0000C01F0000}"/>
    <cellStyle name="Comma 2 7 5 3 5" xfId="8954" xr:uid="{00000000-0005-0000-0000-0000C11F0000}"/>
    <cellStyle name="Comma 2 7 5 3 5 2" xfId="8955" xr:uid="{00000000-0005-0000-0000-0000C21F0000}"/>
    <cellStyle name="Comma 2 7 5 3 5 3" xfId="8956" xr:uid="{00000000-0005-0000-0000-0000C31F0000}"/>
    <cellStyle name="Comma 2 7 5 3 6" xfId="8957" xr:uid="{00000000-0005-0000-0000-0000C41F0000}"/>
    <cellStyle name="Comma 2 7 5 3 6 2" xfId="8958" xr:uid="{00000000-0005-0000-0000-0000C51F0000}"/>
    <cellStyle name="Comma 2 7 5 3 6 3" xfId="8959" xr:uid="{00000000-0005-0000-0000-0000C61F0000}"/>
    <cellStyle name="Comma 2 7 5 3 7" xfId="8960" xr:uid="{00000000-0005-0000-0000-0000C71F0000}"/>
    <cellStyle name="Comma 2 7 5 3 8" xfId="8961" xr:uid="{00000000-0005-0000-0000-0000C81F0000}"/>
    <cellStyle name="Comma 2 7 5 4" xfId="8962" xr:uid="{00000000-0005-0000-0000-0000C91F0000}"/>
    <cellStyle name="Comma 2 7 5 4 2" xfId="8963" xr:uid="{00000000-0005-0000-0000-0000CA1F0000}"/>
    <cellStyle name="Comma 2 7 5 4 2 2" xfId="8964" xr:uid="{00000000-0005-0000-0000-0000CB1F0000}"/>
    <cellStyle name="Comma 2 7 5 4 2 2 2" xfId="8965" xr:uid="{00000000-0005-0000-0000-0000CC1F0000}"/>
    <cellStyle name="Comma 2 7 5 4 2 2 3" xfId="8966" xr:uid="{00000000-0005-0000-0000-0000CD1F0000}"/>
    <cellStyle name="Comma 2 7 5 4 2 3" xfId="8967" xr:uid="{00000000-0005-0000-0000-0000CE1F0000}"/>
    <cellStyle name="Comma 2 7 5 4 2 3 2" xfId="8968" xr:uid="{00000000-0005-0000-0000-0000CF1F0000}"/>
    <cellStyle name="Comma 2 7 5 4 2 3 3" xfId="8969" xr:uid="{00000000-0005-0000-0000-0000D01F0000}"/>
    <cellStyle name="Comma 2 7 5 4 2 4" xfId="8970" xr:uid="{00000000-0005-0000-0000-0000D11F0000}"/>
    <cellStyle name="Comma 2 7 5 4 2 4 2" xfId="8971" xr:uid="{00000000-0005-0000-0000-0000D21F0000}"/>
    <cellStyle name="Comma 2 7 5 4 2 4 3" xfId="8972" xr:uid="{00000000-0005-0000-0000-0000D31F0000}"/>
    <cellStyle name="Comma 2 7 5 4 2 5" xfId="8973" xr:uid="{00000000-0005-0000-0000-0000D41F0000}"/>
    <cellStyle name="Comma 2 7 5 4 2 5 2" xfId="8974" xr:uid="{00000000-0005-0000-0000-0000D51F0000}"/>
    <cellStyle name="Comma 2 7 5 4 2 5 3" xfId="8975" xr:uid="{00000000-0005-0000-0000-0000D61F0000}"/>
    <cellStyle name="Comma 2 7 5 4 2 6" xfId="8976" xr:uid="{00000000-0005-0000-0000-0000D71F0000}"/>
    <cellStyle name="Comma 2 7 5 4 2 7" xfId="8977" xr:uid="{00000000-0005-0000-0000-0000D81F0000}"/>
    <cellStyle name="Comma 2 7 5 4 3" xfId="8978" xr:uid="{00000000-0005-0000-0000-0000D91F0000}"/>
    <cellStyle name="Comma 2 7 5 4 3 2" xfId="8979" xr:uid="{00000000-0005-0000-0000-0000DA1F0000}"/>
    <cellStyle name="Comma 2 7 5 4 3 3" xfId="8980" xr:uid="{00000000-0005-0000-0000-0000DB1F0000}"/>
    <cellStyle name="Comma 2 7 5 4 4" xfId="8981" xr:uid="{00000000-0005-0000-0000-0000DC1F0000}"/>
    <cellStyle name="Comma 2 7 5 4 4 2" xfId="8982" xr:uid="{00000000-0005-0000-0000-0000DD1F0000}"/>
    <cellStyle name="Comma 2 7 5 4 4 3" xfId="8983" xr:uid="{00000000-0005-0000-0000-0000DE1F0000}"/>
    <cellStyle name="Comma 2 7 5 4 5" xfId="8984" xr:uid="{00000000-0005-0000-0000-0000DF1F0000}"/>
    <cellStyle name="Comma 2 7 5 4 5 2" xfId="8985" xr:uid="{00000000-0005-0000-0000-0000E01F0000}"/>
    <cellStyle name="Comma 2 7 5 4 5 3" xfId="8986" xr:uid="{00000000-0005-0000-0000-0000E11F0000}"/>
    <cellStyle name="Comma 2 7 5 4 6" xfId="8987" xr:uid="{00000000-0005-0000-0000-0000E21F0000}"/>
    <cellStyle name="Comma 2 7 5 4 6 2" xfId="8988" xr:uid="{00000000-0005-0000-0000-0000E31F0000}"/>
    <cellStyle name="Comma 2 7 5 4 6 3" xfId="8989" xr:uid="{00000000-0005-0000-0000-0000E41F0000}"/>
    <cellStyle name="Comma 2 7 5 4 7" xfId="8990" xr:uid="{00000000-0005-0000-0000-0000E51F0000}"/>
    <cellStyle name="Comma 2 7 5 4 8" xfId="8991" xr:uid="{00000000-0005-0000-0000-0000E61F0000}"/>
    <cellStyle name="Comma 2 7 5 5" xfId="8992" xr:uid="{00000000-0005-0000-0000-0000E71F0000}"/>
    <cellStyle name="Comma 2 7 5 5 2" xfId="8993" xr:uid="{00000000-0005-0000-0000-0000E81F0000}"/>
    <cellStyle name="Comma 2 7 5 5 2 2" xfId="8994" xr:uid="{00000000-0005-0000-0000-0000E91F0000}"/>
    <cellStyle name="Comma 2 7 5 5 2 3" xfId="8995" xr:uid="{00000000-0005-0000-0000-0000EA1F0000}"/>
    <cellStyle name="Comma 2 7 5 5 3" xfId="8996" xr:uid="{00000000-0005-0000-0000-0000EB1F0000}"/>
    <cellStyle name="Comma 2 7 5 5 3 2" xfId="8997" xr:uid="{00000000-0005-0000-0000-0000EC1F0000}"/>
    <cellStyle name="Comma 2 7 5 5 3 3" xfId="8998" xr:uid="{00000000-0005-0000-0000-0000ED1F0000}"/>
    <cellStyle name="Comma 2 7 5 5 4" xfId="8999" xr:uid="{00000000-0005-0000-0000-0000EE1F0000}"/>
    <cellStyle name="Comma 2 7 5 5 4 2" xfId="9000" xr:uid="{00000000-0005-0000-0000-0000EF1F0000}"/>
    <cellStyle name="Comma 2 7 5 5 4 3" xfId="9001" xr:uid="{00000000-0005-0000-0000-0000F01F0000}"/>
    <cellStyle name="Comma 2 7 5 5 5" xfId="9002" xr:uid="{00000000-0005-0000-0000-0000F11F0000}"/>
    <cellStyle name="Comma 2 7 5 5 5 2" xfId="9003" xr:uid="{00000000-0005-0000-0000-0000F21F0000}"/>
    <cellStyle name="Comma 2 7 5 5 5 3" xfId="9004" xr:uid="{00000000-0005-0000-0000-0000F31F0000}"/>
    <cellStyle name="Comma 2 7 5 5 6" xfId="9005" xr:uid="{00000000-0005-0000-0000-0000F41F0000}"/>
    <cellStyle name="Comma 2 7 5 5 7" xfId="9006" xr:uid="{00000000-0005-0000-0000-0000F51F0000}"/>
    <cellStyle name="Comma 2 7 5 6" xfId="9007" xr:uid="{00000000-0005-0000-0000-0000F61F0000}"/>
    <cellStyle name="Comma 2 7 5 6 2" xfId="9008" xr:uid="{00000000-0005-0000-0000-0000F71F0000}"/>
    <cellStyle name="Comma 2 7 5 6 2 2" xfId="9009" xr:uid="{00000000-0005-0000-0000-0000F81F0000}"/>
    <cellStyle name="Comma 2 7 5 6 2 3" xfId="9010" xr:uid="{00000000-0005-0000-0000-0000F91F0000}"/>
    <cellStyle name="Comma 2 7 5 6 3" xfId="9011" xr:uid="{00000000-0005-0000-0000-0000FA1F0000}"/>
    <cellStyle name="Comma 2 7 5 6 3 2" xfId="9012" xr:uid="{00000000-0005-0000-0000-0000FB1F0000}"/>
    <cellStyle name="Comma 2 7 5 6 3 3" xfId="9013" xr:uid="{00000000-0005-0000-0000-0000FC1F0000}"/>
    <cellStyle name="Comma 2 7 5 6 4" xfId="9014" xr:uid="{00000000-0005-0000-0000-0000FD1F0000}"/>
    <cellStyle name="Comma 2 7 5 6 4 2" xfId="9015" xr:uid="{00000000-0005-0000-0000-0000FE1F0000}"/>
    <cellStyle name="Comma 2 7 5 6 4 3" xfId="9016" xr:uid="{00000000-0005-0000-0000-0000FF1F0000}"/>
    <cellStyle name="Comma 2 7 5 6 5" xfId="9017" xr:uid="{00000000-0005-0000-0000-000000200000}"/>
    <cellStyle name="Comma 2 7 5 6 5 2" xfId="9018" xr:uid="{00000000-0005-0000-0000-000001200000}"/>
    <cellStyle name="Comma 2 7 5 6 5 3" xfId="9019" xr:uid="{00000000-0005-0000-0000-000002200000}"/>
    <cellStyle name="Comma 2 7 5 6 6" xfId="9020" xr:uid="{00000000-0005-0000-0000-000003200000}"/>
    <cellStyle name="Comma 2 7 5 6 7" xfId="9021" xr:uid="{00000000-0005-0000-0000-000004200000}"/>
    <cellStyle name="Comma 2 7 5 7" xfId="9022" xr:uid="{00000000-0005-0000-0000-000005200000}"/>
    <cellStyle name="Comma 2 7 5 7 2" xfId="9023" xr:uid="{00000000-0005-0000-0000-000006200000}"/>
    <cellStyle name="Comma 2 7 5 7 2 2" xfId="9024" xr:uid="{00000000-0005-0000-0000-000007200000}"/>
    <cellStyle name="Comma 2 7 5 7 2 3" xfId="9025" xr:uid="{00000000-0005-0000-0000-000008200000}"/>
    <cellStyle name="Comma 2 7 5 7 3" xfId="9026" xr:uid="{00000000-0005-0000-0000-000009200000}"/>
    <cellStyle name="Comma 2 7 5 7 3 2" xfId="9027" xr:uid="{00000000-0005-0000-0000-00000A200000}"/>
    <cellStyle name="Comma 2 7 5 7 3 3" xfId="9028" xr:uid="{00000000-0005-0000-0000-00000B200000}"/>
    <cellStyle name="Comma 2 7 5 7 4" xfId="9029" xr:uid="{00000000-0005-0000-0000-00000C200000}"/>
    <cellStyle name="Comma 2 7 5 7 4 2" xfId="9030" xr:uid="{00000000-0005-0000-0000-00000D200000}"/>
    <cellStyle name="Comma 2 7 5 7 4 3" xfId="9031" xr:uid="{00000000-0005-0000-0000-00000E200000}"/>
    <cellStyle name="Comma 2 7 5 7 5" xfId="9032" xr:uid="{00000000-0005-0000-0000-00000F200000}"/>
    <cellStyle name="Comma 2 7 5 7 5 2" xfId="9033" xr:uid="{00000000-0005-0000-0000-000010200000}"/>
    <cellStyle name="Comma 2 7 5 7 5 3" xfId="9034" xr:uid="{00000000-0005-0000-0000-000011200000}"/>
    <cellStyle name="Comma 2 7 5 7 6" xfId="9035" xr:uid="{00000000-0005-0000-0000-000012200000}"/>
    <cellStyle name="Comma 2 7 5 7 7" xfId="9036" xr:uid="{00000000-0005-0000-0000-000013200000}"/>
    <cellStyle name="Comma 2 7 5 8" xfId="9037" xr:uid="{00000000-0005-0000-0000-000014200000}"/>
    <cellStyle name="Comma 2 7 5 8 2" xfId="9038" xr:uid="{00000000-0005-0000-0000-000015200000}"/>
    <cellStyle name="Comma 2 7 5 8 2 2" xfId="9039" xr:uid="{00000000-0005-0000-0000-000016200000}"/>
    <cellStyle name="Comma 2 7 5 8 2 3" xfId="9040" xr:uid="{00000000-0005-0000-0000-000017200000}"/>
    <cellStyle name="Comma 2 7 5 8 3" xfId="9041" xr:uid="{00000000-0005-0000-0000-000018200000}"/>
    <cellStyle name="Comma 2 7 5 8 3 2" xfId="9042" xr:uid="{00000000-0005-0000-0000-000019200000}"/>
    <cellStyle name="Comma 2 7 5 8 3 3" xfId="9043" xr:uid="{00000000-0005-0000-0000-00001A200000}"/>
    <cellStyle name="Comma 2 7 5 8 4" xfId="9044" xr:uid="{00000000-0005-0000-0000-00001B200000}"/>
    <cellStyle name="Comma 2 7 5 8 4 2" xfId="9045" xr:uid="{00000000-0005-0000-0000-00001C200000}"/>
    <cellStyle name="Comma 2 7 5 8 4 3" xfId="9046" xr:uid="{00000000-0005-0000-0000-00001D200000}"/>
    <cellStyle name="Comma 2 7 5 8 5" xfId="9047" xr:uid="{00000000-0005-0000-0000-00001E200000}"/>
    <cellStyle name="Comma 2 7 5 8 5 2" xfId="9048" xr:uid="{00000000-0005-0000-0000-00001F200000}"/>
    <cellStyle name="Comma 2 7 5 8 5 3" xfId="9049" xr:uid="{00000000-0005-0000-0000-000020200000}"/>
    <cellStyle name="Comma 2 7 5 8 6" xfId="9050" xr:uid="{00000000-0005-0000-0000-000021200000}"/>
    <cellStyle name="Comma 2 7 5 8 7" xfId="9051" xr:uid="{00000000-0005-0000-0000-000022200000}"/>
    <cellStyle name="Comma 2 7 5 9" xfId="9052" xr:uid="{00000000-0005-0000-0000-000023200000}"/>
    <cellStyle name="Comma 2 7 5 9 2" xfId="9053" xr:uid="{00000000-0005-0000-0000-000024200000}"/>
    <cellStyle name="Comma 2 7 5 9 3" xfId="9054" xr:uid="{00000000-0005-0000-0000-000025200000}"/>
    <cellStyle name="Comma 2 7 6" xfId="9055" xr:uid="{00000000-0005-0000-0000-000026200000}"/>
    <cellStyle name="Comma 2 7 6 10" xfId="9056" xr:uid="{00000000-0005-0000-0000-000027200000}"/>
    <cellStyle name="Comma 2 7 6 11" xfId="9057" xr:uid="{00000000-0005-0000-0000-000028200000}"/>
    <cellStyle name="Comma 2 7 6 2" xfId="9058" xr:uid="{00000000-0005-0000-0000-000029200000}"/>
    <cellStyle name="Comma 2 7 6 2 2" xfId="9059" xr:uid="{00000000-0005-0000-0000-00002A200000}"/>
    <cellStyle name="Comma 2 7 6 2 2 2" xfId="9060" xr:uid="{00000000-0005-0000-0000-00002B200000}"/>
    <cellStyle name="Comma 2 7 6 2 2 2 2" xfId="9061" xr:uid="{00000000-0005-0000-0000-00002C200000}"/>
    <cellStyle name="Comma 2 7 6 2 2 2 3" xfId="9062" xr:uid="{00000000-0005-0000-0000-00002D200000}"/>
    <cellStyle name="Comma 2 7 6 2 2 3" xfId="9063" xr:uid="{00000000-0005-0000-0000-00002E200000}"/>
    <cellStyle name="Comma 2 7 6 2 2 3 2" xfId="9064" xr:uid="{00000000-0005-0000-0000-00002F200000}"/>
    <cellStyle name="Comma 2 7 6 2 2 3 3" xfId="9065" xr:uid="{00000000-0005-0000-0000-000030200000}"/>
    <cellStyle name="Comma 2 7 6 2 2 4" xfId="9066" xr:uid="{00000000-0005-0000-0000-000031200000}"/>
    <cellStyle name="Comma 2 7 6 2 2 4 2" xfId="9067" xr:uid="{00000000-0005-0000-0000-000032200000}"/>
    <cellStyle name="Comma 2 7 6 2 2 4 3" xfId="9068" xr:uid="{00000000-0005-0000-0000-000033200000}"/>
    <cellStyle name="Comma 2 7 6 2 2 5" xfId="9069" xr:uid="{00000000-0005-0000-0000-000034200000}"/>
    <cellStyle name="Comma 2 7 6 2 2 5 2" xfId="9070" xr:uid="{00000000-0005-0000-0000-000035200000}"/>
    <cellStyle name="Comma 2 7 6 2 2 5 3" xfId="9071" xr:uid="{00000000-0005-0000-0000-000036200000}"/>
    <cellStyle name="Comma 2 7 6 2 2 6" xfId="9072" xr:uid="{00000000-0005-0000-0000-000037200000}"/>
    <cellStyle name="Comma 2 7 6 2 2 7" xfId="9073" xr:uid="{00000000-0005-0000-0000-000038200000}"/>
    <cellStyle name="Comma 2 7 6 2 3" xfId="9074" xr:uid="{00000000-0005-0000-0000-000039200000}"/>
    <cellStyle name="Comma 2 7 6 2 3 2" xfId="9075" xr:uid="{00000000-0005-0000-0000-00003A200000}"/>
    <cellStyle name="Comma 2 7 6 2 3 3" xfId="9076" xr:uid="{00000000-0005-0000-0000-00003B200000}"/>
    <cellStyle name="Comma 2 7 6 2 4" xfId="9077" xr:uid="{00000000-0005-0000-0000-00003C200000}"/>
    <cellStyle name="Comma 2 7 6 2 4 2" xfId="9078" xr:uid="{00000000-0005-0000-0000-00003D200000}"/>
    <cellStyle name="Comma 2 7 6 2 4 3" xfId="9079" xr:uid="{00000000-0005-0000-0000-00003E200000}"/>
    <cellStyle name="Comma 2 7 6 2 5" xfId="9080" xr:uid="{00000000-0005-0000-0000-00003F200000}"/>
    <cellStyle name="Comma 2 7 6 2 5 2" xfId="9081" xr:uid="{00000000-0005-0000-0000-000040200000}"/>
    <cellStyle name="Comma 2 7 6 2 5 3" xfId="9082" xr:uid="{00000000-0005-0000-0000-000041200000}"/>
    <cellStyle name="Comma 2 7 6 2 6" xfId="9083" xr:uid="{00000000-0005-0000-0000-000042200000}"/>
    <cellStyle name="Comma 2 7 6 2 6 2" xfId="9084" xr:uid="{00000000-0005-0000-0000-000043200000}"/>
    <cellStyle name="Comma 2 7 6 2 6 3" xfId="9085" xr:uid="{00000000-0005-0000-0000-000044200000}"/>
    <cellStyle name="Comma 2 7 6 2 7" xfId="9086" xr:uid="{00000000-0005-0000-0000-000045200000}"/>
    <cellStyle name="Comma 2 7 6 2 8" xfId="9087" xr:uid="{00000000-0005-0000-0000-000046200000}"/>
    <cellStyle name="Comma 2 7 6 3" xfId="9088" xr:uid="{00000000-0005-0000-0000-000047200000}"/>
    <cellStyle name="Comma 2 7 6 3 2" xfId="9089" xr:uid="{00000000-0005-0000-0000-000048200000}"/>
    <cellStyle name="Comma 2 7 6 3 2 2" xfId="9090" xr:uid="{00000000-0005-0000-0000-000049200000}"/>
    <cellStyle name="Comma 2 7 6 3 2 3" xfId="9091" xr:uid="{00000000-0005-0000-0000-00004A200000}"/>
    <cellStyle name="Comma 2 7 6 3 3" xfId="9092" xr:uid="{00000000-0005-0000-0000-00004B200000}"/>
    <cellStyle name="Comma 2 7 6 3 3 2" xfId="9093" xr:uid="{00000000-0005-0000-0000-00004C200000}"/>
    <cellStyle name="Comma 2 7 6 3 3 3" xfId="9094" xr:uid="{00000000-0005-0000-0000-00004D200000}"/>
    <cellStyle name="Comma 2 7 6 3 4" xfId="9095" xr:uid="{00000000-0005-0000-0000-00004E200000}"/>
    <cellStyle name="Comma 2 7 6 3 4 2" xfId="9096" xr:uid="{00000000-0005-0000-0000-00004F200000}"/>
    <cellStyle name="Comma 2 7 6 3 4 3" xfId="9097" xr:uid="{00000000-0005-0000-0000-000050200000}"/>
    <cellStyle name="Comma 2 7 6 3 5" xfId="9098" xr:uid="{00000000-0005-0000-0000-000051200000}"/>
    <cellStyle name="Comma 2 7 6 3 5 2" xfId="9099" xr:uid="{00000000-0005-0000-0000-000052200000}"/>
    <cellStyle name="Comma 2 7 6 3 5 3" xfId="9100" xr:uid="{00000000-0005-0000-0000-000053200000}"/>
    <cellStyle name="Comma 2 7 6 3 6" xfId="9101" xr:uid="{00000000-0005-0000-0000-000054200000}"/>
    <cellStyle name="Comma 2 7 6 3 7" xfId="9102" xr:uid="{00000000-0005-0000-0000-000055200000}"/>
    <cellStyle name="Comma 2 7 6 4" xfId="9103" xr:uid="{00000000-0005-0000-0000-000056200000}"/>
    <cellStyle name="Comma 2 7 6 4 2" xfId="9104" xr:uid="{00000000-0005-0000-0000-000057200000}"/>
    <cellStyle name="Comma 2 7 6 4 2 2" xfId="9105" xr:uid="{00000000-0005-0000-0000-000058200000}"/>
    <cellStyle name="Comma 2 7 6 4 2 3" xfId="9106" xr:uid="{00000000-0005-0000-0000-000059200000}"/>
    <cellStyle name="Comma 2 7 6 4 3" xfId="9107" xr:uid="{00000000-0005-0000-0000-00005A200000}"/>
    <cellStyle name="Comma 2 7 6 4 3 2" xfId="9108" xr:uid="{00000000-0005-0000-0000-00005B200000}"/>
    <cellStyle name="Comma 2 7 6 4 3 3" xfId="9109" xr:uid="{00000000-0005-0000-0000-00005C200000}"/>
    <cellStyle name="Comma 2 7 6 4 4" xfId="9110" xr:uid="{00000000-0005-0000-0000-00005D200000}"/>
    <cellStyle name="Comma 2 7 6 4 4 2" xfId="9111" xr:uid="{00000000-0005-0000-0000-00005E200000}"/>
    <cellStyle name="Comma 2 7 6 4 4 3" xfId="9112" xr:uid="{00000000-0005-0000-0000-00005F200000}"/>
    <cellStyle name="Comma 2 7 6 4 5" xfId="9113" xr:uid="{00000000-0005-0000-0000-000060200000}"/>
    <cellStyle name="Comma 2 7 6 4 5 2" xfId="9114" xr:uid="{00000000-0005-0000-0000-000061200000}"/>
    <cellStyle name="Comma 2 7 6 4 5 3" xfId="9115" xr:uid="{00000000-0005-0000-0000-000062200000}"/>
    <cellStyle name="Comma 2 7 6 4 6" xfId="9116" xr:uid="{00000000-0005-0000-0000-000063200000}"/>
    <cellStyle name="Comma 2 7 6 4 7" xfId="9117" xr:uid="{00000000-0005-0000-0000-000064200000}"/>
    <cellStyle name="Comma 2 7 6 5" xfId="9118" xr:uid="{00000000-0005-0000-0000-000065200000}"/>
    <cellStyle name="Comma 2 7 6 5 2" xfId="9119" xr:uid="{00000000-0005-0000-0000-000066200000}"/>
    <cellStyle name="Comma 2 7 6 5 2 2" xfId="9120" xr:uid="{00000000-0005-0000-0000-000067200000}"/>
    <cellStyle name="Comma 2 7 6 5 2 3" xfId="9121" xr:uid="{00000000-0005-0000-0000-000068200000}"/>
    <cellStyle name="Comma 2 7 6 5 3" xfId="9122" xr:uid="{00000000-0005-0000-0000-000069200000}"/>
    <cellStyle name="Comma 2 7 6 5 3 2" xfId="9123" xr:uid="{00000000-0005-0000-0000-00006A200000}"/>
    <cellStyle name="Comma 2 7 6 5 3 3" xfId="9124" xr:uid="{00000000-0005-0000-0000-00006B200000}"/>
    <cellStyle name="Comma 2 7 6 5 4" xfId="9125" xr:uid="{00000000-0005-0000-0000-00006C200000}"/>
    <cellStyle name="Comma 2 7 6 5 4 2" xfId="9126" xr:uid="{00000000-0005-0000-0000-00006D200000}"/>
    <cellStyle name="Comma 2 7 6 5 4 3" xfId="9127" xr:uid="{00000000-0005-0000-0000-00006E200000}"/>
    <cellStyle name="Comma 2 7 6 5 5" xfId="9128" xr:uid="{00000000-0005-0000-0000-00006F200000}"/>
    <cellStyle name="Comma 2 7 6 5 5 2" xfId="9129" xr:uid="{00000000-0005-0000-0000-000070200000}"/>
    <cellStyle name="Comma 2 7 6 5 5 3" xfId="9130" xr:uid="{00000000-0005-0000-0000-000071200000}"/>
    <cellStyle name="Comma 2 7 6 5 6" xfId="9131" xr:uid="{00000000-0005-0000-0000-000072200000}"/>
    <cellStyle name="Comma 2 7 6 5 7" xfId="9132" xr:uid="{00000000-0005-0000-0000-000073200000}"/>
    <cellStyle name="Comma 2 7 6 6" xfId="9133" xr:uid="{00000000-0005-0000-0000-000074200000}"/>
    <cellStyle name="Comma 2 7 6 6 2" xfId="9134" xr:uid="{00000000-0005-0000-0000-000075200000}"/>
    <cellStyle name="Comma 2 7 6 6 3" xfId="9135" xr:uid="{00000000-0005-0000-0000-000076200000}"/>
    <cellStyle name="Comma 2 7 6 7" xfId="9136" xr:uid="{00000000-0005-0000-0000-000077200000}"/>
    <cellStyle name="Comma 2 7 6 7 2" xfId="9137" xr:uid="{00000000-0005-0000-0000-000078200000}"/>
    <cellStyle name="Comma 2 7 6 7 3" xfId="9138" xr:uid="{00000000-0005-0000-0000-000079200000}"/>
    <cellStyle name="Comma 2 7 6 8" xfId="9139" xr:uid="{00000000-0005-0000-0000-00007A200000}"/>
    <cellStyle name="Comma 2 7 6 8 2" xfId="9140" xr:uid="{00000000-0005-0000-0000-00007B200000}"/>
    <cellStyle name="Comma 2 7 6 8 3" xfId="9141" xr:uid="{00000000-0005-0000-0000-00007C200000}"/>
    <cellStyle name="Comma 2 7 6 9" xfId="9142" xr:uid="{00000000-0005-0000-0000-00007D200000}"/>
    <cellStyle name="Comma 2 7 6 9 2" xfId="9143" xr:uid="{00000000-0005-0000-0000-00007E200000}"/>
    <cellStyle name="Comma 2 7 6 9 3" xfId="9144" xr:uid="{00000000-0005-0000-0000-00007F200000}"/>
    <cellStyle name="Comma 2 7 7" xfId="9145" xr:uid="{00000000-0005-0000-0000-000080200000}"/>
    <cellStyle name="Comma 2 7 7 10" xfId="9146" xr:uid="{00000000-0005-0000-0000-000081200000}"/>
    <cellStyle name="Comma 2 7 7 11" xfId="9147" xr:uid="{00000000-0005-0000-0000-000082200000}"/>
    <cellStyle name="Comma 2 7 7 2" xfId="9148" xr:uid="{00000000-0005-0000-0000-000083200000}"/>
    <cellStyle name="Comma 2 7 7 2 2" xfId="9149" xr:uid="{00000000-0005-0000-0000-000084200000}"/>
    <cellStyle name="Comma 2 7 7 2 2 2" xfId="9150" xr:uid="{00000000-0005-0000-0000-000085200000}"/>
    <cellStyle name="Comma 2 7 7 2 2 2 2" xfId="9151" xr:uid="{00000000-0005-0000-0000-000086200000}"/>
    <cellStyle name="Comma 2 7 7 2 2 2 3" xfId="9152" xr:uid="{00000000-0005-0000-0000-000087200000}"/>
    <cellStyle name="Comma 2 7 7 2 2 3" xfId="9153" xr:uid="{00000000-0005-0000-0000-000088200000}"/>
    <cellStyle name="Comma 2 7 7 2 2 3 2" xfId="9154" xr:uid="{00000000-0005-0000-0000-000089200000}"/>
    <cellStyle name="Comma 2 7 7 2 2 3 3" xfId="9155" xr:uid="{00000000-0005-0000-0000-00008A200000}"/>
    <cellStyle name="Comma 2 7 7 2 2 4" xfId="9156" xr:uid="{00000000-0005-0000-0000-00008B200000}"/>
    <cellStyle name="Comma 2 7 7 2 2 4 2" xfId="9157" xr:uid="{00000000-0005-0000-0000-00008C200000}"/>
    <cellStyle name="Comma 2 7 7 2 2 4 3" xfId="9158" xr:uid="{00000000-0005-0000-0000-00008D200000}"/>
    <cellStyle name="Comma 2 7 7 2 2 5" xfId="9159" xr:uid="{00000000-0005-0000-0000-00008E200000}"/>
    <cellStyle name="Comma 2 7 7 2 2 5 2" xfId="9160" xr:uid="{00000000-0005-0000-0000-00008F200000}"/>
    <cellStyle name="Comma 2 7 7 2 2 5 3" xfId="9161" xr:uid="{00000000-0005-0000-0000-000090200000}"/>
    <cellStyle name="Comma 2 7 7 2 2 6" xfId="9162" xr:uid="{00000000-0005-0000-0000-000091200000}"/>
    <cellStyle name="Comma 2 7 7 2 2 7" xfId="9163" xr:uid="{00000000-0005-0000-0000-000092200000}"/>
    <cellStyle name="Comma 2 7 7 2 3" xfId="9164" xr:uid="{00000000-0005-0000-0000-000093200000}"/>
    <cellStyle name="Comma 2 7 7 2 3 2" xfId="9165" xr:uid="{00000000-0005-0000-0000-000094200000}"/>
    <cellStyle name="Comma 2 7 7 2 3 3" xfId="9166" xr:uid="{00000000-0005-0000-0000-000095200000}"/>
    <cellStyle name="Comma 2 7 7 2 4" xfId="9167" xr:uid="{00000000-0005-0000-0000-000096200000}"/>
    <cellStyle name="Comma 2 7 7 2 4 2" xfId="9168" xr:uid="{00000000-0005-0000-0000-000097200000}"/>
    <cellStyle name="Comma 2 7 7 2 4 3" xfId="9169" xr:uid="{00000000-0005-0000-0000-000098200000}"/>
    <cellStyle name="Comma 2 7 7 2 5" xfId="9170" xr:uid="{00000000-0005-0000-0000-000099200000}"/>
    <cellStyle name="Comma 2 7 7 2 5 2" xfId="9171" xr:uid="{00000000-0005-0000-0000-00009A200000}"/>
    <cellStyle name="Comma 2 7 7 2 5 3" xfId="9172" xr:uid="{00000000-0005-0000-0000-00009B200000}"/>
    <cellStyle name="Comma 2 7 7 2 6" xfId="9173" xr:uid="{00000000-0005-0000-0000-00009C200000}"/>
    <cellStyle name="Comma 2 7 7 2 6 2" xfId="9174" xr:uid="{00000000-0005-0000-0000-00009D200000}"/>
    <cellStyle name="Comma 2 7 7 2 6 3" xfId="9175" xr:uid="{00000000-0005-0000-0000-00009E200000}"/>
    <cellStyle name="Comma 2 7 7 2 7" xfId="9176" xr:uid="{00000000-0005-0000-0000-00009F200000}"/>
    <cellStyle name="Comma 2 7 7 2 8" xfId="9177" xr:uid="{00000000-0005-0000-0000-0000A0200000}"/>
    <cellStyle name="Comma 2 7 7 3" xfId="9178" xr:uid="{00000000-0005-0000-0000-0000A1200000}"/>
    <cellStyle name="Comma 2 7 7 3 2" xfId="9179" xr:uid="{00000000-0005-0000-0000-0000A2200000}"/>
    <cellStyle name="Comma 2 7 7 3 2 2" xfId="9180" xr:uid="{00000000-0005-0000-0000-0000A3200000}"/>
    <cellStyle name="Comma 2 7 7 3 2 3" xfId="9181" xr:uid="{00000000-0005-0000-0000-0000A4200000}"/>
    <cellStyle name="Comma 2 7 7 3 3" xfId="9182" xr:uid="{00000000-0005-0000-0000-0000A5200000}"/>
    <cellStyle name="Comma 2 7 7 3 3 2" xfId="9183" xr:uid="{00000000-0005-0000-0000-0000A6200000}"/>
    <cellStyle name="Comma 2 7 7 3 3 3" xfId="9184" xr:uid="{00000000-0005-0000-0000-0000A7200000}"/>
    <cellStyle name="Comma 2 7 7 3 4" xfId="9185" xr:uid="{00000000-0005-0000-0000-0000A8200000}"/>
    <cellStyle name="Comma 2 7 7 3 4 2" xfId="9186" xr:uid="{00000000-0005-0000-0000-0000A9200000}"/>
    <cellStyle name="Comma 2 7 7 3 4 3" xfId="9187" xr:uid="{00000000-0005-0000-0000-0000AA200000}"/>
    <cellStyle name="Comma 2 7 7 3 5" xfId="9188" xr:uid="{00000000-0005-0000-0000-0000AB200000}"/>
    <cellStyle name="Comma 2 7 7 3 5 2" xfId="9189" xr:uid="{00000000-0005-0000-0000-0000AC200000}"/>
    <cellStyle name="Comma 2 7 7 3 5 3" xfId="9190" xr:uid="{00000000-0005-0000-0000-0000AD200000}"/>
    <cellStyle name="Comma 2 7 7 3 6" xfId="9191" xr:uid="{00000000-0005-0000-0000-0000AE200000}"/>
    <cellStyle name="Comma 2 7 7 3 7" xfId="9192" xr:uid="{00000000-0005-0000-0000-0000AF200000}"/>
    <cellStyle name="Comma 2 7 7 4" xfId="9193" xr:uid="{00000000-0005-0000-0000-0000B0200000}"/>
    <cellStyle name="Comma 2 7 7 4 2" xfId="9194" xr:uid="{00000000-0005-0000-0000-0000B1200000}"/>
    <cellStyle name="Comma 2 7 7 4 2 2" xfId="9195" xr:uid="{00000000-0005-0000-0000-0000B2200000}"/>
    <cellStyle name="Comma 2 7 7 4 2 3" xfId="9196" xr:uid="{00000000-0005-0000-0000-0000B3200000}"/>
    <cellStyle name="Comma 2 7 7 4 3" xfId="9197" xr:uid="{00000000-0005-0000-0000-0000B4200000}"/>
    <cellStyle name="Comma 2 7 7 4 3 2" xfId="9198" xr:uid="{00000000-0005-0000-0000-0000B5200000}"/>
    <cellStyle name="Comma 2 7 7 4 3 3" xfId="9199" xr:uid="{00000000-0005-0000-0000-0000B6200000}"/>
    <cellStyle name="Comma 2 7 7 4 4" xfId="9200" xr:uid="{00000000-0005-0000-0000-0000B7200000}"/>
    <cellStyle name="Comma 2 7 7 4 4 2" xfId="9201" xr:uid="{00000000-0005-0000-0000-0000B8200000}"/>
    <cellStyle name="Comma 2 7 7 4 4 3" xfId="9202" xr:uid="{00000000-0005-0000-0000-0000B9200000}"/>
    <cellStyle name="Comma 2 7 7 4 5" xfId="9203" xr:uid="{00000000-0005-0000-0000-0000BA200000}"/>
    <cellStyle name="Comma 2 7 7 4 5 2" xfId="9204" xr:uid="{00000000-0005-0000-0000-0000BB200000}"/>
    <cellStyle name="Comma 2 7 7 4 5 3" xfId="9205" xr:uid="{00000000-0005-0000-0000-0000BC200000}"/>
    <cellStyle name="Comma 2 7 7 4 6" xfId="9206" xr:uid="{00000000-0005-0000-0000-0000BD200000}"/>
    <cellStyle name="Comma 2 7 7 4 7" xfId="9207" xr:uid="{00000000-0005-0000-0000-0000BE200000}"/>
    <cellStyle name="Comma 2 7 7 5" xfId="9208" xr:uid="{00000000-0005-0000-0000-0000BF200000}"/>
    <cellStyle name="Comma 2 7 7 5 2" xfId="9209" xr:uid="{00000000-0005-0000-0000-0000C0200000}"/>
    <cellStyle name="Comma 2 7 7 5 2 2" xfId="9210" xr:uid="{00000000-0005-0000-0000-0000C1200000}"/>
    <cellStyle name="Comma 2 7 7 5 2 3" xfId="9211" xr:uid="{00000000-0005-0000-0000-0000C2200000}"/>
    <cellStyle name="Comma 2 7 7 5 3" xfId="9212" xr:uid="{00000000-0005-0000-0000-0000C3200000}"/>
    <cellStyle name="Comma 2 7 7 5 3 2" xfId="9213" xr:uid="{00000000-0005-0000-0000-0000C4200000}"/>
    <cellStyle name="Comma 2 7 7 5 3 3" xfId="9214" xr:uid="{00000000-0005-0000-0000-0000C5200000}"/>
    <cellStyle name="Comma 2 7 7 5 4" xfId="9215" xr:uid="{00000000-0005-0000-0000-0000C6200000}"/>
    <cellStyle name="Comma 2 7 7 5 4 2" xfId="9216" xr:uid="{00000000-0005-0000-0000-0000C7200000}"/>
    <cellStyle name="Comma 2 7 7 5 4 3" xfId="9217" xr:uid="{00000000-0005-0000-0000-0000C8200000}"/>
    <cellStyle name="Comma 2 7 7 5 5" xfId="9218" xr:uid="{00000000-0005-0000-0000-0000C9200000}"/>
    <cellStyle name="Comma 2 7 7 5 5 2" xfId="9219" xr:uid="{00000000-0005-0000-0000-0000CA200000}"/>
    <cellStyle name="Comma 2 7 7 5 5 3" xfId="9220" xr:uid="{00000000-0005-0000-0000-0000CB200000}"/>
    <cellStyle name="Comma 2 7 7 5 6" xfId="9221" xr:uid="{00000000-0005-0000-0000-0000CC200000}"/>
    <cellStyle name="Comma 2 7 7 5 7" xfId="9222" xr:uid="{00000000-0005-0000-0000-0000CD200000}"/>
    <cellStyle name="Comma 2 7 7 6" xfId="9223" xr:uid="{00000000-0005-0000-0000-0000CE200000}"/>
    <cellStyle name="Comma 2 7 7 6 2" xfId="9224" xr:uid="{00000000-0005-0000-0000-0000CF200000}"/>
    <cellStyle name="Comma 2 7 7 6 3" xfId="9225" xr:uid="{00000000-0005-0000-0000-0000D0200000}"/>
    <cellStyle name="Comma 2 7 7 7" xfId="9226" xr:uid="{00000000-0005-0000-0000-0000D1200000}"/>
    <cellStyle name="Comma 2 7 7 7 2" xfId="9227" xr:uid="{00000000-0005-0000-0000-0000D2200000}"/>
    <cellStyle name="Comma 2 7 7 7 3" xfId="9228" xr:uid="{00000000-0005-0000-0000-0000D3200000}"/>
    <cellStyle name="Comma 2 7 7 8" xfId="9229" xr:uid="{00000000-0005-0000-0000-0000D4200000}"/>
    <cellStyle name="Comma 2 7 7 8 2" xfId="9230" xr:uid="{00000000-0005-0000-0000-0000D5200000}"/>
    <cellStyle name="Comma 2 7 7 8 3" xfId="9231" xr:uid="{00000000-0005-0000-0000-0000D6200000}"/>
    <cellStyle name="Comma 2 7 7 9" xfId="9232" xr:uid="{00000000-0005-0000-0000-0000D7200000}"/>
    <cellStyle name="Comma 2 7 7 9 2" xfId="9233" xr:uid="{00000000-0005-0000-0000-0000D8200000}"/>
    <cellStyle name="Comma 2 7 7 9 3" xfId="9234" xr:uid="{00000000-0005-0000-0000-0000D9200000}"/>
    <cellStyle name="Comma 2 7 8" xfId="9235" xr:uid="{00000000-0005-0000-0000-0000DA200000}"/>
    <cellStyle name="Comma 2 7 8 10" xfId="9236" xr:uid="{00000000-0005-0000-0000-0000DB200000}"/>
    <cellStyle name="Comma 2 7 8 11" xfId="9237" xr:uid="{00000000-0005-0000-0000-0000DC200000}"/>
    <cellStyle name="Comma 2 7 8 2" xfId="9238" xr:uid="{00000000-0005-0000-0000-0000DD200000}"/>
    <cellStyle name="Comma 2 7 8 2 2" xfId="9239" xr:uid="{00000000-0005-0000-0000-0000DE200000}"/>
    <cellStyle name="Comma 2 7 8 2 2 2" xfId="9240" xr:uid="{00000000-0005-0000-0000-0000DF200000}"/>
    <cellStyle name="Comma 2 7 8 2 2 2 2" xfId="9241" xr:uid="{00000000-0005-0000-0000-0000E0200000}"/>
    <cellStyle name="Comma 2 7 8 2 2 2 3" xfId="9242" xr:uid="{00000000-0005-0000-0000-0000E1200000}"/>
    <cellStyle name="Comma 2 7 8 2 2 3" xfId="9243" xr:uid="{00000000-0005-0000-0000-0000E2200000}"/>
    <cellStyle name="Comma 2 7 8 2 2 3 2" xfId="9244" xr:uid="{00000000-0005-0000-0000-0000E3200000}"/>
    <cellStyle name="Comma 2 7 8 2 2 3 3" xfId="9245" xr:uid="{00000000-0005-0000-0000-0000E4200000}"/>
    <cellStyle name="Comma 2 7 8 2 2 4" xfId="9246" xr:uid="{00000000-0005-0000-0000-0000E5200000}"/>
    <cellStyle name="Comma 2 7 8 2 2 4 2" xfId="9247" xr:uid="{00000000-0005-0000-0000-0000E6200000}"/>
    <cellStyle name="Comma 2 7 8 2 2 4 3" xfId="9248" xr:uid="{00000000-0005-0000-0000-0000E7200000}"/>
    <cellStyle name="Comma 2 7 8 2 2 5" xfId="9249" xr:uid="{00000000-0005-0000-0000-0000E8200000}"/>
    <cellStyle name="Comma 2 7 8 2 2 5 2" xfId="9250" xr:uid="{00000000-0005-0000-0000-0000E9200000}"/>
    <cellStyle name="Comma 2 7 8 2 2 5 3" xfId="9251" xr:uid="{00000000-0005-0000-0000-0000EA200000}"/>
    <cellStyle name="Comma 2 7 8 2 2 6" xfId="9252" xr:uid="{00000000-0005-0000-0000-0000EB200000}"/>
    <cellStyle name="Comma 2 7 8 2 2 7" xfId="9253" xr:uid="{00000000-0005-0000-0000-0000EC200000}"/>
    <cellStyle name="Comma 2 7 8 2 3" xfId="9254" xr:uid="{00000000-0005-0000-0000-0000ED200000}"/>
    <cellStyle name="Comma 2 7 8 2 3 2" xfId="9255" xr:uid="{00000000-0005-0000-0000-0000EE200000}"/>
    <cellStyle name="Comma 2 7 8 2 3 3" xfId="9256" xr:uid="{00000000-0005-0000-0000-0000EF200000}"/>
    <cellStyle name="Comma 2 7 8 2 4" xfId="9257" xr:uid="{00000000-0005-0000-0000-0000F0200000}"/>
    <cellStyle name="Comma 2 7 8 2 4 2" xfId="9258" xr:uid="{00000000-0005-0000-0000-0000F1200000}"/>
    <cellStyle name="Comma 2 7 8 2 4 3" xfId="9259" xr:uid="{00000000-0005-0000-0000-0000F2200000}"/>
    <cellStyle name="Comma 2 7 8 2 5" xfId="9260" xr:uid="{00000000-0005-0000-0000-0000F3200000}"/>
    <cellStyle name="Comma 2 7 8 2 5 2" xfId="9261" xr:uid="{00000000-0005-0000-0000-0000F4200000}"/>
    <cellStyle name="Comma 2 7 8 2 5 3" xfId="9262" xr:uid="{00000000-0005-0000-0000-0000F5200000}"/>
    <cellStyle name="Comma 2 7 8 2 6" xfId="9263" xr:uid="{00000000-0005-0000-0000-0000F6200000}"/>
    <cellStyle name="Comma 2 7 8 2 6 2" xfId="9264" xr:uid="{00000000-0005-0000-0000-0000F7200000}"/>
    <cellStyle name="Comma 2 7 8 2 6 3" xfId="9265" xr:uid="{00000000-0005-0000-0000-0000F8200000}"/>
    <cellStyle name="Comma 2 7 8 2 7" xfId="9266" xr:uid="{00000000-0005-0000-0000-0000F9200000}"/>
    <cellStyle name="Comma 2 7 8 2 8" xfId="9267" xr:uid="{00000000-0005-0000-0000-0000FA200000}"/>
    <cellStyle name="Comma 2 7 8 3" xfId="9268" xr:uid="{00000000-0005-0000-0000-0000FB200000}"/>
    <cellStyle name="Comma 2 7 8 3 2" xfId="9269" xr:uid="{00000000-0005-0000-0000-0000FC200000}"/>
    <cellStyle name="Comma 2 7 8 3 2 2" xfId="9270" xr:uid="{00000000-0005-0000-0000-0000FD200000}"/>
    <cellStyle name="Comma 2 7 8 3 2 3" xfId="9271" xr:uid="{00000000-0005-0000-0000-0000FE200000}"/>
    <cellStyle name="Comma 2 7 8 3 3" xfId="9272" xr:uid="{00000000-0005-0000-0000-0000FF200000}"/>
    <cellStyle name="Comma 2 7 8 3 3 2" xfId="9273" xr:uid="{00000000-0005-0000-0000-000000210000}"/>
    <cellStyle name="Comma 2 7 8 3 3 3" xfId="9274" xr:uid="{00000000-0005-0000-0000-000001210000}"/>
    <cellStyle name="Comma 2 7 8 3 4" xfId="9275" xr:uid="{00000000-0005-0000-0000-000002210000}"/>
    <cellStyle name="Comma 2 7 8 3 4 2" xfId="9276" xr:uid="{00000000-0005-0000-0000-000003210000}"/>
    <cellStyle name="Comma 2 7 8 3 4 3" xfId="9277" xr:uid="{00000000-0005-0000-0000-000004210000}"/>
    <cellStyle name="Comma 2 7 8 3 5" xfId="9278" xr:uid="{00000000-0005-0000-0000-000005210000}"/>
    <cellStyle name="Comma 2 7 8 3 5 2" xfId="9279" xr:uid="{00000000-0005-0000-0000-000006210000}"/>
    <cellStyle name="Comma 2 7 8 3 5 3" xfId="9280" xr:uid="{00000000-0005-0000-0000-000007210000}"/>
    <cellStyle name="Comma 2 7 8 3 6" xfId="9281" xr:uid="{00000000-0005-0000-0000-000008210000}"/>
    <cellStyle name="Comma 2 7 8 3 7" xfId="9282" xr:uid="{00000000-0005-0000-0000-000009210000}"/>
    <cellStyle name="Comma 2 7 8 4" xfId="9283" xr:uid="{00000000-0005-0000-0000-00000A210000}"/>
    <cellStyle name="Comma 2 7 8 4 2" xfId="9284" xr:uid="{00000000-0005-0000-0000-00000B210000}"/>
    <cellStyle name="Comma 2 7 8 4 2 2" xfId="9285" xr:uid="{00000000-0005-0000-0000-00000C210000}"/>
    <cellStyle name="Comma 2 7 8 4 2 3" xfId="9286" xr:uid="{00000000-0005-0000-0000-00000D210000}"/>
    <cellStyle name="Comma 2 7 8 4 3" xfId="9287" xr:uid="{00000000-0005-0000-0000-00000E210000}"/>
    <cellStyle name="Comma 2 7 8 4 3 2" xfId="9288" xr:uid="{00000000-0005-0000-0000-00000F210000}"/>
    <cellStyle name="Comma 2 7 8 4 3 3" xfId="9289" xr:uid="{00000000-0005-0000-0000-000010210000}"/>
    <cellStyle name="Comma 2 7 8 4 4" xfId="9290" xr:uid="{00000000-0005-0000-0000-000011210000}"/>
    <cellStyle name="Comma 2 7 8 4 4 2" xfId="9291" xr:uid="{00000000-0005-0000-0000-000012210000}"/>
    <cellStyle name="Comma 2 7 8 4 4 3" xfId="9292" xr:uid="{00000000-0005-0000-0000-000013210000}"/>
    <cellStyle name="Comma 2 7 8 4 5" xfId="9293" xr:uid="{00000000-0005-0000-0000-000014210000}"/>
    <cellStyle name="Comma 2 7 8 4 5 2" xfId="9294" xr:uid="{00000000-0005-0000-0000-000015210000}"/>
    <cellStyle name="Comma 2 7 8 4 5 3" xfId="9295" xr:uid="{00000000-0005-0000-0000-000016210000}"/>
    <cellStyle name="Comma 2 7 8 4 6" xfId="9296" xr:uid="{00000000-0005-0000-0000-000017210000}"/>
    <cellStyle name="Comma 2 7 8 4 7" xfId="9297" xr:uid="{00000000-0005-0000-0000-000018210000}"/>
    <cellStyle name="Comma 2 7 8 5" xfId="9298" xr:uid="{00000000-0005-0000-0000-000019210000}"/>
    <cellStyle name="Comma 2 7 8 5 2" xfId="9299" xr:uid="{00000000-0005-0000-0000-00001A210000}"/>
    <cellStyle name="Comma 2 7 8 5 2 2" xfId="9300" xr:uid="{00000000-0005-0000-0000-00001B210000}"/>
    <cellStyle name="Comma 2 7 8 5 2 3" xfId="9301" xr:uid="{00000000-0005-0000-0000-00001C210000}"/>
    <cellStyle name="Comma 2 7 8 5 3" xfId="9302" xr:uid="{00000000-0005-0000-0000-00001D210000}"/>
    <cellStyle name="Comma 2 7 8 5 3 2" xfId="9303" xr:uid="{00000000-0005-0000-0000-00001E210000}"/>
    <cellStyle name="Comma 2 7 8 5 3 3" xfId="9304" xr:uid="{00000000-0005-0000-0000-00001F210000}"/>
    <cellStyle name="Comma 2 7 8 5 4" xfId="9305" xr:uid="{00000000-0005-0000-0000-000020210000}"/>
    <cellStyle name="Comma 2 7 8 5 4 2" xfId="9306" xr:uid="{00000000-0005-0000-0000-000021210000}"/>
    <cellStyle name="Comma 2 7 8 5 4 3" xfId="9307" xr:uid="{00000000-0005-0000-0000-000022210000}"/>
    <cellStyle name="Comma 2 7 8 5 5" xfId="9308" xr:uid="{00000000-0005-0000-0000-000023210000}"/>
    <cellStyle name="Comma 2 7 8 5 5 2" xfId="9309" xr:uid="{00000000-0005-0000-0000-000024210000}"/>
    <cellStyle name="Comma 2 7 8 5 5 3" xfId="9310" xr:uid="{00000000-0005-0000-0000-000025210000}"/>
    <cellStyle name="Comma 2 7 8 5 6" xfId="9311" xr:uid="{00000000-0005-0000-0000-000026210000}"/>
    <cellStyle name="Comma 2 7 8 5 7" xfId="9312" xr:uid="{00000000-0005-0000-0000-000027210000}"/>
    <cellStyle name="Comma 2 7 8 6" xfId="9313" xr:uid="{00000000-0005-0000-0000-000028210000}"/>
    <cellStyle name="Comma 2 7 8 6 2" xfId="9314" xr:uid="{00000000-0005-0000-0000-000029210000}"/>
    <cellStyle name="Comma 2 7 8 6 3" xfId="9315" xr:uid="{00000000-0005-0000-0000-00002A210000}"/>
    <cellStyle name="Comma 2 7 8 7" xfId="9316" xr:uid="{00000000-0005-0000-0000-00002B210000}"/>
    <cellStyle name="Comma 2 7 8 7 2" xfId="9317" xr:uid="{00000000-0005-0000-0000-00002C210000}"/>
    <cellStyle name="Comma 2 7 8 7 3" xfId="9318" xr:uid="{00000000-0005-0000-0000-00002D210000}"/>
    <cellStyle name="Comma 2 7 8 8" xfId="9319" xr:uid="{00000000-0005-0000-0000-00002E210000}"/>
    <cellStyle name="Comma 2 7 8 8 2" xfId="9320" xr:uid="{00000000-0005-0000-0000-00002F210000}"/>
    <cellStyle name="Comma 2 7 8 8 3" xfId="9321" xr:uid="{00000000-0005-0000-0000-000030210000}"/>
    <cellStyle name="Comma 2 7 8 9" xfId="9322" xr:uid="{00000000-0005-0000-0000-000031210000}"/>
    <cellStyle name="Comma 2 7 8 9 2" xfId="9323" xr:uid="{00000000-0005-0000-0000-000032210000}"/>
    <cellStyle name="Comma 2 7 8 9 3" xfId="9324" xr:uid="{00000000-0005-0000-0000-000033210000}"/>
    <cellStyle name="Comma 2 7 9" xfId="9325" xr:uid="{00000000-0005-0000-0000-000034210000}"/>
    <cellStyle name="Comma 2 7 9 10" xfId="9326" xr:uid="{00000000-0005-0000-0000-000035210000}"/>
    <cellStyle name="Comma 2 7 9 11" xfId="9327" xr:uid="{00000000-0005-0000-0000-000036210000}"/>
    <cellStyle name="Comma 2 7 9 2" xfId="9328" xr:uid="{00000000-0005-0000-0000-000037210000}"/>
    <cellStyle name="Comma 2 7 9 2 2" xfId="9329" xr:uid="{00000000-0005-0000-0000-000038210000}"/>
    <cellStyle name="Comma 2 7 9 2 2 2" xfId="9330" xr:uid="{00000000-0005-0000-0000-000039210000}"/>
    <cellStyle name="Comma 2 7 9 2 2 2 2" xfId="9331" xr:uid="{00000000-0005-0000-0000-00003A210000}"/>
    <cellStyle name="Comma 2 7 9 2 2 2 3" xfId="9332" xr:uid="{00000000-0005-0000-0000-00003B210000}"/>
    <cellStyle name="Comma 2 7 9 2 2 3" xfId="9333" xr:uid="{00000000-0005-0000-0000-00003C210000}"/>
    <cellStyle name="Comma 2 7 9 2 2 3 2" xfId="9334" xr:uid="{00000000-0005-0000-0000-00003D210000}"/>
    <cellStyle name="Comma 2 7 9 2 2 3 3" xfId="9335" xr:uid="{00000000-0005-0000-0000-00003E210000}"/>
    <cellStyle name="Comma 2 7 9 2 2 4" xfId="9336" xr:uid="{00000000-0005-0000-0000-00003F210000}"/>
    <cellStyle name="Comma 2 7 9 2 2 4 2" xfId="9337" xr:uid="{00000000-0005-0000-0000-000040210000}"/>
    <cellStyle name="Comma 2 7 9 2 2 4 3" xfId="9338" xr:uid="{00000000-0005-0000-0000-000041210000}"/>
    <cellStyle name="Comma 2 7 9 2 2 5" xfId="9339" xr:uid="{00000000-0005-0000-0000-000042210000}"/>
    <cellStyle name="Comma 2 7 9 2 2 5 2" xfId="9340" xr:uid="{00000000-0005-0000-0000-000043210000}"/>
    <cellStyle name="Comma 2 7 9 2 2 5 3" xfId="9341" xr:uid="{00000000-0005-0000-0000-000044210000}"/>
    <cellStyle name="Comma 2 7 9 2 2 6" xfId="9342" xr:uid="{00000000-0005-0000-0000-000045210000}"/>
    <cellStyle name="Comma 2 7 9 2 2 7" xfId="9343" xr:uid="{00000000-0005-0000-0000-000046210000}"/>
    <cellStyle name="Comma 2 7 9 2 3" xfId="9344" xr:uid="{00000000-0005-0000-0000-000047210000}"/>
    <cellStyle name="Comma 2 7 9 2 3 2" xfId="9345" xr:uid="{00000000-0005-0000-0000-000048210000}"/>
    <cellStyle name="Comma 2 7 9 2 3 3" xfId="9346" xr:uid="{00000000-0005-0000-0000-000049210000}"/>
    <cellStyle name="Comma 2 7 9 2 4" xfId="9347" xr:uid="{00000000-0005-0000-0000-00004A210000}"/>
    <cellStyle name="Comma 2 7 9 2 4 2" xfId="9348" xr:uid="{00000000-0005-0000-0000-00004B210000}"/>
    <cellStyle name="Comma 2 7 9 2 4 3" xfId="9349" xr:uid="{00000000-0005-0000-0000-00004C210000}"/>
    <cellStyle name="Comma 2 7 9 2 5" xfId="9350" xr:uid="{00000000-0005-0000-0000-00004D210000}"/>
    <cellStyle name="Comma 2 7 9 2 5 2" xfId="9351" xr:uid="{00000000-0005-0000-0000-00004E210000}"/>
    <cellStyle name="Comma 2 7 9 2 5 3" xfId="9352" xr:uid="{00000000-0005-0000-0000-00004F210000}"/>
    <cellStyle name="Comma 2 7 9 2 6" xfId="9353" xr:uid="{00000000-0005-0000-0000-000050210000}"/>
    <cellStyle name="Comma 2 7 9 2 6 2" xfId="9354" xr:uid="{00000000-0005-0000-0000-000051210000}"/>
    <cellStyle name="Comma 2 7 9 2 6 3" xfId="9355" xr:uid="{00000000-0005-0000-0000-000052210000}"/>
    <cellStyle name="Comma 2 7 9 2 7" xfId="9356" xr:uid="{00000000-0005-0000-0000-000053210000}"/>
    <cellStyle name="Comma 2 7 9 2 8" xfId="9357" xr:uid="{00000000-0005-0000-0000-000054210000}"/>
    <cellStyle name="Comma 2 7 9 3" xfId="9358" xr:uid="{00000000-0005-0000-0000-000055210000}"/>
    <cellStyle name="Comma 2 7 9 3 2" xfId="9359" xr:uid="{00000000-0005-0000-0000-000056210000}"/>
    <cellStyle name="Comma 2 7 9 3 2 2" xfId="9360" xr:uid="{00000000-0005-0000-0000-000057210000}"/>
    <cellStyle name="Comma 2 7 9 3 2 3" xfId="9361" xr:uid="{00000000-0005-0000-0000-000058210000}"/>
    <cellStyle name="Comma 2 7 9 3 3" xfId="9362" xr:uid="{00000000-0005-0000-0000-000059210000}"/>
    <cellStyle name="Comma 2 7 9 3 3 2" xfId="9363" xr:uid="{00000000-0005-0000-0000-00005A210000}"/>
    <cellStyle name="Comma 2 7 9 3 3 3" xfId="9364" xr:uid="{00000000-0005-0000-0000-00005B210000}"/>
    <cellStyle name="Comma 2 7 9 3 4" xfId="9365" xr:uid="{00000000-0005-0000-0000-00005C210000}"/>
    <cellStyle name="Comma 2 7 9 3 4 2" xfId="9366" xr:uid="{00000000-0005-0000-0000-00005D210000}"/>
    <cellStyle name="Comma 2 7 9 3 4 3" xfId="9367" xr:uid="{00000000-0005-0000-0000-00005E210000}"/>
    <cellStyle name="Comma 2 7 9 3 5" xfId="9368" xr:uid="{00000000-0005-0000-0000-00005F210000}"/>
    <cellStyle name="Comma 2 7 9 3 5 2" xfId="9369" xr:uid="{00000000-0005-0000-0000-000060210000}"/>
    <cellStyle name="Comma 2 7 9 3 5 3" xfId="9370" xr:uid="{00000000-0005-0000-0000-000061210000}"/>
    <cellStyle name="Comma 2 7 9 3 6" xfId="9371" xr:uid="{00000000-0005-0000-0000-000062210000}"/>
    <cellStyle name="Comma 2 7 9 3 7" xfId="9372" xr:uid="{00000000-0005-0000-0000-000063210000}"/>
    <cellStyle name="Comma 2 7 9 4" xfId="9373" xr:uid="{00000000-0005-0000-0000-000064210000}"/>
    <cellStyle name="Comma 2 7 9 4 2" xfId="9374" xr:uid="{00000000-0005-0000-0000-000065210000}"/>
    <cellStyle name="Comma 2 7 9 4 2 2" xfId="9375" xr:uid="{00000000-0005-0000-0000-000066210000}"/>
    <cellStyle name="Comma 2 7 9 4 2 3" xfId="9376" xr:uid="{00000000-0005-0000-0000-000067210000}"/>
    <cellStyle name="Comma 2 7 9 4 3" xfId="9377" xr:uid="{00000000-0005-0000-0000-000068210000}"/>
    <cellStyle name="Comma 2 7 9 4 3 2" xfId="9378" xr:uid="{00000000-0005-0000-0000-000069210000}"/>
    <cellStyle name="Comma 2 7 9 4 3 3" xfId="9379" xr:uid="{00000000-0005-0000-0000-00006A210000}"/>
    <cellStyle name="Comma 2 7 9 4 4" xfId="9380" xr:uid="{00000000-0005-0000-0000-00006B210000}"/>
    <cellStyle name="Comma 2 7 9 4 4 2" xfId="9381" xr:uid="{00000000-0005-0000-0000-00006C210000}"/>
    <cellStyle name="Comma 2 7 9 4 4 3" xfId="9382" xr:uid="{00000000-0005-0000-0000-00006D210000}"/>
    <cellStyle name="Comma 2 7 9 4 5" xfId="9383" xr:uid="{00000000-0005-0000-0000-00006E210000}"/>
    <cellStyle name="Comma 2 7 9 4 5 2" xfId="9384" xr:uid="{00000000-0005-0000-0000-00006F210000}"/>
    <cellStyle name="Comma 2 7 9 4 5 3" xfId="9385" xr:uid="{00000000-0005-0000-0000-000070210000}"/>
    <cellStyle name="Comma 2 7 9 4 6" xfId="9386" xr:uid="{00000000-0005-0000-0000-000071210000}"/>
    <cellStyle name="Comma 2 7 9 4 7" xfId="9387" xr:uid="{00000000-0005-0000-0000-000072210000}"/>
    <cellStyle name="Comma 2 7 9 5" xfId="9388" xr:uid="{00000000-0005-0000-0000-000073210000}"/>
    <cellStyle name="Comma 2 7 9 5 2" xfId="9389" xr:uid="{00000000-0005-0000-0000-000074210000}"/>
    <cellStyle name="Comma 2 7 9 5 2 2" xfId="9390" xr:uid="{00000000-0005-0000-0000-000075210000}"/>
    <cellStyle name="Comma 2 7 9 5 2 3" xfId="9391" xr:uid="{00000000-0005-0000-0000-000076210000}"/>
    <cellStyle name="Comma 2 7 9 5 3" xfId="9392" xr:uid="{00000000-0005-0000-0000-000077210000}"/>
    <cellStyle name="Comma 2 7 9 5 3 2" xfId="9393" xr:uid="{00000000-0005-0000-0000-000078210000}"/>
    <cellStyle name="Comma 2 7 9 5 3 3" xfId="9394" xr:uid="{00000000-0005-0000-0000-000079210000}"/>
    <cellStyle name="Comma 2 7 9 5 4" xfId="9395" xr:uid="{00000000-0005-0000-0000-00007A210000}"/>
    <cellStyle name="Comma 2 7 9 5 4 2" xfId="9396" xr:uid="{00000000-0005-0000-0000-00007B210000}"/>
    <cellStyle name="Comma 2 7 9 5 4 3" xfId="9397" xr:uid="{00000000-0005-0000-0000-00007C210000}"/>
    <cellStyle name="Comma 2 7 9 5 5" xfId="9398" xr:uid="{00000000-0005-0000-0000-00007D210000}"/>
    <cellStyle name="Comma 2 7 9 5 5 2" xfId="9399" xr:uid="{00000000-0005-0000-0000-00007E210000}"/>
    <cellStyle name="Comma 2 7 9 5 5 3" xfId="9400" xr:uid="{00000000-0005-0000-0000-00007F210000}"/>
    <cellStyle name="Comma 2 7 9 5 6" xfId="9401" xr:uid="{00000000-0005-0000-0000-000080210000}"/>
    <cellStyle name="Comma 2 7 9 5 7" xfId="9402" xr:uid="{00000000-0005-0000-0000-000081210000}"/>
    <cellStyle name="Comma 2 7 9 6" xfId="9403" xr:uid="{00000000-0005-0000-0000-000082210000}"/>
    <cellStyle name="Comma 2 7 9 6 2" xfId="9404" xr:uid="{00000000-0005-0000-0000-000083210000}"/>
    <cellStyle name="Comma 2 7 9 6 3" xfId="9405" xr:uid="{00000000-0005-0000-0000-000084210000}"/>
    <cellStyle name="Comma 2 7 9 7" xfId="9406" xr:uid="{00000000-0005-0000-0000-000085210000}"/>
    <cellStyle name="Comma 2 7 9 7 2" xfId="9407" xr:uid="{00000000-0005-0000-0000-000086210000}"/>
    <cellStyle name="Comma 2 7 9 7 3" xfId="9408" xr:uid="{00000000-0005-0000-0000-000087210000}"/>
    <cellStyle name="Comma 2 7 9 8" xfId="9409" xr:uid="{00000000-0005-0000-0000-000088210000}"/>
    <cellStyle name="Comma 2 7 9 8 2" xfId="9410" xr:uid="{00000000-0005-0000-0000-000089210000}"/>
    <cellStyle name="Comma 2 7 9 8 3" xfId="9411" xr:uid="{00000000-0005-0000-0000-00008A210000}"/>
    <cellStyle name="Comma 2 7 9 9" xfId="9412" xr:uid="{00000000-0005-0000-0000-00008B210000}"/>
    <cellStyle name="Comma 2 7 9 9 2" xfId="9413" xr:uid="{00000000-0005-0000-0000-00008C210000}"/>
    <cellStyle name="Comma 2 7 9 9 3" xfId="9414" xr:uid="{00000000-0005-0000-0000-00008D210000}"/>
    <cellStyle name="Comma 2 8" xfId="9415" xr:uid="{00000000-0005-0000-0000-00008E210000}"/>
    <cellStyle name="Comma 2 8 10" xfId="9416" xr:uid="{00000000-0005-0000-0000-00008F210000}"/>
    <cellStyle name="Comma 2 8 10 2" xfId="9417" xr:uid="{00000000-0005-0000-0000-000090210000}"/>
    <cellStyle name="Comma 2 8 10 2 2" xfId="9418" xr:uid="{00000000-0005-0000-0000-000091210000}"/>
    <cellStyle name="Comma 2 8 10 2 3" xfId="9419" xr:uid="{00000000-0005-0000-0000-000092210000}"/>
    <cellStyle name="Comma 2 8 10 3" xfId="9420" xr:uid="{00000000-0005-0000-0000-000093210000}"/>
    <cellStyle name="Comma 2 8 10 3 2" xfId="9421" xr:uid="{00000000-0005-0000-0000-000094210000}"/>
    <cellStyle name="Comma 2 8 10 3 3" xfId="9422" xr:uid="{00000000-0005-0000-0000-000095210000}"/>
    <cellStyle name="Comma 2 8 10 4" xfId="9423" xr:uid="{00000000-0005-0000-0000-000096210000}"/>
    <cellStyle name="Comma 2 8 10 4 2" xfId="9424" xr:uid="{00000000-0005-0000-0000-000097210000}"/>
    <cellStyle name="Comma 2 8 10 4 3" xfId="9425" xr:uid="{00000000-0005-0000-0000-000098210000}"/>
    <cellStyle name="Comma 2 8 10 5" xfId="9426" xr:uid="{00000000-0005-0000-0000-000099210000}"/>
    <cellStyle name="Comma 2 8 10 5 2" xfId="9427" xr:uid="{00000000-0005-0000-0000-00009A210000}"/>
    <cellStyle name="Comma 2 8 10 5 3" xfId="9428" xr:uid="{00000000-0005-0000-0000-00009B210000}"/>
    <cellStyle name="Comma 2 8 10 6" xfId="9429" xr:uid="{00000000-0005-0000-0000-00009C210000}"/>
    <cellStyle name="Comma 2 8 10 7" xfId="9430" xr:uid="{00000000-0005-0000-0000-00009D210000}"/>
    <cellStyle name="Comma 2 8 11" xfId="9431" xr:uid="{00000000-0005-0000-0000-00009E210000}"/>
    <cellStyle name="Comma 2 8 11 2" xfId="9432" xr:uid="{00000000-0005-0000-0000-00009F210000}"/>
    <cellStyle name="Comma 2 8 11 3" xfId="9433" xr:uid="{00000000-0005-0000-0000-0000A0210000}"/>
    <cellStyle name="Comma 2 8 12" xfId="9434" xr:uid="{00000000-0005-0000-0000-0000A1210000}"/>
    <cellStyle name="Comma 2 8 12 2" xfId="9435" xr:uid="{00000000-0005-0000-0000-0000A2210000}"/>
    <cellStyle name="Comma 2 8 12 3" xfId="9436" xr:uid="{00000000-0005-0000-0000-0000A3210000}"/>
    <cellStyle name="Comma 2 8 13" xfId="9437" xr:uid="{00000000-0005-0000-0000-0000A4210000}"/>
    <cellStyle name="Comma 2 8 13 2" xfId="9438" xr:uid="{00000000-0005-0000-0000-0000A5210000}"/>
    <cellStyle name="Comma 2 8 13 3" xfId="9439" xr:uid="{00000000-0005-0000-0000-0000A6210000}"/>
    <cellStyle name="Comma 2 8 14" xfId="9440" xr:uid="{00000000-0005-0000-0000-0000A7210000}"/>
    <cellStyle name="Comma 2 8 14 2" xfId="9441" xr:uid="{00000000-0005-0000-0000-0000A8210000}"/>
    <cellStyle name="Comma 2 8 14 3" xfId="9442" xr:uid="{00000000-0005-0000-0000-0000A9210000}"/>
    <cellStyle name="Comma 2 8 15" xfId="9443" xr:uid="{00000000-0005-0000-0000-0000AA210000}"/>
    <cellStyle name="Comma 2 8 16" xfId="9444" xr:uid="{00000000-0005-0000-0000-0000AB210000}"/>
    <cellStyle name="Comma 2 8 2" xfId="9445" xr:uid="{00000000-0005-0000-0000-0000AC210000}"/>
    <cellStyle name="Comma 2 8 2 10" xfId="9446" xr:uid="{00000000-0005-0000-0000-0000AD210000}"/>
    <cellStyle name="Comma 2 8 2 10 2" xfId="9447" xr:uid="{00000000-0005-0000-0000-0000AE210000}"/>
    <cellStyle name="Comma 2 8 2 10 3" xfId="9448" xr:uid="{00000000-0005-0000-0000-0000AF210000}"/>
    <cellStyle name="Comma 2 8 2 11" xfId="9449" xr:uid="{00000000-0005-0000-0000-0000B0210000}"/>
    <cellStyle name="Comma 2 8 2 11 2" xfId="9450" xr:uid="{00000000-0005-0000-0000-0000B1210000}"/>
    <cellStyle name="Comma 2 8 2 11 3" xfId="9451" xr:uid="{00000000-0005-0000-0000-0000B2210000}"/>
    <cellStyle name="Comma 2 8 2 12" xfId="9452" xr:uid="{00000000-0005-0000-0000-0000B3210000}"/>
    <cellStyle name="Comma 2 8 2 12 2" xfId="9453" xr:uid="{00000000-0005-0000-0000-0000B4210000}"/>
    <cellStyle name="Comma 2 8 2 12 3" xfId="9454" xr:uid="{00000000-0005-0000-0000-0000B5210000}"/>
    <cellStyle name="Comma 2 8 2 13" xfId="9455" xr:uid="{00000000-0005-0000-0000-0000B6210000}"/>
    <cellStyle name="Comma 2 8 2 13 2" xfId="9456" xr:uid="{00000000-0005-0000-0000-0000B7210000}"/>
    <cellStyle name="Comma 2 8 2 13 3" xfId="9457" xr:uid="{00000000-0005-0000-0000-0000B8210000}"/>
    <cellStyle name="Comma 2 8 2 14" xfId="9458" xr:uid="{00000000-0005-0000-0000-0000B9210000}"/>
    <cellStyle name="Comma 2 8 2 15" xfId="9459" xr:uid="{00000000-0005-0000-0000-0000BA210000}"/>
    <cellStyle name="Comma 2 8 2 2" xfId="9460" xr:uid="{00000000-0005-0000-0000-0000BB210000}"/>
    <cellStyle name="Comma 2 8 2 2 10" xfId="9461" xr:uid="{00000000-0005-0000-0000-0000BC210000}"/>
    <cellStyle name="Comma 2 8 2 2 10 2" xfId="9462" xr:uid="{00000000-0005-0000-0000-0000BD210000}"/>
    <cellStyle name="Comma 2 8 2 2 10 3" xfId="9463" xr:uid="{00000000-0005-0000-0000-0000BE210000}"/>
    <cellStyle name="Comma 2 8 2 2 11" xfId="9464" xr:uid="{00000000-0005-0000-0000-0000BF210000}"/>
    <cellStyle name="Comma 2 8 2 2 11 2" xfId="9465" xr:uid="{00000000-0005-0000-0000-0000C0210000}"/>
    <cellStyle name="Comma 2 8 2 2 11 3" xfId="9466" xr:uid="{00000000-0005-0000-0000-0000C1210000}"/>
    <cellStyle name="Comma 2 8 2 2 12" xfId="9467" xr:uid="{00000000-0005-0000-0000-0000C2210000}"/>
    <cellStyle name="Comma 2 8 2 2 12 2" xfId="9468" xr:uid="{00000000-0005-0000-0000-0000C3210000}"/>
    <cellStyle name="Comma 2 8 2 2 12 3" xfId="9469" xr:uid="{00000000-0005-0000-0000-0000C4210000}"/>
    <cellStyle name="Comma 2 8 2 2 13" xfId="9470" xr:uid="{00000000-0005-0000-0000-0000C5210000}"/>
    <cellStyle name="Comma 2 8 2 2 14" xfId="9471" xr:uid="{00000000-0005-0000-0000-0000C6210000}"/>
    <cellStyle name="Comma 2 8 2 2 2" xfId="9472" xr:uid="{00000000-0005-0000-0000-0000C7210000}"/>
    <cellStyle name="Comma 2 8 2 2 2 10" xfId="9473" xr:uid="{00000000-0005-0000-0000-0000C8210000}"/>
    <cellStyle name="Comma 2 8 2 2 2 11" xfId="9474" xr:uid="{00000000-0005-0000-0000-0000C9210000}"/>
    <cellStyle name="Comma 2 8 2 2 2 2" xfId="9475" xr:uid="{00000000-0005-0000-0000-0000CA210000}"/>
    <cellStyle name="Comma 2 8 2 2 2 2 2" xfId="9476" xr:uid="{00000000-0005-0000-0000-0000CB210000}"/>
    <cellStyle name="Comma 2 8 2 2 2 2 2 2" xfId="9477" xr:uid="{00000000-0005-0000-0000-0000CC210000}"/>
    <cellStyle name="Comma 2 8 2 2 2 2 2 2 2" xfId="9478" xr:uid="{00000000-0005-0000-0000-0000CD210000}"/>
    <cellStyle name="Comma 2 8 2 2 2 2 2 2 3" xfId="9479" xr:uid="{00000000-0005-0000-0000-0000CE210000}"/>
    <cellStyle name="Comma 2 8 2 2 2 2 2 3" xfId="9480" xr:uid="{00000000-0005-0000-0000-0000CF210000}"/>
    <cellStyle name="Comma 2 8 2 2 2 2 2 3 2" xfId="9481" xr:uid="{00000000-0005-0000-0000-0000D0210000}"/>
    <cellStyle name="Comma 2 8 2 2 2 2 2 3 3" xfId="9482" xr:uid="{00000000-0005-0000-0000-0000D1210000}"/>
    <cellStyle name="Comma 2 8 2 2 2 2 2 4" xfId="9483" xr:uid="{00000000-0005-0000-0000-0000D2210000}"/>
    <cellStyle name="Comma 2 8 2 2 2 2 2 4 2" xfId="9484" xr:uid="{00000000-0005-0000-0000-0000D3210000}"/>
    <cellStyle name="Comma 2 8 2 2 2 2 2 4 3" xfId="9485" xr:uid="{00000000-0005-0000-0000-0000D4210000}"/>
    <cellStyle name="Comma 2 8 2 2 2 2 2 5" xfId="9486" xr:uid="{00000000-0005-0000-0000-0000D5210000}"/>
    <cellStyle name="Comma 2 8 2 2 2 2 2 5 2" xfId="9487" xr:uid="{00000000-0005-0000-0000-0000D6210000}"/>
    <cellStyle name="Comma 2 8 2 2 2 2 2 5 3" xfId="9488" xr:uid="{00000000-0005-0000-0000-0000D7210000}"/>
    <cellStyle name="Comma 2 8 2 2 2 2 2 6" xfId="9489" xr:uid="{00000000-0005-0000-0000-0000D8210000}"/>
    <cellStyle name="Comma 2 8 2 2 2 2 2 7" xfId="9490" xr:uid="{00000000-0005-0000-0000-0000D9210000}"/>
    <cellStyle name="Comma 2 8 2 2 2 2 3" xfId="9491" xr:uid="{00000000-0005-0000-0000-0000DA210000}"/>
    <cellStyle name="Comma 2 8 2 2 2 2 3 2" xfId="9492" xr:uid="{00000000-0005-0000-0000-0000DB210000}"/>
    <cellStyle name="Comma 2 8 2 2 2 2 3 3" xfId="9493" xr:uid="{00000000-0005-0000-0000-0000DC210000}"/>
    <cellStyle name="Comma 2 8 2 2 2 2 4" xfId="9494" xr:uid="{00000000-0005-0000-0000-0000DD210000}"/>
    <cellStyle name="Comma 2 8 2 2 2 2 4 2" xfId="9495" xr:uid="{00000000-0005-0000-0000-0000DE210000}"/>
    <cellStyle name="Comma 2 8 2 2 2 2 4 3" xfId="9496" xr:uid="{00000000-0005-0000-0000-0000DF210000}"/>
    <cellStyle name="Comma 2 8 2 2 2 2 5" xfId="9497" xr:uid="{00000000-0005-0000-0000-0000E0210000}"/>
    <cellStyle name="Comma 2 8 2 2 2 2 5 2" xfId="9498" xr:uid="{00000000-0005-0000-0000-0000E1210000}"/>
    <cellStyle name="Comma 2 8 2 2 2 2 5 3" xfId="9499" xr:uid="{00000000-0005-0000-0000-0000E2210000}"/>
    <cellStyle name="Comma 2 8 2 2 2 2 6" xfId="9500" xr:uid="{00000000-0005-0000-0000-0000E3210000}"/>
    <cellStyle name="Comma 2 8 2 2 2 2 6 2" xfId="9501" xr:uid="{00000000-0005-0000-0000-0000E4210000}"/>
    <cellStyle name="Comma 2 8 2 2 2 2 6 3" xfId="9502" xr:uid="{00000000-0005-0000-0000-0000E5210000}"/>
    <cellStyle name="Comma 2 8 2 2 2 2 7" xfId="9503" xr:uid="{00000000-0005-0000-0000-0000E6210000}"/>
    <cellStyle name="Comma 2 8 2 2 2 2 8" xfId="9504" xr:uid="{00000000-0005-0000-0000-0000E7210000}"/>
    <cellStyle name="Comma 2 8 2 2 2 3" xfId="9505" xr:uid="{00000000-0005-0000-0000-0000E8210000}"/>
    <cellStyle name="Comma 2 8 2 2 2 3 2" xfId="9506" xr:uid="{00000000-0005-0000-0000-0000E9210000}"/>
    <cellStyle name="Comma 2 8 2 2 2 3 2 2" xfId="9507" xr:uid="{00000000-0005-0000-0000-0000EA210000}"/>
    <cellStyle name="Comma 2 8 2 2 2 3 2 3" xfId="9508" xr:uid="{00000000-0005-0000-0000-0000EB210000}"/>
    <cellStyle name="Comma 2 8 2 2 2 3 3" xfId="9509" xr:uid="{00000000-0005-0000-0000-0000EC210000}"/>
    <cellStyle name="Comma 2 8 2 2 2 3 3 2" xfId="9510" xr:uid="{00000000-0005-0000-0000-0000ED210000}"/>
    <cellStyle name="Comma 2 8 2 2 2 3 3 3" xfId="9511" xr:uid="{00000000-0005-0000-0000-0000EE210000}"/>
    <cellStyle name="Comma 2 8 2 2 2 3 4" xfId="9512" xr:uid="{00000000-0005-0000-0000-0000EF210000}"/>
    <cellStyle name="Comma 2 8 2 2 2 3 4 2" xfId="9513" xr:uid="{00000000-0005-0000-0000-0000F0210000}"/>
    <cellStyle name="Comma 2 8 2 2 2 3 4 3" xfId="9514" xr:uid="{00000000-0005-0000-0000-0000F1210000}"/>
    <cellStyle name="Comma 2 8 2 2 2 3 5" xfId="9515" xr:uid="{00000000-0005-0000-0000-0000F2210000}"/>
    <cellStyle name="Comma 2 8 2 2 2 3 5 2" xfId="9516" xr:uid="{00000000-0005-0000-0000-0000F3210000}"/>
    <cellStyle name="Comma 2 8 2 2 2 3 5 3" xfId="9517" xr:uid="{00000000-0005-0000-0000-0000F4210000}"/>
    <cellStyle name="Comma 2 8 2 2 2 3 6" xfId="9518" xr:uid="{00000000-0005-0000-0000-0000F5210000}"/>
    <cellStyle name="Comma 2 8 2 2 2 3 7" xfId="9519" xr:uid="{00000000-0005-0000-0000-0000F6210000}"/>
    <cellStyle name="Comma 2 8 2 2 2 4" xfId="9520" xr:uid="{00000000-0005-0000-0000-0000F7210000}"/>
    <cellStyle name="Comma 2 8 2 2 2 4 2" xfId="9521" xr:uid="{00000000-0005-0000-0000-0000F8210000}"/>
    <cellStyle name="Comma 2 8 2 2 2 4 2 2" xfId="9522" xr:uid="{00000000-0005-0000-0000-0000F9210000}"/>
    <cellStyle name="Comma 2 8 2 2 2 4 2 3" xfId="9523" xr:uid="{00000000-0005-0000-0000-0000FA210000}"/>
    <cellStyle name="Comma 2 8 2 2 2 4 3" xfId="9524" xr:uid="{00000000-0005-0000-0000-0000FB210000}"/>
    <cellStyle name="Comma 2 8 2 2 2 4 3 2" xfId="9525" xr:uid="{00000000-0005-0000-0000-0000FC210000}"/>
    <cellStyle name="Comma 2 8 2 2 2 4 3 3" xfId="9526" xr:uid="{00000000-0005-0000-0000-0000FD210000}"/>
    <cellStyle name="Comma 2 8 2 2 2 4 4" xfId="9527" xr:uid="{00000000-0005-0000-0000-0000FE210000}"/>
    <cellStyle name="Comma 2 8 2 2 2 4 4 2" xfId="9528" xr:uid="{00000000-0005-0000-0000-0000FF210000}"/>
    <cellStyle name="Comma 2 8 2 2 2 4 4 3" xfId="9529" xr:uid="{00000000-0005-0000-0000-000000220000}"/>
    <cellStyle name="Comma 2 8 2 2 2 4 5" xfId="9530" xr:uid="{00000000-0005-0000-0000-000001220000}"/>
    <cellStyle name="Comma 2 8 2 2 2 4 5 2" xfId="9531" xr:uid="{00000000-0005-0000-0000-000002220000}"/>
    <cellStyle name="Comma 2 8 2 2 2 4 5 3" xfId="9532" xr:uid="{00000000-0005-0000-0000-000003220000}"/>
    <cellStyle name="Comma 2 8 2 2 2 4 6" xfId="9533" xr:uid="{00000000-0005-0000-0000-000004220000}"/>
    <cellStyle name="Comma 2 8 2 2 2 4 7" xfId="9534" xr:uid="{00000000-0005-0000-0000-000005220000}"/>
    <cellStyle name="Comma 2 8 2 2 2 5" xfId="9535" xr:uid="{00000000-0005-0000-0000-000006220000}"/>
    <cellStyle name="Comma 2 8 2 2 2 5 2" xfId="9536" xr:uid="{00000000-0005-0000-0000-000007220000}"/>
    <cellStyle name="Comma 2 8 2 2 2 5 2 2" xfId="9537" xr:uid="{00000000-0005-0000-0000-000008220000}"/>
    <cellStyle name="Comma 2 8 2 2 2 5 2 3" xfId="9538" xr:uid="{00000000-0005-0000-0000-000009220000}"/>
    <cellStyle name="Comma 2 8 2 2 2 5 3" xfId="9539" xr:uid="{00000000-0005-0000-0000-00000A220000}"/>
    <cellStyle name="Comma 2 8 2 2 2 5 3 2" xfId="9540" xr:uid="{00000000-0005-0000-0000-00000B220000}"/>
    <cellStyle name="Comma 2 8 2 2 2 5 3 3" xfId="9541" xr:uid="{00000000-0005-0000-0000-00000C220000}"/>
    <cellStyle name="Comma 2 8 2 2 2 5 4" xfId="9542" xr:uid="{00000000-0005-0000-0000-00000D220000}"/>
    <cellStyle name="Comma 2 8 2 2 2 5 4 2" xfId="9543" xr:uid="{00000000-0005-0000-0000-00000E220000}"/>
    <cellStyle name="Comma 2 8 2 2 2 5 4 3" xfId="9544" xr:uid="{00000000-0005-0000-0000-00000F220000}"/>
    <cellStyle name="Comma 2 8 2 2 2 5 5" xfId="9545" xr:uid="{00000000-0005-0000-0000-000010220000}"/>
    <cellStyle name="Comma 2 8 2 2 2 5 5 2" xfId="9546" xr:uid="{00000000-0005-0000-0000-000011220000}"/>
    <cellStyle name="Comma 2 8 2 2 2 5 5 3" xfId="9547" xr:uid="{00000000-0005-0000-0000-000012220000}"/>
    <cellStyle name="Comma 2 8 2 2 2 5 6" xfId="9548" xr:uid="{00000000-0005-0000-0000-000013220000}"/>
    <cellStyle name="Comma 2 8 2 2 2 5 7" xfId="9549" xr:uid="{00000000-0005-0000-0000-000014220000}"/>
    <cellStyle name="Comma 2 8 2 2 2 6" xfId="9550" xr:uid="{00000000-0005-0000-0000-000015220000}"/>
    <cellStyle name="Comma 2 8 2 2 2 6 2" xfId="9551" xr:uid="{00000000-0005-0000-0000-000016220000}"/>
    <cellStyle name="Comma 2 8 2 2 2 6 3" xfId="9552" xr:uid="{00000000-0005-0000-0000-000017220000}"/>
    <cellStyle name="Comma 2 8 2 2 2 7" xfId="9553" xr:uid="{00000000-0005-0000-0000-000018220000}"/>
    <cellStyle name="Comma 2 8 2 2 2 7 2" xfId="9554" xr:uid="{00000000-0005-0000-0000-000019220000}"/>
    <cellStyle name="Comma 2 8 2 2 2 7 3" xfId="9555" xr:uid="{00000000-0005-0000-0000-00001A220000}"/>
    <cellStyle name="Comma 2 8 2 2 2 8" xfId="9556" xr:uid="{00000000-0005-0000-0000-00001B220000}"/>
    <cellStyle name="Comma 2 8 2 2 2 8 2" xfId="9557" xr:uid="{00000000-0005-0000-0000-00001C220000}"/>
    <cellStyle name="Comma 2 8 2 2 2 8 3" xfId="9558" xr:uid="{00000000-0005-0000-0000-00001D220000}"/>
    <cellStyle name="Comma 2 8 2 2 2 9" xfId="9559" xr:uid="{00000000-0005-0000-0000-00001E220000}"/>
    <cellStyle name="Comma 2 8 2 2 2 9 2" xfId="9560" xr:uid="{00000000-0005-0000-0000-00001F220000}"/>
    <cellStyle name="Comma 2 8 2 2 2 9 3" xfId="9561" xr:uid="{00000000-0005-0000-0000-000020220000}"/>
    <cellStyle name="Comma 2 8 2 2 3" xfId="9562" xr:uid="{00000000-0005-0000-0000-000021220000}"/>
    <cellStyle name="Comma 2 8 2 2 3 2" xfId="9563" xr:uid="{00000000-0005-0000-0000-000022220000}"/>
    <cellStyle name="Comma 2 8 2 2 3 2 2" xfId="9564" xr:uid="{00000000-0005-0000-0000-000023220000}"/>
    <cellStyle name="Comma 2 8 2 2 3 2 2 2" xfId="9565" xr:uid="{00000000-0005-0000-0000-000024220000}"/>
    <cellStyle name="Comma 2 8 2 2 3 2 2 3" xfId="9566" xr:uid="{00000000-0005-0000-0000-000025220000}"/>
    <cellStyle name="Comma 2 8 2 2 3 2 3" xfId="9567" xr:uid="{00000000-0005-0000-0000-000026220000}"/>
    <cellStyle name="Comma 2 8 2 2 3 2 3 2" xfId="9568" xr:uid="{00000000-0005-0000-0000-000027220000}"/>
    <cellStyle name="Comma 2 8 2 2 3 2 3 3" xfId="9569" xr:uid="{00000000-0005-0000-0000-000028220000}"/>
    <cellStyle name="Comma 2 8 2 2 3 2 4" xfId="9570" xr:uid="{00000000-0005-0000-0000-000029220000}"/>
    <cellStyle name="Comma 2 8 2 2 3 2 4 2" xfId="9571" xr:uid="{00000000-0005-0000-0000-00002A220000}"/>
    <cellStyle name="Comma 2 8 2 2 3 2 4 3" xfId="9572" xr:uid="{00000000-0005-0000-0000-00002B220000}"/>
    <cellStyle name="Comma 2 8 2 2 3 2 5" xfId="9573" xr:uid="{00000000-0005-0000-0000-00002C220000}"/>
    <cellStyle name="Comma 2 8 2 2 3 2 5 2" xfId="9574" xr:uid="{00000000-0005-0000-0000-00002D220000}"/>
    <cellStyle name="Comma 2 8 2 2 3 2 5 3" xfId="9575" xr:uid="{00000000-0005-0000-0000-00002E220000}"/>
    <cellStyle name="Comma 2 8 2 2 3 2 6" xfId="9576" xr:uid="{00000000-0005-0000-0000-00002F220000}"/>
    <cellStyle name="Comma 2 8 2 2 3 2 7" xfId="9577" xr:uid="{00000000-0005-0000-0000-000030220000}"/>
    <cellStyle name="Comma 2 8 2 2 3 3" xfId="9578" xr:uid="{00000000-0005-0000-0000-000031220000}"/>
    <cellStyle name="Comma 2 8 2 2 3 3 2" xfId="9579" xr:uid="{00000000-0005-0000-0000-000032220000}"/>
    <cellStyle name="Comma 2 8 2 2 3 3 3" xfId="9580" xr:uid="{00000000-0005-0000-0000-000033220000}"/>
    <cellStyle name="Comma 2 8 2 2 3 4" xfId="9581" xr:uid="{00000000-0005-0000-0000-000034220000}"/>
    <cellStyle name="Comma 2 8 2 2 3 4 2" xfId="9582" xr:uid="{00000000-0005-0000-0000-000035220000}"/>
    <cellStyle name="Comma 2 8 2 2 3 4 3" xfId="9583" xr:uid="{00000000-0005-0000-0000-000036220000}"/>
    <cellStyle name="Comma 2 8 2 2 3 5" xfId="9584" xr:uid="{00000000-0005-0000-0000-000037220000}"/>
    <cellStyle name="Comma 2 8 2 2 3 5 2" xfId="9585" xr:uid="{00000000-0005-0000-0000-000038220000}"/>
    <cellStyle name="Comma 2 8 2 2 3 5 3" xfId="9586" xr:uid="{00000000-0005-0000-0000-000039220000}"/>
    <cellStyle name="Comma 2 8 2 2 3 6" xfId="9587" xr:uid="{00000000-0005-0000-0000-00003A220000}"/>
    <cellStyle name="Comma 2 8 2 2 3 6 2" xfId="9588" xr:uid="{00000000-0005-0000-0000-00003B220000}"/>
    <cellStyle name="Comma 2 8 2 2 3 6 3" xfId="9589" xr:uid="{00000000-0005-0000-0000-00003C220000}"/>
    <cellStyle name="Comma 2 8 2 2 3 7" xfId="9590" xr:uid="{00000000-0005-0000-0000-00003D220000}"/>
    <cellStyle name="Comma 2 8 2 2 3 8" xfId="9591" xr:uid="{00000000-0005-0000-0000-00003E220000}"/>
    <cellStyle name="Comma 2 8 2 2 4" xfId="9592" xr:uid="{00000000-0005-0000-0000-00003F220000}"/>
    <cellStyle name="Comma 2 8 2 2 4 2" xfId="9593" xr:uid="{00000000-0005-0000-0000-000040220000}"/>
    <cellStyle name="Comma 2 8 2 2 4 2 2" xfId="9594" xr:uid="{00000000-0005-0000-0000-000041220000}"/>
    <cellStyle name="Comma 2 8 2 2 4 2 2 2" xfId="9595" xr:uid="{00000000-0005-0000-0000-000042220000}"/>
    <cellStyle name="Comma 2 8 2 2 4 2 2 3" xfId="9596" xr:uid="{00000000-0005-0000-0000-000043220000}"/>
    <cellStyle name="Comma 2 8 2 2 4 2 3" xfId="9597" xr:uid="{00000000-0005-0000-0000-000044220000}"/>
    <cellStyle name="Comma 2 8 2 2 4 2 3 2" xfId="9598" xr:uid="{00000000-0005-0000-0000-000045220000}"/>
    <cellStyle name="Comma 2 8 2 2 4 2 3 3" xfId="9599" xr:uid="{00000000-0005-0000-0000-000046220000}"/>
    <cellStyle name="Comma 2 8 2 2 4 2 4" xfId="9600" xr:uid="{00000000-0005-0000-0000-000047220000}"/>
    <cellStyle name="Comma 2 8 2 2 4 2 4 2" xfId="9601" xr:uid="{00000000-0005-0000-0000-000048220000}"/>
    <cellStyle name="Comma 2 8 2 2 4 2 4 3" xfId="9602" xr:uid="{00000000-0005-0000-0000-000049220000}"/>
    <cellStyle name="Comma 2 8 2 2 4 2 5" xfId="9603" xr:uid="{00000000-0005-0000-0000-00004A220000}"/>
    <cellStyle name="Comma 2 8 2 2 4 2 5 2" xfId="9604" xr:uid="{00000000-0005-0000-0000-00004B220000}"/>
    <cellStyle name="Comma 2 8 2 2 4 2 5 3" xfId="9605" xr:uid="{00000000-0005-0000-0000-00004C220000}"/>
    <cellStyle name="Comma 2 8 2 2 4 2 6" xfId="9606" xr:uid="{00000000-0005-0000-0000-00004D220000}"/>
    <cellStyle name="Comma 2 8 2 2 4 2 7" xfId="9607" xr:uid="{00000000-0005-0000-0000-00004E220000}"/>
    <cellStyle name="Comma 2 8 2 2 4 3" xfId="9608" xr:uid="{00000000-0005-0000-0000-00004F220000}"/>
    <cellStyle name="Comma 2 8 2 2 4 3 2" xfId="9609" xr:uid="{00000000-0005-0000-0000-000050220000}"/>
    <cellStyle name="Comma 2 8 2 2 4 3 3" xfId="9610" xr:uid="{00000000-0005-0000-0000-000051220000}"/>
    <cellStyle name="Comma 2 8 2 2 4 4" xfId="9611" xr:uid="{00000000-0005-0000-0000-000052220000}"/>
    <cellStyle name="Comma 2 8 2 2 4 4 2" xfId="9612" xr:uid="{00000000-0005-0000-0000-000053220000}"/>
    <cellStyle name="Comma 2 8 2 2 4 4 3" xfId="9613" xr:uid="{00000000-0005-0000-0000-000054220000}"/>
    <cellStyle name="Comma 2 8 2 2 4 5" xfId="9614" xr:uid="{00000000-0005-0000-0000-000055220000}"/>
    <cellStyle name="Comma 2 8 2 2 4 5 2" xfId="9615" xr:uid="{00000000-0005-0000-0000-000056220000}"/>
    <cellStyle name="Comma 2 8 2 2 4 5 3" xfId="9616" xr:uid="{00000000-0005-0000-0000-000057220000}"/>
    <cellStyle name="Comma 2 8 2 2 4 6" xfId="9617" xr:uid="{00000000-0005-0000-0000-000058220000}"/>
    <cellStyle name="Comma 2 8 2 2 4 6 2" xfId="9618" xr:uid="{00000000-0005-0000-0000-000059220000}"/>
    <cellStyle name="Comma 2 8 2 2 4 6 3" xfId="9619" xr:uid="{00000000-0005-0000-0000-00005A220000}"/>
    <cellStyle name="Comma 2 8 2 2 4 7" xfId="9620" xr:uid="{00000000-0005-0000-0000-00005B220000}"/>
    <cellStyle name="Comma 2 8 2 2 4 8" xfId="9621" xr:uid="{00000000-0005-0000-0000-00005C220000}"/>
    <cellStyle name="Comma 2 8 2 2 5" xfId="9622" xr:uid="{00000000-0005-0000-0000-00005D220000}"/>
    <cellStyle name="Comma 2 8 2 2 5 2" xfId="9623" xr:uid="{00000000-0005-0000-0000-00005E220000}"/>
    <cellStyle name="Comma 2 8 2 2 5 2 2" xfId="9624" xr:uid="{00000000-0005-0000-0000-00005F220000}"/>
    <cellStyle name="Comma 2 8 2 2 5 2 3" xfId="9625" xr:uid="{00000000-0005-0000-0000-000060220000}"/>
    <cellStyle name="Comma 2 8 2 2 5 3" xfId="9626" xr:uid="{00000000-0005-0000-0000-000061220000}"/>
    <cellStyle name="Comma 2 8 2 2 5 3 2" xfId="9627" xr:uid="{00000000-0005-0000-0000-000062220000}"/>
    <cellStyle name="Comma 2 8 2 2 5 3 3" xfId="9628" xr:uid="{00000000-0005-0000-0000-000063220000}"/>
    <cellStyle name="Comma 2 8 2 2 5 4" xfId="9629" xr:uid="{00000000-0005-0000-0000-000064220000}"/>
    <cellStyle name="Comma 2 8 2 2 5 4 2" xfId="9630" xr:uid="{00000000-0005-0000-0000-000065220000}"/>
    <cellStyle name="Comma 2 8 2 2 5 4 3" xfId="9631" xr:uid="{00000000-0005-0000-0000-000066220000}"/>
    <cellStyle name="Comma 2 8 2 2 5 5" xfId="9632" xr:uid="{00000000-0005-0000-0000-000067220000}"/>
    <cellStyle name="Comma 2 8 2 2 5 5 2" xfId="9633" xr:uid="{00000000-0005-0000-0000-000068220000}"/>
    <cellStyle name="Comma 2 8 2 2 5 5 3" xfId="9634" xr:uid="{00000000-0005-0000-0000-000069220000}"/>
    <cellStyle name="Comma 2 8 2 2 5 6" xfId="9635" xr:uid="{00000000-0005-0000-0000-00006A220000}"/>
    <cellStyle name="Comma 2 8 2 2 5 7" xfId="9636" xr:uid="{00000000-0005-0000-0000-00006B220000}"/>
    <cellStyle name="Comma 2 8 2 2 6" xfId="9637" xr:uid="{00000000-0005-0000-0000-00006C220000}"/>
    <cellStyle name="Comma 2 8 2 2 6 2" xfId="9638" xr:uid="{00000000-0005-0000-0000-00006D220000}"/>
    <cellStyle name="Comma 2 8 2 2 6 2 2" xfId="9639" xr:uid="{00000000-0005-0000-0000-00006E220000}"/>
    <cellStyle name="Comma 2 8 2 2 6 2 3" xfId="9640" xr:uid="{00000000-0005-0000-0000-00006F220000}"/>
    <cellStyle name="Comma 2 8 2 2 6 3" xfId="9641" xr:uid="{00000000-0005-0000-0000-000070220000}"/>
    <cellStyle name="Comma 2 8 2 2 6 3 2" xfId="9642" xr:uid="{00000000-0005-0000-0000-000071220000}"/>
    <cellStyle name="Comma 2 8 2 2 6 3 3" xfId="9643" xr:uid="{00000000-0005-0000-0000-000072220000}"/>
    <cellStyle name="Comma 2 8 2 2 6 4" xfId="9644" xr:uid="{00000000-0005-0000-0000-000073220000}"/>
    <cellStyle name="Comma 2 8 2 2 6 4 2" xfId="9645" xr:uid="{00000000-0005-0000-0000-000074220000}"/>
    <cellStyle name="Comma 2 8 2 2 6 4 3" xfId="9646" xr:uid="{00000000-0005-0000-0000-000075220000}"/>
    <cellStyle name="Comma 2 8 2 2 6 5" xfId="9647" xr:uid="{00000000-0005-0000-0000-000076220000}"/>
    <cellStyle name="Comma 2 8 2 2 6 5 2" xfId="9648" xr:uid="{00000000-0005-0000-0000-000077220000}"/>
    <cellStyle name="Comma 2 8 2 2 6 5 3" xfId="9649" xr:uid="{00000000-0005-0000-0000-000078220000}"/>
    <cellStyle name="Comma 2 8 2 2 6 6" xfId="9650" xr:uid="{00000000-0005-0000-0000-000079220000}"/>
    <cellStyle name="Comma 2 8 2 2 6 7" xfId="9651" xr:uid="{00000000-0005-0000-0000-00007A220000}"/>
    <cellStyle name="Comma 2 8 2 2 7" xfId="9652" xr:uid="{00000000-0005-0000-0000-00007B220000}"/>
    <cellStyle name="Comma 2 8 2 2 7 2" xfId="9653" xr:uid="{00000000-0005-0000-0000-00007C220000}"/>
    <cellStyle name="Comma 2 8 2 2 7 2 2" xfId="9654" xr:uid="{00000000-0005-0000-0000-00007D220000}"/>
    <cellStyle name="Comma 2 8 2 2 7 2 3" xfId="9655" xr:uid="{00000000-0005-0000-0000-00007E220000}"/>
    <cellStyle name="Comma 2 8 2 2 7 3" xfId="9656" xr:uid="{00000000-0005-0000-0000-00007F220000}"/>
    <cellStyle name="Comma 2 8 2 2 7 3 2" xfId="9657" xr:uid="{00000000-0005-0000-0000-000080220000}"/>
    <cellStyle name="Comma 2 8 2 2 7 3 3" xfId="9658" xr:uid="{00000000-0005-0000-0000-000081220000}"/>
    <cellStyle name="Comma 2 8 2 2 7 4" xfId="9659" xr:uid="{00000000-0005-0000-0000-000082220000}"/>
    <cellStyle name="Comma 2 8 2 2 7 4 2" xfId="9660" xr:uid="{00000000-0005-0000-0000-000083220000}"/>
    <cellStyle name="Comma 2 8 2 2 7 4 3" xfId="9661" xr:uid="{00000000-0005-0000-0000-000084220000}"/>
    <cellStyle name="Comma 2 8 2 2 7 5" xfId="9662" xr:uid="{00000000-0005-0000-0000-000085220000}"/>
    <cellStyle name="Comma 2 8 2 2 7 5 2" xfId="9663" xr:uid="{00000000-0005-0000-0000-000086220000}"/>
    <cellStyle name="Comma 2 8 2 2 7 5 3" xfId="9664" xr:uid="{00000000-0005-0000-0000-000087220000}"/>
    <cellStyle name="Comma 2 8 2 2 7 6" xfId="9665" xr:uid="{00000000-0005-0000-0000-000088220000}"/>
    <cellStyle name="Comma 2 8 2 2 7 7" xfId="9666" xr:uid="{00000000-0005-0000-0000-000089220000}"/>
    <cellStyle name="Comma 2 8 2 2 8" xfId="9667" xr:uid="{00000000-0005-0000-0000-00008A220000}"/>
    <cellStyle name="Comma 2 8 2 2 8 2" xfId="9668" xr:uid="{00000000-0005-0000-0000-00008B220000}"/>
    <cellStyle name="Comma 2 8 2 2 8 2 2" xfId="9669" xr:uid="{00000000-0005-0000-0000-00008C220000}"/>
    <cellStyle name="Comma 2 8 2 2 8 2 3" xfId="9670" xr:uid="{00000000-0005-0000-0000-00008D220000}"/>
    <cellStyle name="Comma 2 8 2 2 8 3" xfId="9671" xr:uid="{00000000-0005-0000-0000-00008E220000}"/>
    <cellStyle name="Comma 2 8 2 2 8 3 2" xfId="9672" xr:uid="{00000000-0005-0000-0000-00008F220000}"/>
    <cellStyle name="Comma 2 8 2 2 8 3 3" xfId="9673" xr:uid="{00000000-0005-0000-0000-000090220000}"/>
    <cellStyle name="Comma 2 8 2 2 8 4" xfId="9674" xr:uid="{00000000-0005-0000-0000-000091220000}"/>
    <cellStyle name="Comma 2 8 2 2 8 4 2" xfId="9675" xr:uid="{00000000-0005-0000-0000-000092220000}"/>
    <cellStyle name="Comma 2 8 2 2 8 4 3" xfId="9676" xr:uid="{00000000-0005-0000-0000-000093220000}"/>
    <cellStyle name="Comma 2 8 2 2 8 5" xfId="9677" xr:uid="{00000000-0005-0000-0000-000094220000}"/>
    <cellStyle name="Comma 2 8 2 2 8 5 2" xfId="9678" xr:uid="{00000000-0005-0000-0000-000095220000}"/>
    <cellStyle name="Comma 2 8 2 2 8 5 3" xfId="9679" xr:uid="{00000000-0005-0000-0000-000096220000}"/>
    <cellStyle name="Comma 2 8 2 2 8 6" xfId="9680" xr:uid="{00000000-0005-0000-0000-000097220000}"/>
    <cellStyle name="Comma 2 8 2 2 8 7" xfId="9681" xr:uid="{00000000-0005-0000-0000-000098220000}"/>
    <cellStyle name="Comma 2 8 2 2 9" xfId="9682" xr:uid="{00000000-0005-0000-0000-000099220000}"/>
    <cellStyle name="Comma 2 8 2 2 9 2" xfId="9683" xr:uid="{00000000-0005-0000-0000-00009A220000}"/>
    <cellStyle name="Comma 2 8 2 2 9 3" xfId="9684" xr:uid="{00000000-0005-0000-0000-00009B220000}"/>
    <cellStyle name="Comma 2 8 2 3" xfId="9685" xr:uid="{00000000-0005-0000-0000-00009C220000}"/>
    <cellStyle name="Comma 2 8 2 3 10" xfId="9686" xr:uid="{00000000-0005-0000-0000-00009D220000}"/>
    <cellStyle name="Comma 2 8 2 3 11" xfId="9687" xr:uid="{00000000-0005-0000-0000-00009E220000}"/>
    <cellStyle name="Comma 2 8 2 3 2" xfId="9688" xr:uid="{00000000-0005-0000-0000-00009F220000}"/>
    <cellStyle name="Comma 2 8 2 3 2 2" xfId="9689" xr:uid="{00000000-0005-0000-0000-0000A0220000}"/>
    <cellStyle name="Comma 2 8 2 3 2 2 2" xfId="9690" xr:uid="{00000000-0005-0000-0000-0000A1220000}"/>
    <cellStyle name="Comma 2 8 2 3 2 2 2 2" xfId="9691" xr:uid="{00000000-0005-0000-0000-0000A2220000}"/>
    <cellStyle name="Comma 2 8 2 3 2 2 2 3" xfId="9692" xr:uid="{00000000-0005-0000-0000-0000A3220000}"/>
    <cellStyle name="Comma 2 8 2 3 2 2 3" xfId="9693" xr:uid="{00000000-0005-0000-0000-0000A4220000}"/>
    <cellStyle name="Comma 2 8 2 3 2 2 3 2" xfId="9694" xr:uid="{00000000-0005-0000-0000-0000A5220000}"/>
    <cellStyle name="Comma 2 8 2 3 2 2 3 3" xfId="9695" xr:uid="{00000000-0005-0000-0000-0000A6220000}"/>
    <cellStyle name="Comma 2 8 2 3 2 2 4" xfId="9696" xr:uid="{00000000-0005-0000-0000-0000A7220000}"/>
    <cellStyle name="Comma 2 8 2 3 2 2 4 2" xfId="9697" xr:uid="{00000000-0005-0000-0000-0000A8220000}"/>
    <cellStyle name="Comma 2 8 2 3 2 2 4 3" xfId="9698" xr:uid="{00000000-0005-0000-0000-0000A9220000}"/>
    <cellStyle name="Comma 2 8 2 3 2 2 5" xfId="9699" xr:uid="{00000000-0005-0000-0000-0000AA220000}"/>
    <cellStyle name="Comma 2 8 2 3 2 2 5 2" xfId="9700" xr:uid="{00000000-0005-0000-0000-0000AB220000}"/>
    <cellStyle name="Comma 2 8 2 3 2 2 5 3" xfId="9701" xr:uid="{00000000-0005-0000-0000-0000AC220000}"/>
    <cellStyle name="Comma 2 8 2 3 2 2 6" xfId="9702" xr:uid="{00000000-0005-0000-0000-0000AD220000}"/>
    <cellStyle name="Comma 2 8 2 3 2 2 7" xfId="9703" xr:uid="{00000000-0005-0000-0000-0000AE220000}"/>
    <cellStyle name="Comma 2 8 2 3 2 3" xfId="9704" xr:uid="{00000000-0005-0000-0000-0000AF220000}"/>
    <cellStyle name="Comma 2 8 2 3 2 3 2" xfId="9705" xr:uid="{00000000-0005-0000-0000-0000B0220000}"/>
    <cellStyle name="Comma 2 8 2 3 2 3 3" xfId="9706" xr:uid="{00000000-0005-0000-0000-0000B1220000}"/>
    <cellStyle name="Comma 2 8 2 3 2 4" xfId="9707" xr:uid="{00000000-0005-0000-0000-0000B2220000}"/>
    <cellStyle name="Comma 2 8 2 3 2 4 2" xfId="9708" xr:uid="{00000000-0005-0000-0000-0000B3220000}"/>
    <cellStyle name="Comma 2 8 2 3 2 4 3" xfId="9709" xr:uid="{00000000-0005-0000-0000-0000B4220000}"/>
    <cellStyle name="Comma 2 8 2 3 2 5" xfId="9710" xr:uid="{00000000-0005-0000-0000-0000B5220000}"/>
    <cellStyle name="Comma 2 8 2 3 2 5 2" xfId="9711" xr:uid="{00000000-0005-0000-0000-0000B6220000}"/>
    <cellStyle name="Comma 2 8 2 3 2 5 3" xfId="9712" xr:uid="{00000000-0005-0000-0000-0000B7220000}"/>
    <cellStyle name="Comma 2 8 2 3 2 6" xfId="9713" xr:uid="{00000000-0005-0000-0000-0000B8220000}"/>
    <cellStyle name="Comma 2 8 2 3 2 6 2" xfId="9714" xr:uid="{00000000-0005-0000-0000-0000B9220000}"/>
    <cellStyle name="Comma 2 8 2 3 2 6 3" xfId="9715" xr:uid="{00000000-0005-0000-0000-0000BA220000}"/>
    <cellStyle name="Comma 2 8 2 3 2 7" xfId="9716" xr:uid="{00000000-0005-0000-0000-0000BB220000}"/>
    <cellStyle name="Comma 2 8 2 3 2 8" xfId="9717" xr:uid="{00000000-0005-0000-0000-0000BC220000}"/>
    <cellStyle name="Comma 2 8 2 3 3" xfId="9718" xr:uid="{00000000-0005-0000-0000-0000BD220000}"/>
    <cellStyle name="Comma 2 8 2 3 3 2" xfId="9719" xr:uid="{00000000-0005-0000-0000-0000BE220000}"/>
    <cellStyle name="Comma 2 8 2 3 3 2 2" xfId="9720" xr:uid="{00000000-0005-0000-0000-0000BF220000}"/>
    <cellStyle name="Comma 2 8 2 3 3 2 3" xfId="9721" xr:uid="{00000000-0005-0000-0000-0000C0220000}"/>
    <cellStyle name="Comma 2 8 2 3 3 3" xfId="9722" xr:uid="{00000000-0005-0000-0000-0000C1220000}"/>
    <cellStyle name="Comma 2 8 2 3 3 3 2" xfId="9723" xr:uid="{00000000-0005-0000-0000-0000C2220000}"/>
    <cellStyle name="Comma 2 8 2 3 3 3 3" xfId="9724" xr:uid="{00000000-0005-0000-0000-0000C3220000}"/>
    <cellStyle name="Comma 2 8 2 3 3 4" xfId="9725" xr:uid="{00000000-0005-0000-0000-0000C4220000}"/>
    <cellStyle name="Comma 2 8 2 3 3 4 2" xfId="9726" xr:uid="{00000000-0005-0000-0000-0000C5220000}"/>
    <cellStyle name="Comma 2 8 2 3 3 4 3" xfId="9727" xr:uid="{00000000-0005-0000-0000-0000C6220000}"/>
    <cellStyle name="Comma 2 8 2 3 3 5" xfId="9728" xr:uid="{00000000-0005-0000-0000-0000C7220000}"/>
    <cellStyle name="Comma 2 8 2 3 3 5 2" xfId="9729" xr:uid="{00000000-0005-0000-0000-0000C8220000}"/>
    <cellStyle name="Comma 2 8 2 3 3 5 3" xfId="9730" xr:uid="{00000000-0005-0000-0000-0000C9220000}"/>
    <cellStyle name="Comma 2 8 2 3 3 6" xfId="9731" xr:uid="{00000000-0005-0000-0000-0000CA220000}"/>
    <cellStyle name="Comma 2 8 2 3 3 7" xfId="9732" xr:uid="{00000000-0005-0000-0000-0000CB220000}"/>
    <cellStyle name="Comma 2 8 2 3 4" xfId="9733" xr:uid="{00000000-0005-0000-0000-0000CC220000}"/>
    <cellStyle name="Comma 2 8 2 3 4 2" xfId="9734" xr:uid="{00000000-0005-0000-0000-0000CD220000}"/>
    <cellStyle name="Comma 2 8 2 3 4 2 2" xfId="9735" xr:uid="{00000000-0005-0000-0000-0000CE220000}"/>
    <cellStyle name="Comma 2 8 2 3 4 2 3" xfId="9736" xr:uid="{00000000-0005-0000-0000-0000CF220000}"/>
    <cellStyle name="Comma 2 8 2 3 4 3" xfId="9737" xr:uid="{00000000-0005-0000-0000-0000D0220000}"/>
    <cellStyle name="Comma 2 8 2 3 4 3 2" xfId="9738" xr:uid="{00000000-0005-0000-0000-0000D1220000}"/>
    <cellStyle name="Comma 2 8 2 3 4 3 3" xfId="9739" xr:uid="{00000000-0005-0000-0000-0000D2220000}"/>
    <cellStyle name="Comma 2 8 2 3 4 4" xfId="9740" xr:uid="{00000000-0005-0000-0000-0000D3220000}"/>
    <cellStyle name="Comma 2 8 2 3 4 4 2" xfId="9741" xr:uid="{00000000-0005-0000-0000-0000D4220000}"/>
    <cellStyle name="Comma 2 8 2 3 4 4 3" xfId="9742" xr:uid="{00000000-0005-0000-0000-0000D5220000}"/>
    <cellStyle name="Comma 2 8 2 3 4 5" xfId="9743" xr:uid="{00000000-0005-0000-0000-0000D6220000}"/>
    <cellStyle name="Comma 2 8 2 3 4 5 2" xfId="9744" xr:uid="{00000000-0005-0000-0000-0000D7220000}"/>
    <cellStyle name="Comma 2 8 2 3 4 5 3" xfId="9745" xr:uid="{00000000-0005-0000-0000-0000D8220000}"/>
    <cellStyle name="Comma 2 8 2 3 4 6" xfId="9746" xr:uid="{00000000-0005-0000-0000-0000D9220000}"/>
    <cellStyle name="Comma 2 8 2 3 4 7" xfId="9747" xr:uid="{00000000-0005-0000-0000-0000DA220000}"/>
    <cellStyle name="Comma 2 8 2 3 5" xfId="9748" xr:uid="{00000000-0005-0000-0000-0000DB220000}"/>
    <cellStyle name="Comma 2 8 2 3 5 2" xfId="9749" xr:uid="{00000000-0005-0000-0000-0000DC220000}"/>
    <cellStyle name="Comma 2 8 2 3 5 2 2" xfId="9750" xr:uid="{00000000-0005-0000-0000-0000DD220000}"/>
    <cellStyle name="Comma 2 8 2 3 5 2 3" xfId="9751" xr:uid="{00000000-0005-0000-0000-0000DE220000}"/>
    <cellStyle name="Comma 2 8 2 3 5 3" xfId="9752" xr:uid="{00000000-0005-0000-0000-0000DF220000}"/>
    <cellStyle name="Comma 2 8 2 3 5 3 2" xfId="9753" xr:uid="{00000000-0005-0000-0000-0000E0220000}"/>
    <cellStyle name="Comma 2 8 2 3 5 3 3" xfId="9754" xr:uid="{00000000-0005-0000-0000-0000E1220000}"/>
    <cellStyle name="Comma 2 8 2 3 5 4" xfId="9755" xr:uid="{00000000-0005-0000-0000-0000E2220000}"/>
    <cellStyle name="Comma 2 8 2 3 5 4 2" xfId="9756" xr:uid="{00000000-0005-0000-0000-0000E3220000}"/>
    <cellStyle name="Comma 2 8 2 3 5 4 3" xfId="9757" xr:uid="{00000000-0005-0000-0000-0000E4220000}"/>
    <cellStyle name="Comma 2 8 2 3 5 5" xfId="9758" xr:uid="{00000000-0005-0000-0000-0000E5220000}"/>
    <cellStyle name="Comma 2 8 2 3 5 5 2" xfId="9759" xr:uid="{00000000-0005-0000-0000-0000E6220000}"/>
    <cellStyle name="Comma 2 8 2 3 5 5 3" xfId="9760" xr:uid="{00000000-0005-0000-0000-0000E7220000}"/>
    <cellStyle name="Comma 2 8 2 3 5 6" xfId="9761" xr:uid="{00000000-0005-0000-0000-0000E8220000}"/>
    <cellStyle name="Comma 2 8 2 3 5 7" xfId="9762" xr:uid="{00000000-0005-0000-0000-0000E9220000}"/>
    <cellStyle name="Comma 2 8 2 3 6" xfId="9763" xr:uid="{00000000-0005-0000-0000-0000EA220000}"/>
    <cellStyle name="Comma 2 8 2 3 6 2" xfId="9764" xr:uid="{00000000-0005-0000-0000-0000EB220000}"/>
    <cellStyle name="Comma 2 8 2 3 6 3" xfId="9765" xr:uid="{00000000-0005-0000-0000-0000EC220000}"/>
    <cellStyle name="Comma 2 8 2 3 7" xfId="9766" xr:uid="{00000000-0005-0000-0000-0000ED220000}"/>
    <cellStyle name="Comma 2 8 2 3 7 2" xfId="9767" xr:uid="{00000000-0005-0000-0000-0000EE220000}"/>
    <cellStyle name="Comma 2 8 2 3 7 3" xfId="9768" xr:uid="{00000000-0005-0000-0000-0000EF220000}"/>
    <cellStyle name="Comma 2 8 2 3 8" xfId="9769" xr:uid="{00000000-0005-0000-0000-0000F0220000}"/>
    <cellStyle name="Comma 2 8 2 3 8 2" xfId="9770" xr:uid="{00000000-0005-0000-0000-0000F1220000}"/>
    <cellStyle name="Comma 2 8 2 3 8 3" xfId="9771" xr:uid="{00000000-0005-0000-0000-0000F2220000}"/>
    <cellStyle name="Comma 2 8 2 3 9" xfId="9772" xr:uid="{00000000-0005-0000-0000-0000F3220000}"/>
    <cellStyle name="Comma 2 8 2 3 9 2" xfId="9773" xr:uid="{00000000-0005-0000-0000-0000F4220000}"/>
    <cellStyle name="Comma 2 8 2 3 9 3" xfId="9774" xr:uid="{00000000-0005-0000-0000-0000F5220000}"/>
    <cellStyle name="Comma 2 8 2 4" xfId="9775" xr:uid="{00000000-0005-0000-0000-0000F6220000}"/>
    <cellStyle name="Comma 2 8 2 4 2" xfId="9776" xr:uid="{00000000-0005-0000-0000-0000F7220000}"/>
    <cellStyle name="Comma 2 8 2 4 2 2" xfId="9777" xr:uid="{00000000-0005-0000-0000-0000F8220000}"/>
    <cellStyle name="Comma 2 8 2 4 2 2 2" xfId="9778" xr:uid="{00000000-0005-0000-0000-0000F9220000}"/>
    <cellStyle name="Comma 2 8 2 4 2 2 3" xfId="9779" xr:uid="{00000000-0005-0000-0000-0000FA220000}"/>
    <cellStyle name="Comma 2 8 2 4 2 3" xfId="9780" xr:uid="{00000000-0005-0000-0000-0000FB220000}"/>
    <cellStyle name="Comma 2 8 2 4 2 3 2" xfId="9781" xr:uid="{00000000-0005-0000-0000-0000FC220000}"/>
    <cellStyle name="Comma 2 8 2 4 2 3 3" xfId="9782" xr:uid="{00000000-0005-0000-0000-0000FD220000}"/>
    <cellStyle name="Comma 2 8 2 4 2 4" xfId="9783" xr:uid="{00000000-0005-0000-0000-0000FE220000}"/>
    <cellStyle name="Comma 2 8 2 4 2 4 2" xfId="9784" xr:uid="{00000000-0005-0000-0000-0000FF220000}"/>
    <cellStyle name="Comma 2 8 2 4 2 4 3" xfId="9785" xr:uid="{00000000-0005-0000-0000-000000230000}"/>
    <cellStyle name="Comma 2 8 2 4 2 5" xfId="9786" xr:uid="{00000000-0005-0000-0000-000001230000}"/>
    <cellStyle name="Comma 2 8 2 4 2 5 2" xfId="9787" xr:uid="{00000000-0005-0000-0000-000002230000}"/>
    <cellStyle name="Comma 2 8 2 4 2 5 3" xfId="9788" xr:uid="{00000000-0005-0000-0000-000003230000}"/>
    <cellStyle name="Comma 2 8 2 4 2 6" xfId="9789" xr:uid="{00000000-0005-0000-0000-000004230000}"/>
    <cellStyle name="Comma 2 8 2 4 2 7" xfId="9790" xr:uid="{00000000-0005-0000-0000-000005230000}"/>
    <cellStyle name="Comma 2 8 2 4 3" xfId="9791" xr:uid="{00000000-0005-0000-0000-000006230000}"/>
    <cellStyle name="Comma 2 8 2 4 3 2" xfId="9792" xr:uid="{00000000-0005-0000-0000-000007230000}"/>
    <cellStyle name="Comma 2 8 2 4 3 3" xfId="9793" xr:uid="{00000000-0005-0000-0000-000008230000}"/>
    <cellStyle name="Comma 2 8 2 4 4" xfId="9794" xr:uid="{00000000-0005-0000-0000-000009230000}"/>
    <cellStyle name="Comma 2 8 2 4 4 2" xfId="9795" xr:uid="{00000000-0005-0000-0000-00000A230000}"/>
    <cellStyle name="Comma 2 8 2 4 4 3" xfId="9796" xr:uid="{00000000-0005-0000-0000-00000B230000}"/>
    <cellStyle name="Comma 2 8 2 4 5" xfId="9797" xr:uid="{00000000-0005-0000-0000-00000C230000}"/>
    <cellStyle name="Comma 2 8 2 4 5 2" xfId="9798" xr:uid="{00000000-0005-0000-0000-00000D230000}"/>
    <cellStyle name="Comma 2 8 2 4 5 3" xfId="9799" xr:uid="{00000000-0005-0000-0000-00000E230000}"/>
    <cellStyle name="Comma 2 8 2 4 6" xfId="9800" xr:uid="{00000000-0005-0000-0000-00000F230000}"/>
    <cellStyle name="Comma 2 8 2 4 6 2" xfId="9801" xr:uid="{00000000-0005-0000-0000-000010230000}"/>
    <cellStyle name="Comma 2 8 2 4 6 3" xfId="9802" xr:uid="{00000000-0005-0000-0000-000011230000}"/>
    <cellStyle name="Comma 2 8 2 4 7" xfId="9803" xr:uid="{00000000-0005-0000-0000-000012230000}"/>
    <cellStyle name="Comma 2 8 2 4 8" xfId="9804" xr:uid="{00000000-0005-0000-0000-000013230000}"/>
    <cellStyle name="Comma 2 8 2 5" xfId="9805" xr:uid="{00000000-0005-0000-0000-000014230000}"/>
    <cellStyle name="Comma 2 8 2 5 2" xfId="9806" xr:uid="{00000000-0005-0000-0000-000015230000}"/>
    <cellStyle name="Comma 2 8 2 5 2 2" xfId="9807" xr:uid="{00000000-0005-0000-0000-000016230000}"/>
    <cellStyle name="Comma 2 8 2 5 2 2 2" xfId="9808" xr:uid="{00000000-0005-0000-0000-000017230000}"/>
    <cellStyle name="Comma 2 8 2 5 2 2 3" xfId="9809" xr:uid="{00000000-0005-0000-0000-000018230000}"/>
    <cellStyle name="Comma 2 8 2 5 2 3" xfId="9810" xr:uid="{00000000-0005-0000-0000-000019230000}"/>
    <cellStyle name="Comma 2 8 2 5 2 3 2" xfId="9811" xr:uid="{00000000-0005-0000-0000-00001A230000}"/>
    <cellStyle name="Comma 2 8 2 5 2 3 3" xfId="9812" xr:uid="{00000000-0005-0000-0000-00001B230000}"/>
    <cellStyle name="Comma 2 8 2 5 2 4" xfId="9813" xr:uid="{00000000-0005-0000-0000-00001C230000}"/>
    <cellStyle name="Comma 2 8 2 5 2 4 2" xfId="9814" xr:uid="{00000000-0005-0000-0000-00001D230000}"/>
    <cellStyle name="Comma 2 8 2 5 2 4 3" xfId="9815" xr:uid="{00000000-0005-0000-0000-00001E230000}"/>
    <cellStyle name="Comma 2 8 2 5 2 5" xfId="9816" xr:uid="{00000000-0005-0000-0000-00001F230000}"/>
    <cellStyle name="Comma 2 8 2 5 2 5 2" xfId="9817" xr:uid="{00000000-0005-0000-0000-000020230000}"/>
    <cellStyle name="Comma 2 8 2 5 2 5 3" xfId="9818" xr:uid="{00000000-0005-0000-0000-000021230000}"/>
    <cellStyle name="Comma 2 8 2 5 2 6" xfId="9819" xr:uid="{00000000-0005-0000-0000-000022230000}"/>
    <cellStyle name="Comma 2 8 2 5 2 7" xfId="9820" xr:uid="{00000000-0005-0000-0000-000023230000}"/>
    <cellStyle name="Comma 2 8 2 5 3" xfId="9821" xr:uid="{00000000-0005-0000-0000-000024230000}"/>
    <cellStyle name="Comma 2 8 2 5 3 2" xfId="9822" xr:uid="{00000000-0005-0000-0000-000025230000}"/>
    <cellStyle name="Comma 2 8 2 5 3 3" xfId="9823" xr:uid="{00000000-0005-0000-0000-000026230000}"/>
    <cellStyle name="Comma 2 8 2 5 4" xfId="9824" xr:uid="{00000000-0005-0000-0000-000027230000}"/>
    <cellStyle name="Comma 2 8 2 5 4 2" xfId="9825" xr:uid="{00000000-0005-0000-0000-000028230000}"/>
    <cellStyle name="Comma 2 8 2 5 4 3" xfId="9826" xr:uid="{00000000-0005-0000-0000-000029230000}"/>
    <cellStyle name="Comma 2 8 2 5 5" xfId="9827" xr:uid="{00000000-0005-0000-0000-00002A230000}"/>
    <cellStyle name="Comma 2 8 2 5 5 2" xfId="9828" xr:uid="{00000000-0005-0000-0000-00002B230000}"/>
    <cellStyle name="Comma 2 8 2 5 5 3" xfId="9829" xr:uid="{00000000-0005-0000-0000-00002C230000}"/>
    <cellStyle name="Comma 2 8 2 5 6" xfId="9830" xr:uid="{00000000-0005-0000-0000-00002D230000}"/>
    <cellStyle name="Comma 2 8 2 5 6 2" xfId="9831" xr:uid="{00000000-0005-0000-0000-00002E230000}"/>
    <cellStyle name="Comma 2 8 2 5 6 3" xfId="9832" xr:uid="{00000000-0005-0000-0000-00002F230000}"/>
    <cellStyle name="Comma 2 8 2 5 7" xfId="9833" xr:uid="{00000000-0005-0000-0000-000030230000}"/>
    <cellStyle name="Comma 2 8 2 5 8" xfId="9834" xr:uid="{00000000-0005-0000-0000-000031230000}"/>
    <cellStyle name="Comma 2 8 2 6" xfId="9835" xr:uid="{00000000-0005-0000-0000-000032230000}"/>
    <cellStyle name="Comma 2 8 2 6 2" xfId="9836" xr:uid="{00000000-0005-0000-0000-000033230000}"/>
    <cellStyle name="Comma 2 8 2 6 2 2" xfId="9837" xr:uid="{00000000-0005-0000-0000-000034230000}"/>
    <cellStyle name="Comma 2 8 2 6 2 3" xfId="9838" xr:uid="{00000000-0005-0000-0000-000035230000}"/>
    <cellStyle name="Comma 2 8 2 6 3" xfId="9839" xr:uid="{00000000-0005-0000-0000-000036230000}"/>
    <cellStyle name="Comma 2 8 2 6 3 2" xfId="9840" xr:uid="{00000000-0005-0000-0000-000037230000}"/>
    <cellStyle name="Comma 2 8 2 6 3 3" xfId="9841" xr:uid="{00000000-0005-0000-0000-000038230000}"/>
    <cellStyle name="Comma 2 8 2 6 4" xfId="9842" xr:uid="{00000000-0005-0000-0000-000039230000}"/>
    <cellStyle name="Comma 2 8 2 6 4 2" xfId="9843" xr:uid="{00000000-0005-0000-0000-00003A230000}"/>
    <cellStyle name="Comma 2 8 2 6 4 3" xfId="9844" xr:uid="{00000000-0005-0000-0000-00003B230000}"/>
    <cellStyle name="Comma 2 8 2 6 5" xfId="9845" xr:uid="{00000000-0005-0000-0000-00003C230000}"/>
    <cellStyle name="Comma 2 8 2 6 5 2" xfId="9846" xr:uid="{00000000-0005-0000-0000-00003D230000}"/>
    <cellStyle name="Comma 2 8 2 6 5 3" xfId="9847" xr:uid="{00000000-0005-0000-0000-00003E230000}"/>
    <cellStyle name="Comma 2 8 2 6 6" xfId="9848" xr:uid="{00000000-0005-0000-0000-00003F230000}"/>
    <cellStyle name="Comma 2 8 2 6 7" xfId="9849" xr:uid="{00000000-0005-0000-0000-000040230000}"/>
    <cellStyle name="Comma 2 8 2 7" xfId="9850" xr:uid="{00000000-0005-0000-0000-000041230000}"/>
    <cellStyle name="Comma 2 8 2 7 2" xfId="9851" xr:uid="{00000000-0005-0000-0000-000042230000}"/>
    <cellStyle name="Comma 2 8 2 7 2 2" xfId="9852" xr:uid="{00000000-0005-0000-0000-000043230000}"/>
    <cellStyle name="Comma 2 8 2 7 2 3" xfId="9853" xr:uid="{00000000-0005-0000-0000-000044230000}"/>
    <cellStyle name="Comma 2 8 2 7 3" xfId="9854" xr:uid="{00000000-0005-0000-0000-000045230000}"/>
    <cellStyle name="Comma 2 8 2 7 3 2" xfId="9855" xr:uid="{00000000-0005-0000-0000-000046230000}"/>
    <cellStyle name="Comma 2 8 2 7 3 3" xfId="9856" xr:uid="{00000000-0005-0000-0000-000047230000}"/>
    <cellStyle name="Comma 2 8 2 7 4" xfId="9857" xr:uid="{00000000-0005-0000-0000-000048230000}"/>
    <cellStyle name="Comma 2 8 2 7 4 2" xfId="9858" xr:uid="{00000000-0005-0000-0000-000049230000}"/>
    <cellStyle name="Comma 2 8 2 7 4 3" xfId="9859" xr:uid="{00000000-0005-0000-0000-00004A230000}"/>
    <cellStyle name="Comma 2 8 2 7 5" xfId="9860" xr:uid="{00000000-0005-0000-0000-00004B230000}"/>
    <cellStyle name="Comma 2 8 2 7 5 2" xfId="9861" xr:uid="{00000000-0005-0000-0000-00004C230000}"/>
    <cellStyle name="Comma 2 8 2 7 5 3" xfId="9862" xr:uid="{00000000-0005-0000-0000-00004D230000}"/>
    <cellStyle name="Comma 2 8 2 7 6" xfId="9863" xr:uid="{00000000-0005-0000-0000-00004E230000}"/>
    <cellStyle name="Comma 2 8 2 7 7" xfId="9864" xr:uid="{00000000-0005-0000-0000-00004F230000}"/>
    <cellStyle name="Comma 2 8 2 8" xfId="9865" xr:uid="{00000000-0005-0000-0000-000050230000}"/>
    <cellStyle name="Comma 2 8 2 8 2" xfId="9866" xr:uid="{00000000-0005-0000-0000-000051230000}"/>
    <cellStyle name="Comma 2 8 2 8 2 2" xfId="9867" xr:uid="{00000000-0005-0000-0000-000052230000}"/>
    <cellStyle name="Comma 2 8 2 8 2 3" xfId="9868" xr:uid="{00000000-0005-0000-0000-000053230000}"/>
    <cellStyle name="Comma 2 8 2 8 3" xfId="9869" xr:uid="{00000000-0005-0000-0000-000054230000}"/>
    <cellStyle name="Comma 2 8 2 8 3 2" xfId="9870" xr:uid="{00000000-0005-0000-0000-000055230000}"/>
    <cellStyle name="Comma 2 8 2 8 3 3" xfId="9871" xr:uid="{00000000-0005-0000-0000-000056230000}"/>
    <cellStyle name="Comma 2 8 2 8 4" xfId="9872" xr:uid="{00000000-0005-0000-0000-000057230000}"/>
    <cellStyle name="Comma 2 8 2 8 4 2" xfId="9873" xr:uid="{00000000-0005-0000-0000-000058230000}"/>
    <cellStyle name="Comma 2 8 2 8 4 3" xfId="9874" xr:uid="{00000000-0005-0000-0000-000059230000}"/>
    <cellStyle name="Comma 2 8 2 8 5" xfId="9875" xr:uid="{00000000-0005-0000-0000-00005A230000}"/>
    <cellStyle name="Comma 2 8 2 8 5 2" xfId="9876" xr:uid="{00000000-0005-0000-0000-00005B230000}"/>
    <cellStyle name="Comma 2 8 2 8 5 3" xfId="9877" xr:uid="{00000000-0005-0000-0000-00005C230000}"/>
    <cellStyle name="Comma 2 8 2 8 6" xfId="9878" xr:uid="{00000000-0005-0000-0000-00005D230000}"/>
    <cellStyle name="Comma 2 8 2 8 7" xfId="9879" xr:uid="{00000000-0005-0000-0000-00005E230000}"/>
    <cellStyle name="Comma 2 8 2 9" xfId="9880" xr:uid="{00000000-0005-0000-0000-00005F230000}"/>
    <cellStyle name="Comma 2 8 2 9 2" xfId="9881" xr:uid="{00000000-0005-0000-0000-000060230000}"/>
    <cellStyle name="Comma 2 8 2 9 2 2" xfId="9882" xr:uid="{00000000-0005-0000-0000-000061230000}"/>
    <cellStyle name="Comma 2 8 2 9 2 3" xfId="9883" xr:uid="{00000000-0005-0000-0000-000062230000}"/>
    <cellStyle name="Comma 2 8 2 9 3" xfId="9884" xr:uid="{00000000-0005-0000-0000-000063230000}"/>
    <cellStyle name="Comma 2 8 2 9 3 2" xfId="9885" xr:uid="{00000000-0005-0000-0000-000064230000}"/>
    <cellStyle name="Comma 2 8 2 9 3 3" xfId="9886" xr:uid="{00000000-0005-0000-0000-000065230000}"/>
    <cellStyle name="Comma 2 8 2 9 4" xfId="9887" xr:uid="{00000000-0005-0000-0000-000066230000}"/>
    <cellStyle name="Comma 2 8 2 9 4 2" xfId="9888" xr:uid="{00000000-0005-0000-0000-000067230000}"/>
    <cellStyle name="Comma 2 8 2 9 4 3" xfId="9889" xr:uid="{00000000-0005-0000-0000-000068230000}"/>
    <cellStyle name="Comma 2 8 2 9 5" xfId="9890" xr:uid="{00000000-0005-0000-0000-000069230000}"/>
    <cellStyle name="Comma 2 8 2 9 5 2" xfId="9891" xr:uid="{00000000-0005-0000-0000-00006A230000}"/>
    <cellStyle name="Comma 2 8 2 9 5 3" xfId="9892" xr:uid="{00000000-0005-0000-0000-00006B230000}"/>
    <cellStyle name="Comma 2 8 2 9 6" xfId="9893" xr:uid="{00000000-0005-0000-0000-00006C230000}"/>
    <cellStyle name="Comma 2 8 2 9 7" xfId="9894" xr:uid="{00000000-0005-0000-0000-00006D230000}"/>
    <cellStyle name="Comma 2 8 3" xfId="9895" xr:uid="{00000000-0005-0000-0000-00006E230000}"/>
    <cellStyle name="Comma 2 8 3 10" xfId="9896" xr:uid="{00000000-0005-0000-0000-00006F230000}"/>
    <cellStyle name="Comma 2 8 3 10 2" xfId="9897" xr:uid="{00000000-0005-0000-0000-000070230000}"/>
    <cellStyle name="Comma 2 8 3 10 3" xfId="9898" xr:uid="{00000000-0005-0000-0000-000071230000}"/>
    <cellStyle name="Comma 2 8 3 11" xfId="9899" xr:uid="{00000000-0005-0000-0000-000072230000}"/>
    <cellStyle name="Comma 2 8 3 11 2" xfId="9900" xr:uid="{00000000-0005-0000-0000-000073230000}"/>
    <cellStyle name="Comma 2 8 3 11 3" xfId="9901" xr:uid="{00000000-0005-0000-0000-000074230000}"/>
    <cellStyle name="Comma 2 8 3 12" xfId="9902" xr:uid="{00000000-0005-0000-0000-000075230000}"/>
    <cellStyle name="Comma 2 8 3 12 2" xfId="9903" xr:uid="{00000000-0005-0000-0000-000076230000}"/>
    <cellStyle name="Comma 2 8 3 12 3" xfId="9904" xr:uid="{00000000-0005-0000-0000-000077230000}"/>
    <cellStyle name="Comma 2 8 3 13" xfId="9905" xr:uid="{00000000-0005-0000-0000-000078230000}"/>
    <cellStyle name="Comma 2 8 3 14" xfId="9906" xr:uid="{00000000-0005-0000-0000-000079230000}"/>
    <cellStyle name="Comma 2 8 3 2" xfId="9907" xr:uid="{00000000-0005-0000-0000-00007A230000}"/>
    <cellStyle name="Comma 2 8 3 2 10" xfId="9908" xr:uid="{00000000-0005-0000-0000-00007B230000}"/>
    <cellStyle name="Comma 2 8 3 2 11" xfId="9909" xr:uid="{00000000-0005-0000-0000-00007C230000}"/>
    <cellStyle name="Comma 2 8 3 2 2" xfId="9910" xr:uid="{00000000-0005-0000-0000-00007D230000}"/>
    <cellStyle name="Comma 2 8 3 2 2 2" xfId="9911" xr:uid="{00000000-0005-0000-0000-00007E230000}"/>
    <cellStyle name="Comma 2 8 3 2 2 2 2" xfId="9912" xr:uid="{00000000-0005-0000-0000-00007F230000}"/>
    <cellStyle name="Comma 2 8 3 2 2 2 2 2" xfId="9913" xr:uid="{00000000-0005-0000-0000-000080230000}"/>
    <cellStyle name="Comma 2 8 3 2 2 2 2 3" xfId="9914" xr:uid="{00000000-0005-0000-0000-000081230000}"/>
    <cellStyle name="Comma 2 8 3 2 2 2 3" xfId="9915" xr:uid="{00000000-0005-0000-0000-000082230000}"/>
    <cellStyle name="Comma 2 8 3 2 2 2 3 2" xfId="9916" xr:uid="{00000000-0005-0000-0000-000083230000}"/>
    <cellStyle name="Comma 2 8 3 2 2 2 3 3" xfId="9917" xr:uid="{00000000-0005-0000-0000-000084230000}"/>
    <cellStyle name="Comma 2 8 3 2 2 2 4" xfId="9918" xr:uid="{00000000-0005-0000-0000-000085230000}"/>
    <cellStyle name="Comma 2 8 3 2 2 2 4 2" xfId="9919" xr:uid="{00000000-0005-0000-0000-000086230000}"/>
    <cellStyle name="Comma 2 8 3 2 2 2 4 3" xfId="9920" xr:uid="{00000000-0005-0000-0000-000087230000}"/>
    <cellStyle name="Comma 2 8 3 2 2 2 5" xfId="9921" xr:uid="{00000000-0005-0000-0000-000088230000}"/>
    <cellStyle name="Comma 2 8 3 2 2 2 5 2" xfId="9922" xr:uid="{00000000-0005-0000-0000-000089230000}"/>
    <cellStyle name="Comma 2 8 3 2 2 2 5 3" xfId="9923" xr:uid="{00000000-0005-0000-0000-00008A230000}"/>
    <cellStyle name="Comma 2 8 3 2 2 2 6" xfId="9924" xr:uid="{00000000-0005-0000-0000-00008B230000}"/>
    <cellStyle name="Comma 2 8 3 2 2 2 7" xfId="9925" xr:uid="{00000000-0005-0000-0000-00008C230000}"/>
    <cellStyle name="Comma 2 8 3 2 2 3" xfId="9926" xr:uid="{00000000-0005-0000-0000-00008D230000}"/>
    <cellStyle name="Comma 2 8 3 2 2 3 2" xfId="9927" xr:uid="{00000000-0005-0000-0000-00008E230000}"/>
    <cellStyle name="Comma 2 8 3 2 2 3 3" xfId="9928" xr:uid="{00000000-0005-0000-0000-00008F230000}"/>
    <cellStyle name="Comma 2 8 3 2 2 4" xfId="9929" xr:uid="{00000000-0005-0000-0000-000090230000}"/>
    <cellStyle name="Comma 2 8 3 2 2 4 2" xfId="9930" xr:uid="{00000000-0005-0000-0000-000091230000}"/>
    <cellStyle name="Comma 2 8 3 2 2 4 3" xfId="9931" xr:uid="{00000000-0005-0000-0000-000092230000}"/>
    <cellStyle name="Comma 2 8 3 2 2 5" xfId="9932" xr:uid="{00000000-0005-0000-0000-000093230000}"/>
    <cellStyle name="Comma 2 8 3 2 2 5 2" xfId="9933" xr:uid="{00000000-0005-0000-0000-000094230000}"/>
    <cellStyle name="Comma 2 8 3 2 2 5 3" xfId="9934" xr:uid="{00000000-0005-0000-0000-000095230000}"/>
    <cellStyle name="Comma 2 8 3 2 2 6" xfId="9935" xr:uid="{00000000-0005-0000-0000-000096230000}"/>
    <cellStyle name="Comma 2 8 3 2 2 6 2" xfId="9936" xr:uid="{00000000-0005-0000-0000-000097230000}"/>
    <cellStyle name="Comma 2 8 3 2 2 6 3" xfId="9937" xr:uid="{00000000-0005-0000-0000-000098230000}"/>
    <cellStyle name="Comma 2 8 3 2 2 7" xfId="9938" xr:uid="{00000000-0005-0000-0000-000099230000}"/>
    <cellStyle name="Comma 2 8 3 2 2 8" xfId="9939" xr:uid="{00000000-0005-0000-0000-00009A230000}"/>
    <cellStyle name="Comma 2 8 3 2 3" xfId="9940" xr:uid="{00000000-0005-0000-0000-00009B230000}"/>
    <cellStyle name="Comma 2 8 3 2 3 2" xfId="9941" xr:uid="{00000000-0005-0000-0000-00009C230000}"/>
    <cellStyle name="Comma 2 8 3 2 3 2 2" xfId="9942" xr:uid="{00000000-0005-0000-0000-00009D230000}"/>
    <cellStyle name="Comma 2 8 3 2 3 2 3" xfId="9943" xr:uid="{00000000-0005-0000-0000-00009E230000}"/>
    <cellStyle name="Comma 2 8 3 2 3 3" xfId="9944" xr:uid="{00000000-0005-0000-0000-00009F230000}"/>
    <cellStyle name="Comma 2 8 3 2 3 3 2" xfId="9945" xr:uid="{00000000-0005-0000-0000-0000A0230000}"/>
    <cellStyle name="Comma 2 8 3 2 3 3 3" xfId="9946" xr:uid="{00000000-0005-0000-0000-0000A1230000}"/>
    <cellStyle name="Comma 2 8 3 2 3 4" xfId="9947" xr:uid="{00000000-0005-0000-0000-0000A2230000}"/>
    <cellStyle name="Comma 2 8 3 2 3 4 2" xfId="9948" xr:uid="{00000000-0005-0000-0000-0000A3230000}"/>
    <cellStyle name="Comma 2 8 3 2 3 4 3" xfId="9949" xr:uid="{00000000-0005-0000-0000-0000A4230000}"/>
    <cellStyle name="Comma 2 8 3 2 3 5" xfId="9950" xr:uid="{00000000-0005-0000-0000-0000A5230000}"/>
    <cellStyle name="Comma 2 8 3 2 3 5 2" xfId="9951" xr:uid="{00000000-0005-0000-0000-0000A6230000}"/>
    <cellStyle name="Comma 2 8 3 2 3 5 3" xfId="9952" xr:uid="{00000000-0005-0000-0000-0000A7230000}"/>
    <cellStyle name="Comma 2 8 3 2 3 6" xfId="9953" xr:uid="{00000000-0005-0000-0000-0000A8230000}"/>
    <cellStyle name="Comma 2 8 3 2 3 7" xfId="9954" xr:uid="{00000000-0005-0000-0000-0000A9230000}"/>
    <cellStyle name="Comma 2 8 3 2 4" xfId="9955" xr:uid="{00000000-0005-0000-0000-0000AA230000}"/>
    <cellStyle name="Comma 2 8 3 2 4 2" xfId="9956" xr:uid="{00000000-0005-0000-0000-0000AB230000}"/>
    <cellStyle name="Comma 2 8 3 2 4 2 2" xfId="9957" xr:uid="{00000000-0005-0000-0000-0000AC230000}"/>
    <cellStyle name="Comma 2 8 3 2 4 2 3" xfId="9958" xr:uid="{00000000-0005-0000-0000-0000AD230000}"/>
    <cellStyle name="Comma 2 8 3 2 4 3" xfId="9959" xr:uid="{00000000-0005-0000-0000-0000AE230000}"/>
    <cellStyle name="Comma 2 8 3 2 4 3 2" xfId="9960" xr:uid="{00000000-0005-0000-0000-0000AF230000}"/>
    <cellStyle name="Comma 2 8 3 2 4 3 3" xfId="9961" xr:uid="{00000000-0005-0000-0000-0000B0230000}"/>
    <cellStyle name="Comma 2 8 3 2 4 4" xfId="9962" xr:uid="{00000000-0005-0000-0000-0000B1230000}"/>
    <cellStyle name="Comma 2 8 3 2 4 4 2" xfId="9963" xr:uid="{00000000-0005-0000-0000-0000B2230000}"/>
    <cellStyle name="Comma 2 8 3 2 4 4 3" xfId="9964" xr:uid="{00000000-0005-0000-0000-0000B3230000}"/>
    <cellStyle name="Comma 2 8 3 2 4 5" xfId="9965" xr:uid="{00000000-0005-0000-0000-0000B4230000}"/>
    <cellStyle name="Comma 2 8 3 2 4 5 2" xfId="9966" xr:uid="{00000000-0005-0000-0000-0000B5230000}"/>
    <cellStyle name="Comma 2 8 3 2 4 5 3" xfId="9967" xr:uid="{00000000-0005-0000-0000-0000B6230000}"/>
    <cellStyle name="Comma 2 8 3 2 4 6" xfId="9968" xr:uid="{00000000-0005-0000-0000-0000B7230000}"/>
    <cellStyle name="Comma 2 8 3 2 4 7" xfId="9969" xr:uid="{00000000-0005-0000-0000-0000B8230000}"/>
    <cellStyle name="Comma 2 8 3 2 5" xfId="9970" xr:uid="{00000000-0005-0000-0000-0000B9230000}"/>
    <cellStyle name="Comma 2 8 3 2 5 2" xfId="9971" xr:uid="{00000000-0005-0000-0000-0000BA230000}"/>
    <cellStyle name="Comma 2 8 3 2 5 2 2" xfId="9972" xr:uid="{00000000-0005-0000-0000-0000BB230000}"/>
    <cellStyle name="Comma 2 8 3 2 5 2 3" xfId="9973" xr:uid="{00000000-0005-0000-0000-0000BC230000}"/>
    <cellStyle name="Comma 2 8 3 2 5 3" xfId="9974" xr:uid="{00000000-0005-0000-0000-0000BD230000}"/>
    <cellStyle name="Comma 2 8 3 2 5 3 2" xfId="9975" xr:uid="{00000000-0005-0000-0000-0000BE230000}"/>
    <cellStyle name="Comma 2 8 3 2 5 3 3" xfId="9976" xr:uid="{00000000-0005-0000-0000-0000BF230000}"/>
    <cellStyle name="Comma 2 8 3 2 5 4" xfId="9977" xr:uid="{00000000-0005-0000-0000-0000C0230000}"/>
    <cellStyle name="Comma 2 8 3 2 5 4 2" xfId="9978" xr:uid="{00000000-0005-0000-0000-0000C1230000}"/>
    <cellStyle name="Comma 2 8 3 2 5 4 3" xfId="9979" xr:uid="{00000000-0005-0000-0000-0000C2230000}"/>
    <cellStyle name="Comma 2 8 3 2 5 5" xfId="9980" xr:uid="{00000000-0005-0000-0000-0000C3230000}"/>
    <cellStyle name="Comma 2 8 3 2 5 5 2" xfId="9981" xr:uid="{00000000-0005-0000-0000-0000C4230000}"/>
    <cellStyle name="Comma 2 8 3 2 5 5 3" xfId="9982" xr:uid="{00000000-0005-0000-0000-0000C5230000}"/>
    <cellStyle name="Comma 2 8 3 2 5 6" xfId="9983" xr:uid="{00000000-0005-0000-0000-0000C6230000}"/>
    <cellStyle name="Comma 2 8 3 2 5 7" xfId="9984" xr:uid="{00000000-0005-0000-0000-0000C7230000}"/>
    <cellStyle name="Comma 2 8 3 2 6" xfId="9985" xr:uid="{00000000-0005-0000-0000-0000C8230000}"/>
    <cellStyle name="Comma 2 8 3 2 6 2" xfId="9986" xr:uid="{00000000-0005-0000-0000-0000C9230000}"/>
    <cellStyle name="Comma 2 8 3 2 6 3" xfId="9987" xr:uid="{00000000-0005-0000-0000-0000CA230000}"/>
    <cellStyle name="Comma 2 8 3 2 7" xfId="9988" xr:uid="{00000000-0005-0000-0000-0000CB230000}"/>
    <cellStyle name="Comma 2 8 3 2 7 2" xfId="9989" xr:uid="{00000000-0005-0000-0000-0000CC230000}"/>
    <cellStyle name="Comma 2 8 3 2 7 3" xfId="9990" xr:uid="{00000000-0005-0000-0000-0000CD230000}"/>
    <cellStyle name="Comma 2 8 3 2 8" xfId="9991" xr:uid="{00000000-0005-0000-0000-0000CE230000}"/>
    <cellStyle name="Comma 2 8 3 2 8 2" xfId="9992" xr:uid="{00000000-0005-0000-0000-0000CF230000}"/>
    <cellStyle name="Comma 2 8 3 2 8 3" xfId="9993" xr:uid="{00000000-0005-0000-0000-0000D0230000}"/>
    <cellStyle name="Comma 2 8 3 2 9" xfId="9994" xr:uid="{00000000-0005-0000-0000-0000D1230000}"/>
    <cellStyle name="Comma 2 8 3 2 9 2" xfId="9995" xr:uid="{00000000-0005-0000-0000-0000D2230000}"/>
    <cellStyle name="Comma 2 8 3 2 9 3" xfId="9996" xr:uid="{00000000-0005-0000-0000-0000D3230000}"/>
    <cellStyle name="Comma 2 8 3 3" xfId="9997" xr:uid="{00000000-0005-0000-0000-0000D4230000}"/>
    <cellStyle name="Comma 2 8 3 3 2" xfId="9998" xr:uid="{00000000-0005-0000-0000-0000D5230000}"/>
    <cellStyle name="Comma 2 8 3 3 2 2" xfId="9999" xr:uid="{00000000-0005-0000-0000-0000D6230000}"/>
    <cellStyle name="Comma 2 8 3 3 2 2 2" xfId="10000" xr:uid="{00000000-0005-0000-0000-0000D7230000}"/>
    <cellStyle name="Comma 2 8 3 3 2 2 3" xfId="10001" xr:uid="{00000000-0005-0000-0000-0000D8230000}"/>
    <cellStyle name="Comma 2 8 3 3 2 3" xfId="10002" xr:uid="{00000000-0005-0000-0000-0000D9230000}"/>
    <cellStyle name="Comma 2 8 3 3 2 3 2" xfId="10003" xr:uid="{00000000-0005-0000-0000-0000DA230000}"/>
    <cellStyle name="Comma 2 8 3 3 2 3 3" xfId="10004" xr:uid="{00000000-0005-0000-0000-0000DB230000}"/>
    <cellStyle name="Comma 2 8 3 3 2 4" xfId="10005" xr:uid="{00000000-0005-0000-0000-0000DC230000}"/>
    <cellStyle name="Comma 2 8 3 3 2 4 2" xfId="10006" xr:uid="{00000000-0005-0000-0000-0000DD230000}"/>
    <cellStyle name="Comma 2 8 3 3 2 4 3" xfId="10007" xr:uid="{00000000-0005-0000-0000-0000DE230000}"/>
    <cellStyle name="Comma 2 8 3 3 2 5" xfId="10008" xr:uid="{00000000-0005-0000-0000-0000DF230000}"/>
    <cellStyle name="Comma 2 8 3 3 2 5 2" xfId="10009" xr:uid="{00000000-0005-0000-0000-0000E0230000}"/>
    <cellStyle name="Comma 2 8 3 3 2 5 3" xfId="10010" xr:uid="{00000000-0005-0000-0000-0000E1230000}"/>
    <cellStyle name="Comma 2 8 3 3 2 6" xfId="10011" xr:uid="{00000000-0005-0000-0000-0000E2230000}"/>
    <cellStyle name="Comma 2 8 3 3 2 7" xfId="10012" xr:uid="{00000000-0005-0000-0000-0000E3230000}"/>
    <cellStyle name="Comma 2 8 3 3 3" xfId="10013" xr:uid="{00000000-0005-0000-0000-0000E4230000}"/>
    <cellStyle name="Comma 2 8 3 3 3 2" xfId="10014" xr:uid="{00000000-0005-0000-0000-0000E5230000}"/>
    <cellStyle name="Comma 2 8 3 3 3 3" xfId="10015" xr:uid="{00000000-0005-0000-0000-0000E6230000}"/>
    <cellStyle name="Comma 2 8 3 3 4" xfId="10016" xr:uid="{00000000-0005-0000-0000-0000E7230000}"/>
    <cellStyle name="Comma 2 8 3 3 4 2" xfId="10017" xr:uid="{00000000-0005-0000-0000-0000E8230000}"/>
    <cellStyle name="Comma 2 8 3 3 4 3" xfId="10018" xr:uid="{00000000-0005-0000-0000-0000E9230000}"/>
    <cellStyle name="Comma 2 8 3 3 5" xfId="10019" xr:uid="{00000000-0005-0000-0000-0000EA230000}"/>
    <cellStyle name="Comma 2 8 3 3 5 2" xfId="10020" xr:uid="{00000000-0005-0000-0000-0000EB230000}"/>
    <cellStyle name="Comma 2 8 3 3 5 3" xfId="10021" xr:uid="{00000000-0005-0000-0000-0000EC230000}"/>
    <cellStyle name="Comma 2 8 3 3 6" xfId="10022" xr:uid="{00000000-0005-0000-0000-0000ED230000}"/>
    <cellStyle name="Comma 2 8 3 3 6 2" xfId="10023" xr:uid="{00000000-0005-0000-0000-0000EE230000}"/>
    <cellStyle name="Comma 2 8 3 3 6 3" xfId="10024" xr:uid="{00000000-0005-0000-0000-0000EF230000}"/>
    <cellStyle name="Comma 2 8 3 3 7" xfId="10025" xr:uid="{00000000-0005-0000-0000-0000F0230000}"/>
    <cellStyle name="Comma 2 8 3 3 8" xfId="10026" xr:uid="{00000000-0005-0000-0000-0000F1230000}"/>
    <cellStyle name="Comma 2 8 3 4" xfId="10027" xr:uid="{00000000-0005-0000-0000-0000F2230000}"/>
    <cellStyle name="Comma 2 8 3 4 2" xfId="10028" xr:uid="{00000000-0005-0000-0000-0000F3230000}"/>
    <cellStyle name="Comma 2 8 3 4 2 2" xfId="10029" xr:uid="{00000000-0005-0000-0000-0000F4230000}"/>
    <cellStyle name="Comma 2 8 3 4 2 2 2" xfId="10030" xr:uid="{00000000-0005-0000-0000-0000F5230000}"/>
    <cellStyle name="Comma 2 8 3 4 2 2 3" xfId="10031" xr:uid="{00000000-0005-0000-0000-0000F6230000}"/>
    <cellStyle name="Comma 2 8 3 4 2 3" xfId="10032" xr:uid="{00000000-0005-0000-0000-0000F7230000}"/>
    <cellStyle name="Comma 2 8 3 4 2 3 2" xfId="10033" xr:uid="{00000000-0005-0000-0000-0000F8230000}"/>
    <cellStyle name="Comma 2 8 3 4 2 3 3" xfId="10034" xr:uid="{00000000-0005-0000-0000-0000F9230000}"/>
    <cellStyle name="Comma 2 8 3 4 2 4" xfId="10035" xr:uid="{00000000-0005-0000-0000-0000FA230000}"/>
    <cellStyle name="Comma 2 8 3 4 2 4 2" xfId="10036" xr:uid="{00000000-0005-0000-0000-0000FB230000}"/>
    <cellStyle name="Comma 2 8 3 4 2 4 3" xfId="10037" xr:uid="{00000000-0005-0000-0000-0000FC230000}"/>
    <cellStyle name="Comma 2 8 3 4 2 5" xfId="10038" xr:uid="{00000000-0005-0000-0000-0000FD230000}"/>
    <cellStyle name="Comma 2 8 3 4 2 5 2" xfId="10039" xr:uid="{00000000-0005-0000-0000-0000FE230000}"/>
    <cellStyle name="Comma 2 8 3 4 2 5 3" xfId="10040" xr:uid="{00000000-0005-0000-0000-0000FF230000}"/>
    <cellStyle name="Comma 2 8 3 4 2 6" xfId="10041" xr:uid="{00000000-0005-0000-0000-000000240000}"/>
    <cellStyle name="Comma 2 8 3 4 2 7" xfId="10042" xr:uid="{00000000-0005-0000-0000-000001240000}"/>
    <cellStyle name="Comma 2 8 3 4 3" xfId="10043" xr:uid="{00000000-0005-0000-0000-000002240000}"/>
    <cellStyle name="Comma 2 8 3 4 3 2" xfId="10044" xr:uid="{00000000-0005-0000-0000-000003240000}"/>
    <cellStyle name="Comma 2 8 3 4 3 3" xfId="10045" xr:uid="{00000000-0005-0000-0000-000004240000}"/>
    <cellStyle name="Comma 2 8 3 4 4" xfId="10046" xr:uid="{00000000-0005-0000-0000-000005240000}"/>
    <cellStyle name="Comma 2 8 3 4 4 2" xfId="10047" xr:uid="{00000000-0005-0000-0000-000006240000}"/>
    <cellStyle name="Comma 2 8 3 4 4 3" xfId="10048" xr:uid="{00000000-0005-0000-0000-000007240000}"/>
    <cellStyle name="Comma 2 8 3 4 5" xfId="10049" xr:uid="{00000000-0005-0000-0000-000008240000}"/>
    <cellStyle name="Comma 2 8 3 4 5 2" xfId="10050" xr:uid="{00000000-0005-0000-0000-000009240000}"/>
    <cellStyle name="Comma 2 8 3 4 5 3" xfId="10051" xr:uid="{00000000-0005-0000-0000-00000A240000}"/>
    <cellStyle name="Comma 2 8 3 4 6" xfId="10052" xr:uid="{00000000-0005-0000-0000-00000B240000}"/>
    <cellStyle name="Comma 2 8 3 4 6 2" xfId="10053" xr:uid="{00000000-0005-0000-0000-00000C240000}"/>
    <cellStyle name="Comma 2 8 3 4 6 3" xfId="10054" xr:uid="{00000000-0005-0000-0000-00000D240000}"/>
    <cellStyle name="Comma 2 8 3 4 7" xfId="10055" xr:uid="{00000000-0005-0000-0000-00000E240000}"/>
    <cellStyle name="Comma 2 8 3 4 8" xfId="10056" xr:uid="{00000000-0005-0000-0000-00000F240000}"/>
    <cellStyle name="Comma 2 8 3 5" xfId="10057" xr:uid="{00000000-0005-0000-0000-000010240000}"/>
    <cellStyle name="Comma 2 8 3 5 2" xfId="10058" xr:uid="{00000000-0005-0000-0000-000011240000}"/>
    <cellStyle name="Comma 2 8 3 5 2 2" xfId="10059" xr:uid="{00000000-0005-0000-0000-000012240000}"/>
    <cellStyle name="Comma 2 8 3 5 2 3" xfId="10060" xr:uid="{00000000-0005-0000-0000-000013240000}"/>
    <cellStyle name="Comma 2 8 3 5 3" xfId="10061" xr:uid="{00000000-0005-0000-0000-000014240000}"/>
    <cellStyle name="Comma 2 8 3 5 3 2" xfId="10062" xr:uid="{00000000-0005-0000-0000-000015240000}"/>
    <cellStyle name="Comma 2 8 3 5 3 3" xfId="10063" xr:uid="{00000000-0005-0000-0000-000016240000}"/>
    <cellStyle name="Comma 2 8 3 5 4" xfId="10064" xr:uid="{00000000-0005-0000-0000-000017240000}"/>
    <cellStyle name="Comma 2 8 3 5 4 2" xfId="10065" xr:uid="{00000000-0005-0000-0000-000018240000}"/>
    <cellStyle name="Comma 2 8 3 5 4 3" xfId="10066" xr:uid="{00000000-0005-0000-0000-000019240000}"/>
    <cellStyle name="Comma 2 8 3 5 5" xfId="10067" xr:uid="{00000000-0005-0000-0000-00001A240000}"/>
    <cellStyle name="Comma 2 8 3 5 5 2" xfId="10068" xr:uid="{00000000-0005-0000-0000-00001B240000}"/>
    <cellStyle name="Comma 2 8 3 5 5 3" xfId="10069" xr:uid="{00000000-0005-0000-0000-00001C240000}"/>
    <cellStyle name="Comma 2 8 3 5 6" xfId="10070" xr:uid="{00000000-0005-0000-0000-00001D240000}"/>
    <cellStyle name="Comma 2 8 3 5 7" xfId="10071" xr:uid="{00000000-0005-0000-0000-00001E240000}"/>
    <cellStyle name="Comma 2 8 3 6" xfId="10072" xr:uid="{00000000-0005-0000-0000-00001F240000}"/>
    <cellStyle name="Comma 2 8 3 6 2" xfId="10073" xr:uid="{00000000-0005-0000-0000-000020240000}"/>
    <cellStyle name="Comma 2 8 3 6 2 2" xfId="10074" xr:uid="{00000000-0005-0000-0000-000021240000}"/>
    <cellStyle name="Comma 2 8 3 6 2 3" xfId="10075" xr:uid="{00000000-0005-0000-0000-000022240000}"/>
    <cellStyle name="Comma 2 8 3 6 3" xfId="10076" xr:uid="{00000000-0005-0000-0000-000023240000}"/>
    <cellStyle name="Comma 2 8 3 6 3 2" xfId="10077" xr:uid="{00000000-0005-0000-0000-000024240000}"/>
    <cellStyle name="Comma 2 8 3 6 3 3" xfId="10078" xr:uid="{00000000-0005-0000-0000-000025240000}"/>
    <cellStyle name="Comma 2 8 3 6 4" xfId="10079" xr:uid="{00000000-0005-0000-0000-000026240000}"/>
    <cellStyle name="Comma 2 8 3 6 4 2" xfId="10080" xr:uid="{00000000-0005-0000-0000-000027240000}"/>
    <cellStyle name="Comma 2 8 3 6 4 3" xfId="10081" xr:uid="{00000000-0005-0000-0000-000028240000}"/>
    <cellStyle name="Comma 2 8 3 6 5" xfId="10082" xr:uid="{00000000-0005-0000-0000-000029240000}"/>
    <cellStyle name="Comma 2 8 3 6 5 2" xfId="10083" xr:uid="{00000000-0005-0000-0000-00002A240000}"/>
    <cellStyle name="Comma 2 8 3 6 5 3" xfId="10084" xr:uid="{00000000-0005-0000-0000-00002B240000}"/>
    <cellStyle name="Comma 2 8 3 6 6" xfId="10085" xr:uid="{00000000-0005-0000-0000-00002C240000}"/>
    <cellStyle name="Comma 2 8 3 6 7" xfId="10086" xr:uid="{00000000-0005-0000-0000-00002D240000}"/>
    <cellStyle name="Comma 2 8 3 7" xfId="10087" xr:uid="{00000000-0005-0000-0000-00002E240000}"/>
    <cellStyle name="Comma 2 8 3 7 2" xfId="10088" xr:uid="{00000000-0005-0000-0000-00002F240000}"/>
    <cellStyle name="Comma 2 8 3 7 2 2" xfId="10089" xr:uid="{00000000-0005-0000-0000-000030240000}"/>
    <cellStyle name="Comma 2 8 3 7 2 3" xfId="10090" xr:uid="{00000000-0005-0000-0000-000031240000}"/>
    <cellStyle name="Comma 2 8 3 7 3" xfId="10091" xr:uid="{00000000-0005-0000-0000-000032240000}"/>
    <cellStyle name="Comma 2 8 3 7 3 2" xfId="10092" xr:uid="{00000000-0005-0000-0000-000033240000}"/>
    <cellStyle name="Comma 2 8 3 7 3 3" xfId="10093" xr:uid="{00000000-0005-0000-0000-000034240000}"/>
    <cellStyle name="Comma 2 8 3 7 4" xfId="10094" xr:uid="{00000000-0005-0000-0000-000035240000}"/>
    <cellStyle name="Comma 2 8 3 7 4 2" xfId="10095" xr:uid="{00000000-0005-0000-0000-000036240000}"/>
    <cellStyle name="Comma 2 8 3 7 4 3" xfId="10096" xr:uid="{00000000-0005-0000-0000-000037240000}"/>
    <cellStyle name="Comma 2 8 3 7 5" xfId="10097" xr:uid="{00000000-0005-0000-0000-000038240000}"/>
    <cellStyle name="Comma 2 8 3 7 5 2" xfId="10098" xr:uid="{00000000-0005-0000-0000-000039240000}"/>
    <cellStyle name="Comma 2 8 3 7 5 3" xfId="10099" xr:uid="{00000000-0005-0000-0000-00003A240000}"/>
    <cellStyle name="Comma 2 8 3 7 6" xfId="10100" xr:uid="{00000000-0005-0000-0000-00003B240000}"/>
    <cellStyle name="Comma 2 8 3 7 7" xfId="10101" xr:uid="{00000000-0005-0000-0000-00003C240000}"/>
    <cellStyle name="Comma 2 8 3 8" xfId="10102" xr:uid="{00000000-0005-0000-0000-00003D240000}"/>
    <cellStyle name="Comma 2 8 3 8 2" xfId="10103" xr:uid="{00000000-0005-0000-0000-00003E240000}"/>
    <cellStyle name="Comma 2 8 3 8 2 2" xfId="10104" xr:uid="{00000000-0005-0000-0000-00003F240000}"/>
    <cellStyle name="Comma 2 8 3 8 2 3" xfId="10105" xr:uid="{00000000-0005-0000-0000-000040240000}"/>
    <cellStyle name="Comma 2 8 3 8 3" xfId="10106" xr:uid="{00000000-0005-0000-0000-000041240000}"/>
    <cellStyle name="Comma 2 8 3 8 3 2" xfId="10107" xr:uid="{00000000-0005-0000-0000-000042240000}"/>
    <cellStyle name="Comma 2 8 3 8 3 3" xfId="10108" xr:uid="{00000000-0005-0000-0000-000043240000}"/>
    <cellStyle name="Comma 2 8 3 8 4" xfId="10109" xr:uid="{00000000-0005-0000-0000-000044240000}"/>
    <cellStyle name="Comma 2 8 3 8 4 2" xfId="10110" xr:uid="{00000000-0005-0000-0000-000045240000}"/>
    <cellStyle name="Comma 2 8 3 8 4 3" xfId="10111" xr:uid="{00000000-0005-0000-0000-000046240000}"/>
    <cellStyle name="Comma 2 8 3 8 5" xfId="10112" xr:uid="{00000000-0005-0000-0000-000047240000}"/>
    <cellStyle name="Comma 2 8 3 8 5 2" xfId="10113" xr:uid="{00000000-0005-0000-0000-000048240000}"/>
    <cellStyle name="Comma 2 8 3 8 5 3" xfId="10114" xr:uid="{00000000-0005-0000-0000-000049240000}"/>
    <cellStyle name="Comma 2 8 3 8 6" xfId="10115" xr:uid="{00000000-0005-0000-0000-00004A240000}"/>
    <cellStyle name="Comma 2 8 3 8 7" xfId="10116" xr:uid="{00000000-0005-0000-0000-00004B240000}"/>
    <cellStyle name="Comma 2 8 3 9" xfId="10117" xr:uid="{00000000-0005-0000-0000-00004C240000}"/>
    <cellStyle name="Comma 2 8 3 9 2" xfId="10118" xr:uid="{00000000-0005-0000-0000-00004D240000}"/>
    <cellStyle name="Comma 2 8 3 9 3" xfId="10119" xr:uid="{00000000-0005-0000-0000-00004E240000}"/>
    <cellStyle name="Comma 2 8 4" xfId="10120" xr:uid="{00000000-0005-0000-0000-00004F240000}"/>
    <cellStyle name="Comma 2 8 4 10" xfId="10121" xr:uid="{00000000-0005-0000-0000-000050240000}"/>
    <cellStyle name="Comma 2 8 4 11" xfId="10122" xr:uid="{00000000-0005-0000-0000-000051240000}"/>
    <cellStyle name="Comma 2 8 4 2" xfId="10123" xr:uid="{00000000-0005-0000-0000-000052240000}"/>
    <cellStyle name="Comma 2 8 4 2 2" xfId="10124" xr:uid="{00000000-0005-0000-0000-000053240000}"/>
    <cellStyle name="Comma 2 8 4 2 2 2" xfId="10125" xr:uid="{00000000-0005-0000-0000-000054240000}"/>
    <cellStyle name="Comma 2 8 4 2 2 2 2" xfId="10126" xr:uid="{00000000-0005-0000-0000-000055240000}"/>
    <cellStyle name="Comma 2 8 4 2 2 2 3" xfId="10127" xr:uid="{00000000-0005-0000-0000-000056240000}"/>
    <cellStyle name="Comma 2 8 4 2 2 3" xfId="10128" xr:uid="{00000000-0005-0000-0000-000057240000}"/>
    <cellStyle name="Comma 2 8 4 2 2 3 2" xfId="10129" xr:uid="{00000000-0005-0000-0000-000058240000}"/>
    <cellStyle name="Comma 2 8 4 2 2 3 3" xfId="10130" xr:uid="{00000000-0005-0000-0000-000059240000}"/>
    <cellStyle name="Comma 2 8 4 2 2 4" xfId="10131" xr:uid="{00000000-0005-0000-0000-00005A240000}"/>
    <cellStyle name="Comma 2 8 4 2 2 4 2" xfId="10132" xr:uid="{00000000-0005-0000-0000-00005B240000}"/>
    <cellStyle name="Comma 2 8 4 2 2 4 3" xfId="10133" xr:uid="{00000000-0005-0000-0000-00005C240000}"/>
    <cellStyle name="Comma 2 8 4 2 2 5" xfId="10134" xr:uid="{00000000-0005-0000-0000-00005D240000}"/>
    <cellStyle name="Comma 2 8 4 2 2 5 2" xfId="10135" xr:uid="{00000000-0005-0000-0000-00005E240000}"/>
    <cellStyle name="Comma 2 8 4 2 2 5 3" xfId="10136" xr:uid="{00000000-0005-0000-0000-00005F240000}"/>
    <cellStyle name="Comma 2 8 4 2 2 6" xfId="10137" xr:uid="{00000000-0005-0000-0000-000060240000}"/>
    <cellStyle name="Comma 2 8 4 2 2 7" xfId="10138" xr:uid="{00000000-0005-0000-0000-000061240000}"/>
    <cellStyle name="Comma 2 8 4 2 3" xfId="10139" xr:uid="{00000000-0005-0000-0000-000062240000}"/>
    <cellStyle name="Comma 2 8 4 2 3 2" xfId="10140" xr:uid="{00000000-0005-0000-0000-000063240000}"/>
    <cellStyle name="Comma 2 8 4 2 3 3" xfId="10141" xr:uid="{00000000-0005-0000-0000-000064240000}"/>
    <cellStyle name="Comma 2 8 4 2 4" xfId="10142" xr:uid="{00000000-0005-0000-0000-000065240000}"/>
    <cellStyle name="Comma 2 8 4 2 4 2" xfId="10143" xr:uid="{00000000-0005-0000-0000-000066240000}"/>
    <cellStyle name="Comma 2 8 4 2 4 3" xfId="10144" xr:uid="{00000000-0005-0000-0000-000067240000}"/>
    <cellStyle name="Comma 2 8 4 2 5" xfId="10145" xr:uid="{00000000-0005-0000-0000-000068240000}"/>
    <cellStyle name="Comma 2 8 4 2 5 2" xfId="10146" xr:uid="{00000000-0005-0000-0000-000069240000}"/>
    <cellStyle name="Comma 2 8 4 2 5 3" xfId="10147" xr:uid="{00000000-0005-0000-0000-00006A240000}"/>
    <cellStyle name="Comma 2 8 4 2 6" xfId="10148" xr:uid="{00000000-0005-0000-0000-00006B240000}"/>
    <cellStyle name="Comma 2 8 4 2 6 2" xfId="10149" xr:uid="{00000000-0005-0000-0000-00006C240000}"/>
    <cellStyle name="Comma 2 8 4 2 6 3" xfId="10150" xr:uid="{00000000-0005-0000-0000-00006D240000}"/>
    <cellStyle name="Comma 2 8 4 2 7" xfId="10151" xr:uid="{00000000-0005-0000-0000-00006E240000}"/>
    <cellStyle name="Comma 2 8 4 2 8" xfId="10152" xr:uid="{00000000-0005-0000-0000-00006F240000}"/>
    <cellStyle name="Comma 2 8 4 3" xfId="10153" xr:uid="{00000000-0005-0000-0000-000070240000}"/>
    <cellStyle name="Comma 2 8 4 3 2" xfId="10154" xr:uid="{00000000-0005-0000-0000-000071240000}"/>
    <cellStyle name="Comma 2 8 4 3 2 2" xfId="10155" xr:uid="{00000000-0005-0000-0000-000072240000}"/>
    <cellStyle name="Comma 2 8 4 3 2 3" xfId="10156" xr:uid="{00000000-0005-0000-0000-000073240000}"/>
    <cellStyle name="Comma 2 8 4 3 3" xfId="10157" xr:uid="{00000000-0005-0000-0000-000074240000}"/>
    <cellStyle name="Comma 2 8 4 3 3 2" xfId="10158" xr:uid="{00000000-0005-0000-0000-000075240000}"/>
    <cellStyle name="Comma 2 8 4 3 3 3" xfId="10159" xr:uid="{00000000-0005-0000-0000-000076240000}"/>
    <cellStyle name="Comma 2 8 4 3 4" xfId="10160" xr:uid="{00000000-0005-0000-0000-000077240000}"/>
    <cellStyle name="Comma 2 8 4 3 4 2" xfId="10161" xr:uid="{00000000-0005-0000-0000-000078240000}"/>
    <cellStyle name="Comma 2 8 4 3 4 3" xfId="10162" xr:uid="{00000000-0005-0000-0000-000079240000}"/>
    <cellStyle name="Comma 2 8 4 3 5" xfId="10163" xr:uid="{00000000-0005-0000-0000-00007A240000}"/>
    <cellStyle name="Comma 2 8 4 3 5 2" xfId="10164" xr:uid="{00000000-0005-0000-0000-00007B240000}"/>
    <cellStyle name="Comma 2 8 4 3 5 3" xfId="10165" xr:uid="{00000000-0005-0000-0000-00007C240000}"/>
    <cellStyle name="Comma 2 8 4 3 6" xfId="10166" xr:uid="{00000000-0005-0000-0000-00007D240000}"/>
    <cellStyle name="Comma 2 8 4 3 7" xfId="10167" xr:uid="{00000000-0005-0000-0000-00007E240000}"/>
    <cellStyle name="Comma 2 8 4 4" xfId="10168" xr:uid="{00000000-0005-0000-0000-00007F240000}"/>
    <cellStyle name="Comma 2 8 4 4 2" xfId="10169" xr:uid="{00000000-0005-0000-0000-000080240000}"/>
    <cellStyle name="Comma 2 8 4 4 2 2" xfId="10170" xr:uid="{00000000-0005-0000-0000-000081240000}"/>
    <cellStyle name="Comma 2 8 4 4 2 3" xfId="10171" xr:uid="{00000000-0005-0000-0000-000082240000}"/>
    <cellStyle name="Comma 2 8 4 4 3" xfId="10172" xr:uid="{00000000-0005-0000-0000-000083240000}"/>
    <cellStyle name="Comma 2 8 4 4 3 2" xfId="10173" xr:uid="{00000000-0005-0000-0000-000084240000}"/>
    <cellStyle name="Comma 2 8 4 4 3 3" xfId="10174" xr:uid="{00000000-0005-0000-0000-000085240000}"/>
    <cellStyle name="Comma 2 8 4 4 4" xfId="10175" xr:uid="{00000000-0005-0000-0000-000086240000}"/>
    <cellStyle name="Comma 2 8 4 4 4 2" xfId="10176" xr:uid="{00000000-0005-0000-0000-000087240000}"/>
    <cellStyle name="Comma 2 8 4 4 4 3" xfId="10177" xr:uid="{00000000-0005-0000-0000-000088240000}"/>
    <cellStyle name="Comma 2 8 4 4 5" xfId="10178" xr:uid="{00000000-0005-0000-0000-000089240000}"/>
    <cellStyle name="Comma 2 8 4 4 5 2" xfId="10179" xr:uid="{00000000-0005-0000-0000-00008A240000}"/>
    <cellStyle name="Comma 2 8 4 4 5 3" xfId="10180" xr:uid="{00000000-0005-0000-0000-00008B240000}"/>
    <cellStyle name="Comma 2 8 4 4 6" xfId="10181" xr:uid="{00000000-0005-0000-0000-00008C240000}"/>
    <cellStyle name="Comma 2 8 4 4 7" xfId="10182" xr:uid="{00000000-0005-0000-0000-00008D240000}"/>
    <cellStyle name="Comma 2 8 4 5" xfId="10183" xr:uid="{00000000-0005-0000-0000-00008E240000}"/>
    <cellStyle name="Comma 2 8 4 5 2" xfId="10184" xr:uid="{00000000-0005-0000-0000-00008F240000}"/>
    <cellStyle name="Comma 2 8 4 5 2 2" xfId="10185" xr:uid="{00000000-0005-0000-0000-000090240000}"/>
    <cellStyle name="Comma 2 8 4 5 2 3" xfId="10186" xr:uid="{00000000-0005-0000-0000-000091240000}"/>
    <cellStyle name="Comma 2 8 4 5 3" xfId="10187" xr:uid="{00000000-0005-0000-0000-000092240000}"/>
    <cellStyle name="Comma 2 8 4 5 3 2" xfId="10188" xr:uid="{00000000-0005-0000-0000-000093240000}"/>
    <cellStyle name="Comma 2 8 4 5 3 3" xfId="10189" xr:uid="{00000000-0005-0000-0000-000094240000}"/>
    <cellStyle name="Comma 2 8 4 5 4" xfId="10190" xr:uid="{00000000-0005-0000-0000-000095240000}"/>
    <cellStyle name="Comma 2 8 4 5 4 2" xfId="10191" xr:uid="{00000000-0005-0000-0000-000096240000}"/>
    <cellStyle name="Comma 2 8 4 5 4 3" xfId="10192" xr:uid="{00000000-0005-0000-0000-000097240000}"/>
    <cellStyle name="Comma 2 8 4 5 5" xfId="10193" xr:uid="{00000000-0005-0000-0000-000098240000}"/>
    <cellStyle name="Comma 2 8 4 5 5 2" xfId="10194" xr:uid="{00000000-0005-0000-0000-000099240000}"/>
    <cellStyle name="Comma 2 8 4 5 5 3" xfId="10195" xr:uid="{00000000-0005-0000-0000-00009A240000}"/>
    <cellStyle name="Comma 2 8 4 5 6" xfId="10196" xr:uid="{00000000-0005-0000-0000-00009B240000}"/>
    <cellStyle name="Comma 2 8 4 5 7" xfId="10197" xr:uid="{00000000-0005-0000-0000-00009C240000}"/>
    <cellStyle name="Comma 2 8 4 6" xfId="10198" xr:uid="{00000000-0005-0000-0000-00009D240000}"/>
    <cellStyle name="Comma 2 8 4 6 2" xfId="10199" xr:uid="{00000000-0005-0000-0000-00009E240000}"/>
    <cellStyle name="Comma 2 8 4 6 3" xfId="10200" xr:uid="{00000000-0005-0000-0000-00009F240000}"/>
    <cellStyle name="Comma 2 8 4 7" xfId="10201" xr:uid="{00000000-0005-0000-0000-0000A0240000}"/>
    <cellStyle name="Comma 2 8 4 7 2" xfId="10202" xr:uid="{00000000-0005-0000-0000-0000A1240000}"/>
    <cellStyle name="Comma 2 8 4 7 3" xfId="10203" xr:uid="{00000000-0005-0000-0000-0000A2240000}"/>
    <cellStyle name="Comma 2 8 4 8" xfId="10204" xr:uid="{00000000-0005-0000-0000-0000A3240000}"/>
    <cellStyle name="Comma 2 8 4 8 2" xfId="10205" xr:uid="{00000000-0005-0000-0000-0000A4240000}"/>
    <cellStyle name="Comma 2 8 4 8 3" xfId="10206" xr:uid="{00000000-0005-0000-0000-0000A5240000}"/>
    <cellStyle name="Comma 2 8 4 9" xfId="10207" xr:uid="{00000000-0005-0000-0000-0000A6240000}"/>
    <cellStyle name="Comma 2 8 4 9 2" xfId="10208" xr:uid="{00000000-0005-0000-0000-0000A7240000}"/>
    <cellStyle name="Comma 2 8 4 9 3" xfId="10209" xr:uid="{00000000-0005-0000-0000-0000A8240000}"/>
    <cellStyle name="Comma 2 8 5" xfId="10210" xr:uid="{00000000-0005-0000-0000-0000A9240000}"/>
    <cellStyle name="Comma 2 8 5 2" xfId="10211" xr:uid="{00000000-0005-0000-0000-0000AA240000}"/>
    <cellStyle name="Comma 2 8 5 2 2" xfId="10212" xr:uid="{00000000-0005-0000-0000-0000AB240000}"/>
    <cellStyle name="Comma 2 8 5 2 2 2" xfId="10213" xr:uid="{00000000-0005-0000-0000-0000AC240000}"/>
    <cellStyle name="Comma 2 8 5 2 2 3" xfId="10214" xr:uid="{00000000-0005-0000-0000-0000AD240000}"/>
    <cellStyle name="Comma 2 8 5 2 3" xfId="10215" xr:uid="{00000000-0005-0000-0000-0000AE240000}"/>
    <cellStyle name="Comma 2 8 5 2 3 2" xfId="10216" xr:uid="{00000000-0005-0000-0000-0000AF240000}"/>
    <cellStyle name="Comma 2 8 5 2 3 3" xfId="10217" xr:uid="{00000000-0005-0000-0000-0000B0240000}"/>
    <cellStyle name="Comma 2 8 5 2 4" xfId="10218" xr:uid="{00000000-0005-0000-0000-0000B1240000}"/>
    <cellStyle name="Comma 2 8 5 2 4 2" xfId="10219" xr:uid="{00000000-0005-0000-0000-0000B2240000}"/>
    <cellStyle name="Comma 2 8 5 2 4 3" xfId="10220" xr:uid="{00000000-0005-0000-0000-0000B3240000}"/>
    <cellStyle name="Comma 2 8 5 2 5" xfId="10221" xr:uid="{00000000-0005-0000-0000-0000B4240000}"/>
    <cellStyle name="Comma 2 8 5 2 5 2" xfId="10222" xr:uid="{00000000-0005-0000-0000-0000B5240000}"/>
    <cellStyle name="Comma 2 8 5 2 5 3" xfId="10223" xr:uid="{00000000-0005-0000-0000-0000B6240000}"/>
    <cellStyle name="Comma 2 8 5 2 6" xfId="10224" xr:uid="{00000000-0005-0000-0000-0000B7240000}"/>
    <cellStyle name="Comma 2 8 5 2 7" xfId="10225" xr:uid="{00000000-0005-0000-0000-0000B8240000}"/>
    <cellStyle name="Comma 2 8 5 3" xfId="10226" xr:uid="{00000000-0005-0000-0000-0000B9240000}"/>
    <cellStyle name="Comma 2 8 5 3 2" xfId="10227" xr:uid="{00000000-0005-0000-0000-0000BA240000}"/>
    <cellStyle name="Comma 2 8 5 3 3" xfId="10228" xr:uid="{00000000-0005-0000-0000-0000BB240000}"/>
    <cellStyle name="Comma 2 8 5 4" xfId="10229" xr:uid="{00000000-0005-0000-0000-0000BC240000}"/>
    <cellStyle name="Comma 2 8 5 4 2" xfId="10230" xr:uid="{00000000-0005-0000-0000-0000BD240000}"/>
    <cellStyle name="Comma 2 8 5 4 3" xfId="10231" xr:uid="{00000000-0005-0000-0000-0000BE240000}"/>
    <cellStyle name="Comma 2 8 5 5" xfId="10232" xr:uid="{00000000-0005-0000-0000-0000BF240000}"/>
    <cellStyle name="Comma 2 8 5 5 2" xfId="10233" xr:uid="{00000000-0005-0000-0000-0000C0240000}"/>
    <cellStyle name="Comma 2 8 5 5 3" xfId="10234" xr:uid="{00000000-0005-0000-0000-0000C1240000}"/>
    <cellStyle name="Comma 2 8 5 6" xfId="10235" xr:uid="{00000000-0005-0000-0000-0000C2240000}"/>
    <cellStyle name="Comma 2 8 5 6 2" xfId="10236" xr:uid="{00000000-0005-0000-0000-0000C3240000}"/>
    <cellStyle name="Comma 2 8 5 6 3" xfId="10237" xr:uid="{00000000-0005-0000-0000-0000C4240000}"/>
    <cellStyle name="Comma 2 8 5 7" xfId="10238" xr:uid="{00000000-0005-0000-0000-0000C5240000}"/>
    <cellStyle name="Comma 2 8 5 8" xfId="10239" xr:uid="{00000000-0005-0000-0000-0000C6240000}"/>
    <cellStyle name="Comma 2 8 6" xfId="10240" xr:uid="{00000000-0005-0000-0000-0000C7240000}"/>
    <cellStyle name="Comma 2 8 6 2" xfId="10241" xr:uid="{00000000-0005-0000-0000-0000C8240000}"/>
    <cellStyle name="Comma 2 8 6 2 2" xfId="10242" xr:uid="{00000000-0005-0000-0000-0000C9240000}"/>
    <cellStyle name="Comma 2 8 6 2 2 2" xfId="10243" xr:uid="{00000000-0005-0000-0000-0000CA240000}"/>
    <cellStyle name="Comma 2 8 6 2 2 3" xfId="10244" xr:uid="{00000000-0005-0000-0000-0000CB240000}"/>
    <cellStyle name="Comma 2 8 6 2 3" xfId="10245" xr:uid="{00000000-0005-0000-0000-0000CC240000}"/>
    <cellStyle name="Comma 2 8 6 2 3 2" xfId="10246" xr:uid="{00000000-0005-0000-0000-0000CD240000}"/>
    <cellStyle name="Comma 2 8 6 2 3 3" xfId="10247" xr:uid="{00000000-0005-0000-0000-0000CE240000}"/>
    <cellStyle name="Comma 2 8 6 2 4" xfId="10248" xr:uid="{00000000-0005-0000-0000-0000CF240000}"/>
    <cellStyle name="Comma 2 8 6 2 4 2" xfId="10249" xr:uid="{00000000-0005-0000-0000-0000D0240000}"/>
    <cellStyle name="Comma 2 8 6 2 4 3" xfId="10250" xr:uid="{00000000-0005-0000-0000-0000D1240000}"/>
    <cellStyle name="Comma 2 8 6 2 5" xfId="10251" xr:uid="{00000000-0005-0000-0000-0000D2240000}"/>
    <cellStyle name="Comma 2 8 6 2 5 2" xfId="10252" xr:uid="{00000000-0005-0000-0000-0000D3240000}"/>
    <cellStyle name="Comma 2 8 6 2 5 3" xfId="10253" xr:uid="{00000000-0005-0000-0000-0000D4240000}"/>
    <cellStyle name="Comma 2 8 6 2 6" xfId="10254" xr:uid="{00000000-0005-0000-0000-0000D5240000}"/>
    <cellStyle name="Comma 2 8 6 2 7" xfId="10255" xr:uid="{00000000-0005-0000-0000-0000D6240000}"/>
    <cellStyle name="Comma 2 8 6 3" xfId="10256" xr:uid="{00000000-0005-0000-0000-0000D7240000}"/>
    <cellStyle name="Comma 2 8 6 3 2" xfId="10257" xr:uid="{00000000-0005-0000-0000-0000D8240000}"/>
    <cellStyle name="Comma 2 8 6 3 3" xfId="10258" xr:uid="{00000000-0005-0000-0000-0000D9240000}"/>
    <cellStyle name="Comma 2 8 6 4" xfId="10259" xr:uid="{00000000-0005-0000-0000-0000DA240000}"/>
    <cellStyle name="Comma 2 8 6 4 2" xfId="10260" xr:uid="{00000000-0005-0000-0000-0000DB240000}"/>
    <cellStyle name="Comma 2 8 6 4 3" xfId="10261" xr:uid="{00000000-0005-0000-0000-0000DC240000}"/>
    <cellStyle name="Comma 2 8 6 5" xfId="10262" xr:uid="{00000000-0005-0000-0000-0000DD240000}"/>
    <cellStyle name="Comma 2 8 6 5 2" xfId="10263" xr:uid="{00000000-0005-0000-0000-0000DE240000}"/>
    <cellStyle name="Comma 2 8 6 5 3" xfId="10264" xr:uid="{00000000-0005-0000-0000-0000DF240000}"/>
    <cellStyle name="Comma 2 8 6 6" xfId="10265" xr:uid="{00000000-0005-0000-0000-0000E0240000}"/>
    <cellStyle name="Comma 2 8 6 6 2" xfId="10266" xr:uid="{00000000-0005-0000-0000-0000E1240000}"/>
    <cellStyle name="Comma 2 8 6 6 3" xfId="10267" xr:uid="{00000000-0005-0000-0000-0000E2240000}"/>
    <cellStyle name="Comma 2 8 6 7" xfId="10268" xr:uid="{00000000-0005-0000-0000-0000E3240000}"/>
    <cellStyle name="Comma 2 8 6 8" xfId="10269" xr:uid="{00000000-0005-0000-0000-0000E4240000}"/>
    <cellStyle name="Comma 2 8 7" xfId="10270" xr:uid="{00000000-0005-0000-0000-0000E5240000}"/>
    <cellStyle name="Comma 2 8 7 2" xfId="10271" xr:uid="{00000000-0005-0000-0000-0000E6240000}"/>
    <cellStyle name="Comma 2 8 7 2 2" xfId="10272" xr:uid="{00000000-0005-0000-0000-0000E7240000}"/>
    <cellStyle name="Comma 2 8 7 2 3" xfId="10273" xr:uid="{00000000-0005-0000-0000-0000E8240000}"/>
    <cellStyle name="Comma 2 8 7 3" xfId="10274" xr:uid="{00000000-0005-0000-0000-0000E9240000}"/>
    <cellStyle name="Comma 2 8 7 3 2" xfId="10275" xr:uid="{00000000-0005-0000-0000-0000EA240000}"/>
    <cellStyle name="Comma 2 8 7 3 3" xfId="10276" xr:uid="{00000000-0005-0000-0000-0000EB240000}"/>
    <cellStyle name="Comma 2 8 7 4" xfId="10277" xr:uid="{00000000-0005-0000-0000-0000EC240000}"/>
    <cellStyle name="Comma 2 8 7 4 2" xfId="10278" xr:uid="{00000000-0005-0000-0000-0000ED240000}"/>
    <cellStyle name="Comma 2 8 7 4 3" xfId="10279" xr:uid="{00000000-0005-0000-0000-0000EE240000}"/>
    <cellStyle name="Comma 2 8 7 5" xfId="10280" xr:uid="{00000000-0005-0000-0000-0000EF240000}"/>
    <cellStyle name="Comma 2 8 7 5 2" xfId="10281" xr:uid="{00000000-0005-0000-0000-0000F0240000}"/>
    <cellStyle name="Comma 2 8 7 5 3" xfId="10282" xr:uid="{00000000-0005-0000-0000-0000F1240000}"/>
    <cellStyle name="Comma 2 8 7 6" xfId="10283" xr:uid="{00000000-0005-0000-0000-0000F2240000}"/>
    <cellStyle name="Comma 2 8 7 7" xfId="10284" xr:uid="{00000000-0005-0000-0000-0000F3240000}"/>
    <cellStyle name="Comma 2 8 8" xfId="10285" xr:uid="{00000000-0005-0000-0000-0000F4240000}"/>
    <cellStyle name="Comma 2 8 8 2" xfId="10286" xr:uid="{00000000-0005-0000-0000-0000F5240000}"/>
    <cellStyle name="Comma 2 8 8 2 2" xfId="10287" xr:uid="{00000000-0005-0000-0000-0000F6240000}"/>
    <cellStyle name="Comma 2 8 8 2 3" xfId="10288" xr:uid="{00000000-0005-0000-0000-0000F7240000}"/>
    <cellStyle name="Comma 2 8 8 3" xfId="10289" xr:uid="{00000000-0005-0000-0000-0000F8240000}"/>
    <cellStyle name="Comma 2 8 8 3 2" xfId="10290" xr:uid="{00000000-0005-0000-0000-0000F9240000}"/>
    <cellStyle name="Comma 2 8 8 3 3" xfId="10291" xr:uid="{00000000-0005-0000-0000-0000FA240000}"/>
    <cellStyle name="Comma 2 8 8 4" xfId="10292" xr:uid="{00000000-0005-0000-0000-0000FB240000}"/>
    <cellStyle name="Comma 2 8 8 4 2" xfId="10293" xr:uid="{00000000-0005-0000-0000-0000FC240000}"/>
    <cellStyle name="Comma 2 8 8 4 3" xfId="10294" xr:uid="{00000000-0005-0000-0000-0000FD240000}"/>
    <cellStyle name="Comma 2 8 8 5" xfId="10295" xr:uid="{00000000-0005-0000-0000-0000FE240000}"/>
    <cellStyle name="Comma 2 8 8 5 2" xfId="10296" xr:uid="{00000000-0005-0000-0000-0000FF240000}"/>
    <cellStyle name="Comma 2 8 8 5 3" xfId="10297" xr:uid="{00000000-0005-0000-0000-000000250000}"/>
    <cellStyle name="Comma 2 8 8 6" xfId="10298" xr:uid="{00000000-0005-0000-0000-000001250000}"/>
    <cellStyle name="Comma 2 8 8 7" xfId="10299" xr:uid="{00000000-0005-0000-0000-000002250000}"/>
    <cellStyle name="Comma 2 8 9" xfId="10300" xr:uid="{00000000-0005-0000-0000-000003250000}"/>
    <cellStyle name="Comma 2 8 9 2" xfId="10301" xr:uid="{00000000-0005-0000-0000-000004250000}"/>
    <cellStyle name="Comma 2 8 9 2 2" xfId="10302" xr:uid="{00000000-0005-0000-0000-000005250000}"/>
    <cellStyle name="Comma 2 8 9 2 3" xfId="10303" xr:uid="{00000000-0005-0000-0000-000006250000}"/>
    <cellStyle name="Comma 2 8 9 3" xfId="10304" xr:uid="{00000000-0005-0000-0000-000007250000}"/>
    <cellStyle name="Comma 2 8 9 3 2" xfId="10305" xr:uid="{00000000-0005-0000-0000-000008250000}"/>
    <cellStyle name="Comma 2 8 9 3 3" xfId="10306" xr:uid="{00000000-0005-0000-0000-000009250000}"/>
    <cellStyle name="Comma 2 8 9 4" xfId="10307" xr:uid="{00000000-0005-0000-0000-00000A250000}"/>
    <cellStyle name="Comma 2 8 9 4 2" xfId="10308" xr:uid="{00000000-0005-0000-0000-00000B250000}"/>
    <cellStyle name="Comma 2 8 9 4 3" xfId="10309" xr:uid="{00000000-0005-0000-0000-00000C250000}"/>
    <cellStyle name="Comma 2 8 9 5" xfId="10310" xr:uid="{00000000-0005-0000-0000-00000D250000}"/>
    <cellStyle name="Comma 2 8 9 5 2" xfId="10311" xr:uid="{00000000-0005-0000-0000-00000E250000}"/>
    <cellStyle name="Comma 2 8 9 5 3" xfId="10312" xr:uid="{00000000-0005-0000-0000-00000F250000}"/>
    <cellStyle name="Comma 2 8 9 6" xfId="10313" xr:uid="{00000000-0005-0000-0000-000010250000}"/>
    <cellStyle name="Comma 2 8 9 7" xfId="10314" xr:uid="{00000000-0005-0000-0000-000011250000}"/>
    <cellStyle name="Comma 2 9" xfId="10315" xr:uid="{00000000-0005-0000-0000-000012250000}"/>
    <cellStyle name="Comma 2 9 10" xfId="10316" xr:uid="{00000000-0005-0000-0000-000013250000}"/>
    <cellStyle name="Comma 2 9 10 2" xfId="10317" xr:uid="{00000000-0005-0000-0000-000014250000}"/>
    <cellStyle name="Comma 2 9 10 2 2" xfId="10318" xr:uid="{00000000-0005-0000-0000-000015250000}"/>
    <cellStyle name="Comma 2 9 10 2 3" xfId="10319" xr:uid="{00000000-0005-0000-0000-000016250000}"/>
    <cellStyle name="Comma 2 9 10 3" xfId="10320" xr:uid="{00000000-0005-0000-0000-000017250000}"/>
    <cellStyle name="Comma 2 9 10 3 2" xfId="10321" xr:uid="{00000000-0005-0000-0000-000018250000}"/>
    <cellStyle name="Comma 2 9 10 3 3" xfId="10322" xr:uid="{00000000-0005-0000-0000-000019250000}"/>
    <cellStyle name="Comma 2 9 10 4" xfId="10323" xr:uid="{00000000-0005-0000-0000-00001A250000}"/>
    <cellStyle name="Comma 2 9 10 4 2" xfId="10324" xr:uid="{00000000-0005-0000-0000-00001B250000}"/>
    <cellStyle name="Comma 2 9 10 4 3" xfId="10325" xr:uid="{00000000-0005-0000-0000-00001C250000}"/>
    <cellStyle name="Comma 2 9 10 5" xfId="10326" xr:uid="{00000000-0005-0000-0000-00001D250000}"/>
    <cellStyle name="Comma 2 9 10 5 2" xfId="10327" xr:uid="{00000000-0005-0000-0000-00001E250000}"/>
    <cellStyle name="Comma 2 9 10 5 3" xfId="10328" xr:uid="{00000000-0005-0000-0000-00001F250000}"/>
    <cellStyle name="Comma 2 9 10 6" xfId="10329" xr:uid="{00000000-0005-0000-0000-000020250000}"/>
    <cellStyle name="Comma 2 9 10 7" xfId="10330" xr:uid="{00000000-0005-0000-0000-000021250000}"/>
    <cellStyle name="Comma 2 9 11" xfId="10331" xr:uid="{00000000-0005-0000-0000-000022250000}"/>
    <cellStyle name="Comma 2 9 11 2" xfId="10332" xr:uid="{00000000-0005-0000-0000-000023250000}"/>
    <cellStyle name="Comma 2 9 11 3" xfId="10333" xr:uid="{00000000-0005-0000-0000-000024250000}"/>
    <cellStyle name="Comma 2 9 12" xfId="10334" xr:uid="{00000000-0005-0000-0000-000025250000}"/>
    <cellStyle name="Comma 2 9 12 2" xfId="10335" xr:uid="{00000000-0005-0000-0000-000026250000}"/>
    <cellStyle name="Comma 2 9 12 3" xfId="10336" xr:uid="{00000000-0005-0000-0000-000027250000}"/>
    <cellStyle name="Comma 2 9 13" xfId="10337" xr:uid="{00000000-0005-0000-0000-000028250000}"/>
    <cellStyle name="Comma 2 9 13 2" xfId="10338" xr:uid="{00000000-0005-0000-0000-000029250000}"/>
    <cellStyle name="Comma 2 9 13 3" xfId="10339" xr:uid="{00000000-0005-0000-0000-00002A250000}"/>
    <cellStyle name="Comma 2 9 14" xfId="10340" xr:uid="{00000000-0005-0000-0000-00002B250000}"/>
    <cellStyle name="Comma 2 9 14 2" xfId="10341" xr:uid="{00000000-0005-0000-0000-00002C250000}"/>
    <cellStyle name="Comma 2 9 14 3" xfId="10342" xr:uid="{00000000-0005-0000-0000-00002D250000}"/>
    <cellStyle name="Comma 2 9 15" xfId="10343" xr:uid="{00000000-0005-0000-0000-00002E250000}"/>
    <cellStyle name="Comma 2 9 16" xfId="10344" xr:uid="{00000000-0005-0000-0000-00002F250000}"/>
    <cellStyle name="Comma 2 9 2" xfId="10345" xr:uid="{00000000-0005-0000-0000-000030250000}"/>
    <cellStyle name="Comma 2 9 2 10" xfId="10346" xr:uid="{00000000-0005-0000-0000-000031250000}"/>
    <cellStyle name="Comma 2 9 2 10 2" xfId="10347" xr:uid="{00000000-0005-0000-0000-000032250000}"/>
    <cellStyle name="Comma 2 9 2 10 3" xfId="10348" xr:uid="{00000000-0005-0000-0000-000033250000}"/>
    <cellStyle name="Comma 2 9 2 11" xfId="10349" xr:uid="{00000000-0005-0000-0000-000034250000}"/>
    <cellStyle name="Comma 2 9 2 11 2" xfId="10350" xr:uid="{00000000-0005-0000-0000-000035250000}"/>
    <cellStyle name="Comma 2 9 2 11 3" xfId="10351" xr:uid="{00000000-0005-0000-0000-000036250000}"/>
    <cellStyle name="Comma 2 9 2 12" xfId="10352" xr:uid="{00000000-0005-0000-0000-000037250000}"/>
    <cellStyle name="Comma 2 9 2 12 2" xfId="10353" xr:uid="{00000000-0005-0000-0000-000038250000}"/>
    <cellStyle name="Comma 2 9 2 12 3" xfId="10354" xr:uid="{00000000-0005-0000-0000-000039250000}"/>
    <cellStyle name="Comma 2 9 2 13" xfId="10355" xr:uid="{00000000-0005-0000-0000-00003A250000}"/>
    <cellStyle name="Comma 2 9 2 13 2" xfId="10356" xr:uid="{00000000-0005-0000-0000-00003B250000}"/>
    <cellStyle name="Comma 2 9 2 13 3" xfId="10357" xr:uid="{00000000-0005-0000-0000-00003C250000}"/>
    <cellStyle name="Comma 2 9 2 14" xfId="10358" xr:uid="{00000000-0005-0000-0000-00003D250000}"/>
    <cellStyle name="Comma 2 9 2 15" xfId="10359" xr:uid="{00000000-0005-0000-0000-00003E250000}"/>
    <cellStyle name="Comma 2 9 2 2" xfId="10360" xr:uid="{00000000-0005-0000-0000-00003F250000}"/>
    <cellStyle name="Comma 2 9 2 2 10" xfId="10361" xr:uid="{00000000-0005-0000-0000-000040250000}"/>
    <cellStyle name="Comma 2 9 2 2 10 2" xfId="10362" xr:uid="{00000000-0005-0000-0000-000041250000}"/>
    <cellStyle name="Comma 2 9 2 2 10 3" xfId="10363" xr:uid="{00000000-0005-0000-0000-000042250000}"/>
    <cellStyle name="Comma 2 9 2 2 11" xfId="10364" xr:uid="{00000000-0005-0000-0000-000043250000}"/>
    <cellStyle name="Comma 2 9 2 2 11 2" xfId="10365" xr:uid="{00000000-0005-0000-0000-000044250000}"/>
    <cellStyle name="Comma 2 9 2 2 11 3" xfId="10366" xr:uid="{00000000-0005-0000-0000-000045250000}"/>
    <cellStyle name="Comma 2 9 2 2 12" xfId="10367" xr:uid="{00000000-0005-0000-0000-000046250000}"/>
    <cellStyle name="Comma 2 9 2 2 12 2" xfId="10368" xr:uid="{00000000-0005-0000-0000-000047250000}"/>
    <cellStyle name="Comma 2 9 2 2 12 3" xfId="10369" xr:uid="{00000000-0005-0000-0000-000048250000}"/>
    <cellStyle name="Comma 2 9 2 2 13" xfId="10370" xr:uid="{00000000-0005-0000-0000-000049250000}"/>
    <cellStyle name="Comma 2 9 2 2 14" xfId="10371" xr:uid="{00000000-0005-0000-0000-00004A250000}"/>
    <cellStyle name="Comma 2 9 2 2 2" xfId="10372" xr:uid="{00000000-0005-0000-0000-00004B250000}"/>
    <cellStyle name="Comma 2 9 2 2 2 10" xfId="10373" xr:uid="{00000000-0005-0000-0000-00004C250000}"/>
    <cellStyle name="Comma 2 9 2 2 2 11" xfId="10374" xr:uid="{00000000-0005-0000-0000-00004D250000}"/>
    <cellStyle name="Comma 2 9 2 2 2 2" xfId="10375" xr:uid="{00000000-0005-0000-0000-00004E250000}"/>
    <cellStyle name="Comma 2 9 2 2 2 2 2" xfId="10376" xr:uid="{00000000-0005-0000-0000-00004F250000}"/>
    <cellStyle name="Comma 2 9 2 2 2 2 2 2" xfId="10377" xr:uid="{00000000-0005-0000-0000-000050250000}"/>
    <cellStyle name="Comma 2 9 2 2 2 2 2 2 2" xfId="10378" xr:uid="{00000000-0005-0000-0000-000051250000}"/>
    <cellStyle name="Comma 2 9 2 2 2 2 2 2 3" xfId="10379" xr:uid="{00000000-0005-0000-0000-000052250000}"/>
    <cellStyle name="Comma 2 9 2 2 2 2 2 3" xfId="10380" xr:uid="{00000000-0005-0000-0000-000053250000}"/>
    <cellStyle name="Comma 2 9 2 2 2 2 2 3 2" xfId="10381" xr:uid="{00000000-0005-0000-0000-000054250000}"/>
    <cellStyle name="Comma 2 9 2 2 2 2 2 3 3" xfId="10382" xr:uid="{00000000-0005-0000-0000-000055250000}"/>
    <cellStyle name="Comma 2 9 2 2 2 2 2 4" xfId="10383" xr:uid="{00000000-0005-0000-0000-000056250000}"/>
    <cellStyle name="Comma 2 9 2 2 2 2 2 4 2" xfId="10384" xr:uid="{00000000-0005-0000-0000-000057250000}"/>
    <cellStyle name="Comma 2 9 2 2 2 2 2 4 3" xfId="10385" xr:uid="{00000000-0005-0000-0000-000058250000}"/>
    <cellStyle name="Comma 2 9 2 2 2 2 2 5" xfId="10386" xr:uid="{00000000-0005-0000-0000-000059250000}"/>
    <cellStyle name="Comma 2 9 2 2 2 2 2 5 2" xfId="10387" xr:uid="{00000000-0005-0000-0000-00005A250000}"/>
    <cellStyle name="Comma 2 9 2 2 2 2 2 5 3" xfId="10388" xr:uid="{00000000-0005-0000-0000-00005B250000}"/>
    <cellStyle name="Comma 2 9 2 2 2 2 2 6" xfId="10389" xr:uid="{00000000-0005-0000-0000-00005C250000}"/>
    <cellStyle name="Comma 2 9 2 2 2 2 2 7" xfId="10390" xr:uid="{00000000-0005-0000-0000-00005D250000}"/>
    <cellStyle name="Comma 2 9 2 2 2 2 3" xfId="10391" xr:uid="{00000000-0005-0000-0000-00005E250000}"/>
    <cellStyle name="Comma 2 9 2 2 2 2 3 2" xfId="10392" xr:uid="{00000000-0005-0000-0000-00005F250000}"/>
    <cellStyle name="Comma 2 9 2 2 2 2 3 3" xfId="10393" xr:uid="{00000000-0005-0000-0000-000060250000}"/>
    <cellStyle name="Comma 2 9 2 2 2 2 4" xfId="10394" xr:uid="{00000000-0005-0000-0000-000061250000}"/>
    <cellStyle name="Comma 2 9 2 2 2 2 4 2" xfId="10395" xr:uid="{00000000-0005-0000-0000-000062250000}"/>
    <cellStyle name="Comma 2 9 2 2 2 2 4 3" xfId="10396" xr:uid="{00000000-0005-0000-0000-000063250000}"/>
    <cellStyle name="Comma 2 9 2 2 2 2 5" xfId="10397" xr:uid="{00000000-0005-0000-0000-000064250000}"/>
    <cellStyle name="Comma 2 9 2 2 2 2 5 2" xfId="10398" xr:uid="{00000000-0005-0000-0000-000065250000}"/>
    <cellStyle name="Comma 2 9 2 2 2 2 5 3" xfId="10399" xr:uid="{00000000-0005-0000-0000-000066250000}"/>
    <cellStyle name="Comma 2 9 2 2 2 2 6" xfId="10400" xr:uid="{00000000-0005-0000-0000-000067250000}"/>
    <cellStyle name="Comma 2 9 2 2 2 2 6 2" xfId="10401" xr:uid="{00000000-0005-0000-0000-000068250000}"/>
    <cellStyle name="Comma 2 9 2 2 2 2 6 3" xfId="10402" xr:uid="{00000000-0005-0000-0000-000069250000}"/>
    <cellStyle name="Comma 2 9 2 2 2 2 7" xfId="10403" xr:uid="{00000000-0005-0000-0000-00006A250000}"/>
    <cellStyle name="Comma 2 9 2 2 2 2 8" xfId="10404" xr:uid="{00000000-0005-0000-0000-00006B250000}"/>
    <cellStyle name="Comma 2 9 2 2 2 3" xfId="10405" xr:uid="{00000000-0005-0000-0000-00006C250000}"/>
    <cellStyle name="Comma 2 9 2 2 2 3 2" xfId="10406" xr:uid="{00000000-0005-0000-0000-00006D250000}"/>
    <cellStyle name="Comma 2 9 2 2 2 3 2 2" xfId="10407" xr:uid="{00000000-0005-0000-0000-00006E250000}"/>
    <cellStyle name="Comma 2 9 2 2 2 3 2 3" xfId="10408" xr:uid="{00000000-0005-0000-0000-00006F250000}"/>
    <cellStyle name="Comma 2 9 2 2 2 3 3" xfId="10409" xr:uid="{00000000-0005-0000-0000-000070250000}"/>
    <cellStyle name="Comma 2 9 2 2 2 3 3 2" xfId="10410" xr:uid="{00000000-0005-0000-0000-000071250000}"/>
    <cellStyle name="Comma 2 9 2 2 2 3 3 3" xfId="10411" xr:uid="{00000000-0005-0000-0000-000072250000}"/>
    <cellStyle name="Comma 2 9 2 2 2 3 4" xfId="10412" xr:uid="{00000000-0005-0000-0000-000073250000}"/>
    <cellStyle name="Comma 2 9 2 2 2 3 4 2" xfId="10413" xr:uid="{00000000-0005-0000-0000-000074250000}"/>
    <cellStyle name="Comma 2 9 2 2 2 3 4 3" xfId="10414" xr:uid="{00000000-0005-0000-0000-000075250000}"/>
    <cellStyle name="Comma 2 9 2 2 2 3 5" xfId="10415" xr:uid="{00000000-0005-0000-0000-000076250000}"/>
    <cellStyle name="Comma 2 9 2 2 2 3 5 2" xfId="10416" xr:uid="{00000000-0005-0000-0000-000077250000}"/>
    <cellStyle name="Comma 2 9 2 2 2 3 5 3" xfId="10417" xr:uid="{00000000-0005-0000-0000-000078250000}"/>
    <cellStyle name="Comma 2 9 2 2 2 3 6" xfId="10418" xr:uid="{00000000-0005-0000-0000-000079250000}"/>
    <cellStyle name="Comma 2 9 2 2 2 3 7" xfId="10419" xr:uid="{00000000-0005-0000-0000-00007A250000}"/>
    <cellStyle name="Comma 2 9 2 2 2 4" xfId="10420" xr:uid="{00000000-0005-0000-0000-00007B250000}"/>
    <cellStyle name="Comma 2 9 2 2 2 4 2" xfId="10421" xr:uid="{00000000-0005-0000-0000-00007C250000}"/>
    <cellStyle name="Comma 2 9 2 2 2 4 2 2" xfId="10422" xr:uid="{00000000-0005-0000-0000-00007D250000}"/>
    <cellStyle name="Comma 2 9 2 2 2 4 2 3" xfId="10423" xr:uid="{00000000-0005-0000-0000-00007E250000}"/>
    <cellStyle name="Comma 2 9 2 2 2 4 3" xfId="10424" xr:uid="{00000000-0005-0000-0000-00007F250000}"/>
    <cellStyle name="Comma 2 9 2 2 2 4 3 2" xfId="10425" xr:uid="{00000000-0005-0000-0000-000080250000}"/>
    <cellStyle name="Comma 2 9 2 2 2 4 3 3" xfId="10426" xr:uid="{00000000-0005-0000-0000-000081250000}"/>
    <cellStyle name="Comma 2 9 2 2 2 4 4" xfId="10427" xr:uid="{00000000-0005-0000-0000-000082250000}"/>
    <cellStyle name="Comma 2 9 2 2 2 4 4 2" xfId="10428" xr:uid="{00000000-0005-0000-0000-000083250000}"/>
    <cellStyle name="Comma 2 9 2 2 2 4 4 3" xfId="10429" xr:uid="{00000000-0005-0000-0000-000084250000}"/>
    <cellStyle name="Comma 2 9 2 2 2 4 5" xfId="10430" xr:uid="{00000000-0005-0000-0000-000085250000}"/>
    <cellStyle name="Comma 2 9 2 2 2 4 5 2" xfId="10431" xr:uid="{00000000-0005-0000-0000-000086250000}"/>
    <cellStyle name="Comma 2 9 2 2 2 4 5 3" xfId="10432" xr:uid="{00000000-0005-0000-0000-000087250000}"/>
    <cellStyle name="Comma 2 9 2 2 2 4 6" xfId="10433" xr:uid="{00000000-0005-0000-0000-000088250000}"/>
    <cellStyle name="Comma 2 9 2 2 2 4 7" xfId="10434" xr:uid="{00000000-0005-0000-0000-000089250000}"/>
    <cellStyle name="Comma 2 9 2 2 2 5" xfId="10435" xr:uid="{00000000-0005-0000-0000-00008A250000}"/>
    <cellStyle name="Comma 2 9 2 2 2 5 2" xfId="10436" xr:uid="{00000000-0005-0000-0000-00008B250000}"/>
    <cellStyle name="Comma 2 9 2 2 2 5 2 2" xfId="10437" xr:uid="{00000000-0005-0000-0000-00008C250000}"/>
    <cellStyle name="Comma 2 9 2 2 2 5 2 3" xfId="10438" xr:uid="{00000000-0005-0000-0000-00008D250000}"/>
    <cellStyle name="Comma 2 9 2 2 2 5 3" xfId="10439" xr:uid="{00000000-0005-0000-0000-00008E250000}"/>
    <cellStyle name="Comma 2 9 2 2 2 5 3 2" xfId="10440" xr:uid="{00000000-0005-0000-0000-00008F250000}"/>
    <cellStyle name="Comma 2 9 2 2 2 5 3 3" xfId="10441" xr:uid="{00000000-0005-0000-0000-000090250000}"/>
    <cellStyle name="Comma 2 9 2 2 2 5 4" xfId="10442" xr:uid="{00000000-0005-0000-0000-000091250000}"/>
    <cellStyle name="Comma 2 9 2 2 2 5 4 2" xfId="10443" xr:uid="{00000000-0005-0000-0000-000092250000}"/>
    <cellStyle name="Comma 2 9 2 2 2 5 4 3" xfId="10444" xr:uid="{00000000-0005-0000-0000-000093250000}"/>
    <cellStyle name="Comma 2 9 2 2 2 5 5" xfId="10445" xr:uid="{00000000-0005-0000-0000-000094250000}"/>
    <cellStyle name="Comma 2 9 2 2 2 5 5 2" xfId="10446" xr:uid="{00000000-0005-0000-0000-000095250000}"/>
    <cellStyle name="Comma 2 9 2 2 2 5 5 3" xfId="10447" xr:uid="{00000000-0005-0000-0000-000096250000}"/>
    <cellStyle name="Comma 2 9 2 2 2 5 6" xfId="10448" xr:uid="{00000000-0005-0000-0000-000097250000}"/>
    <cellStyle name="Comma 2 9 2 2 2 5 7" xfId="10449" xr:uid="{00000000-0005-0000-0000-000098250000}"/>
    <cellStyle name="Comma 2 9 2 2 2 6" xfId="10450" xr:uid="{00000000-0005-0000-0000-000099250000}"/>
    <cellStyle name="Comma 2 9 2 2 2 6 2" xfId="10451" xr:uid="{00000000-0005-0000-0000-00009A250000}"/>
    <cellStyle name="Comma 2 9 2 2 2 6 3" xfId="10452" xr:uid="{00000000-0005-0000-0000-00009B250000}"/>
    <cellStyle name="Comma 2 9 2 2 2 7" xfId="10453" xr:uid="{00000000-0005-0000-0000-00009C250000}"/>
    <cellStyle name="Comma 2 9 2 2 2 7 2" xfId="10454" xr:uid="{00000000-0005-0000-0000-00009D250000}"/>
    <cellStyle name="Comma 2 9 2 2 2 7 3" xfId="10455" xr:uid="{00000000-0005-0000-0000-00009E250000}"/>
    <cellStyle name="Comma 2 9 2 2 2 8" xfId="10456" xr:uid="{00000000-0005-0000-0000-00009F250000}"/>
    <cellStyle name="Comma 2 9 2 2 2 8 2" xfId="10457" xr:uid="{00000000-0005-0000-0000-0000A0250000}"/>
    <cellStyle name="Comma 2 9 2 2 2 8 3" xfId="10458" xr:uid="{00000000-0005-0000-0000-0000A1250000}"/>
    <cellStyle name="Comma 2 9 2 2 2 9" xfId="10459" xr:uid="{00000000-0005-0000-0000-0000A2250000}"/>
    <cellStyle name="Comma 2 9 2 2 2 9 2" xfId="10460" xr:uid="{00000000-0005-0000-0000-0000A3250000}"/>
    <cellStyle name="Comma 2 9 2 2 2 9 3" xfId="10461" xr:uid="{00000000-0005-0000-0000-0000A4250000}"/>
    <cellStyle name="Comma 2 9 2 2 3" xfId="10462" xr:uid="{00000000-0005-0000-0000-0000A5250000}"/>
    <cellStyle name="Comma 2 9 2 2 3 2" xfId="10463" xr:uid="{00000000-0005-0000-0000-0000A6250000}"/>
    <cellStyle name="Comma 2 9 2 2 3 2 2" xfId="10464" xr:uid="{00000000-0005-0000-0000-0000A7250000}"/>
    <cellStyle name="Comma 2 9 2 2 3 2 2 2" xfId="10465" xr:uid="{00000000-0005-0000-0000-0000A8250000}"/>
    <cellStyle name="Comma 2 9 2 2 3 2 2 3" xfId="10466" xr:uid="{00000000-0005-0000-0000-0000A9250000}"/>
    <cellStyle name="Comma 2 9 2 2 3 2 3" xfId="10467" xr:uid="{00000000-0005-0000-0000-0000AA250000}"/>
    <cellStyle name="Comma 2 9 2 2 3 2 3 2" xfId="10468" xr:uid="{00000000-0005-0000-0000-0000AB250000}"/>
    <cellStyle name="Comma 2 9 2 2 3 2 3 3" xfId="10469" xr:uid="{00000000-0005-0000-0000-0000AC250000}"/>
    <cellStyle name="Comma 2 9 2 2 3 2 4" xfId="10470" xr:uid="{00000000-0005-0000-0000-0000AD250000}"/>
    <cellStyle name="Comma 2 9 2 2 3 2 4 2" xfId="10471" xr:uid="{00000000-0005-0000-0000-0000AE250000}"/>
    <cellStyle name="Comma 2 9 2 2 3 2 4 3" xfId="10472" xr:uid="{00000000-0005-0000-0000-0000AF250000}"/>
    <cellStyle name="Comma 2 9 2 2 3 2 5" xfId="10473" xr:uid="{00000000-0005-0000-0000-0000B0250000}"/>
    <cellStyle name="Comma 2 9 2 2 3 2 5 2" xfId="10474" xr:uid="{00000000-0005-0000-0000-0000B1250000}"/>
    <cellStyle name="Comma 2 9 2 2 3 2 5 3" xfId="10475" xr:uid="{00000000-0005-0000-0000-0000B2250000}"/>
    <cellStyle name="Comma 2 9 2 2 3 2 6" xfId="10476" xr:uid="{00000000-0005-0000-0000-0000B3250000}"/>
    <cellStyle name="Comma 2 9 2 2 3 2 7" xfId="10477" xr:uid="{00000000-0005-0000-0000-0000B4250000}"/>
    <cellStyle name="Comma 2 9 2 2 3 3" xfId="10478" xr:uid="{00000000-0005-0000-0000-0000B5250000}"/>
    <cellStyle name="Comma 2 9 2 2 3 3 2" xfId="10479" xr:uid="{00000000-0005-0000-0000-0000B6250000}"/>
    <cellStyle name="Comma 2 9 2 2 3 3 3" xfId="10480" xr:uid="{00000000-0005-0000-0000-0000B7250000}"/>
    <cellStyle name="Comma 2 9 2 2 3 4" xfId="10481" xr:uid="{00000000-0005-0000-0000-0000B8250000}"/>
    <cellStyle name="Comma 2 9 2 2 3 4 2" xfId="10482" xr:uid="{00000000-0005-0000-0000-0000B9250000}"/>
    <cellStyle name="Comma 2 9 2 2 3 4 3" xfId="10483" xr:uid="{00000000-0005-0000-0000-0000BA250000}"/>
    <cellStyle name="Comma 2 9 2 2 3 5" xfId="10484" xr:uid="{00000000-0005-0000-0000-0000BB250000}"/>
    <cellStyle name="Comma 2 9 2 2 3 5 2" xfId="10485" xr:uid="{00000000-0005-0000-0000-0000BC250000}"/>
    <cellStyle name="Comma 2 9 2 2 3 5 3" xfId="10486" xr:uid="{00000000-0005-0000-0000-0000BD250000}"/>
    <cellStyle name="Comma 2 9 2 2 3 6" xfId="10487" xr:uid="{00000000-0005-0000-0000-0000BE250000}"/>
    <cellStyle name="Comma 2 9 2 2 3 6 2" xfId="10488" xr:uid="{00000000-0005-0000-0000-0000BF250000}"/>
    <cellStyle name="Comma 2 9 2 2 3 6 3" xfId="10489" xr:uid="{00000000-0005-0000-0000-0000C0250000}"/>
    <cellStyle name="Comma 2 9 2 2 3 7" xfId="10490" xr:uid="{00000000-0005-0000-0000-0000C1250000}"/>
    <cellStyle name="Comma 2 9 2 2 3 8" xfId="10491" xr:uid="{00000000-0005-0000-0000-0000C2250000}"/>
    <cellStyle name="Comma 2 9 2 2 4" xfId="10492" xr:uid="{00000000-0005-0000-0000-0000C3250000}"/>
    <cellStyle name="Comma 2 9 2 2 4 2" xfId="10493" xr:uid="{00000000-0005-0000-0000-0000C4250000}"/>
    <cellStyle name="Comma 2 9 2 2 4 2 2" xfId="10494" xr:uid="{00000000-0005-0000-0000-0000C5250000}"/>
    <cellStyle name="Comma 2 9 2 2 4 2 2 2" xfId="10495" xr:uid="{00000000-0005-0000-0000-0000C6250000}"/>
    <cellStyle name="Comma 2 9 2 2 4 2 2 3" xfId="10496" xr:uid="{00000000-0005-0000-0000-0000C7250000}"/>
    <cellStyle name="Comma 2 9 2 2 4 2 3" xfId="10497" xr:uid="{00000000-0005-0000-0000-0000C8250000}"/>
    <cellStyle name="Comma 2 9 2 2 4 2 3 2" xfId="10498" xr:uid="{00000000-0005-0000-0000-0000C9250000}"/>
    <cellStyle name="Comma 2 9 2 2 4 2 3 3" xfId="10499" xr:uid="{00000000-0005-0000-0000-0000CA250000}"/>
    <cellStyle name="Comma 2 9 2 2 4 2 4" xfId="10500" xr:uid="{00000000-0005-0000-0000-0000CB250000}"/>
    <cellStyle name="Comma 2 9 2 2 4 2 4 2" xfId="10501" xr:uid="{00000000-0005-0000-0000-0000CC250000}"/>
    <cellStyle name="Comma 2 9 2 2 4 2 4 3" xfId="10502" xr:uid="{00000000-0005-0000-0000-0000CD250000}"/>
    <cellStyle name="Comma 2 9 2 2 4 2 5" xfId="10503" xr:uid="{00000000-0005-0000-0000-0000CE250000}"/>
    <cellStyle name="Comma 2 9 2 2 4 2 5 2" xfId="10504" xr:uid="{00000000-0005-0000-0000-0000CF250000}"/>
    <cellStyle name="Comma 2 9 2 2 4 2 5 3" xfId="10505" xr:uid="{00000000-0005-0000-0000-0000D0250000}"/>
    <cellStyle name="Comma 2 9 2 2 4 2 6" xfId="10506" xr:uid="{00000000-0005-0000-0000-0000D1250000}"/>
    <cellStyle name="Comma 2 9 2 2 4 2 7" xfId="10507" xr:uid="{00000000-0005-0000-0000-0000D2250000}"/>
    <cellStyle name="Comma 2 9 2 2 4 3" xfId="10508" xr:uid="{00000000-0005-0000-0000-0000D3250000}"/>
    <cellStyle name="Comma 2 9 2 2 4 3 2" xfId="10509" xr:uid="{00000000-0005-0000-0000-0000D4250000}"/>
    <cellStyle name="Comma 2 9 2 2 4 3 3" xfId="10510" xr:uid="{00000000-0005-0000-0000-0000D5250000}"/>
    <cellStyle name="Comma 2 9 2 2 4 4" xfId="10511" xr:uid="{00000000-0005-0000-0000-0000D6250000}"/>
    <cellStyle name="Comma 2 9 2 2 4 4 2" xfId="10512" xr:uid="{00000000-0005-0000-0000-0000D7250000}"/>
    <cellStyle name="Comma 2 9 2 2 4 4 3" xfId="10513" xr:uid="{00000000-0005-0000-0000-0000D8250000}"/>
    <cellStyle name="Comma 2 9 2 2 4 5" xfId="10514" xr:uid="{00000000-0005-0000-0000-0000D9250000}"/>
    <cellStyle name="Comma 2 9 2 2 4 5 2" xfId="10515" xr:uid="{00000000-0005-0000-0000-0000DA250000}"/>
    <cellStyle name="Comma 2 9 2 2 4 5 3" xfId="10516" xr:uid="{00000000-0005-0000-0000-0000DB250000}"/>
    <cellStyle name="Comma 2 9 2 2 4 6" xfId="10517" xr:uid="{00000000-0005-0000-0000-0000DC250000}"/>
    <cellStyle name="Comma 2 9 2 2 4 6 2" xfId="10518" xr:uid="{00000000-0005-0000-0000-0000DD250000}"/>
    <cellStyle name="Comma 2 9 2 2 4 6 3" xfId="10519" xr:uid="{00000000-0005-0000-0000-0000DE250000}"/>
    <cellStyle name="Comma 2 9 2 2 4 7" xfId="10520" xr:uid="{00000000-0005-0000-0000-0000DF250000}"/>
    <cellStyle name="Comma 2 9 2 2 4 8" xfId="10521" xr:uid="{00000000-0005-0000-0000-0000E0250000}"/>
    <cellStyle name="Comma 2 9 2 2 5" xfId="10522" xr:uid="{00000000-0005-0000-0000-0000E1250000}"/>
    <cellStyle name="Comma 2 9 2 2 5 2" xfId="10523" xr:uid="{00000000-0005-0000-0000-0000E2250000}"/>
    <cellStyle name="Comma 2 9 2 2 5 2 2" xfId="10524" xr:uid="{00000000-0005-0000-0000-0000E3250000}"/>
    <cellStyle name="Comma 2 9 2 2 5 2 3" xfId="10525" xr:uid="{00000000-0005-0000-0000-0000E4250000}"/>
    <cellStyle name="Comma 2 9 2 2 5 3" xfId="10526" xr:uid="{00000000-0005-0000-0000-0000E5250000}"/>
    <cellStyle name="Comma 2 9 2 2 5 3 2" xfId="10527" xr:uid="{00000000-0005-0000-0000-0000E6250000}"/>
    <cellStyle name="Comma 2 9 2 2 5 3 3" xfId="10528" xr:uid="{00000000-0005-0000-0000-0000E7250000}"/>
    <cellStyle name="Comma 2 9 2 2 5 4" xfId="10529" xr:uid="{00000000-0005-0000-0000-0000E8250000}"/>
    <cellStyle name="Comma 2 9 2 2 5 4 2" xfId="10530" xr:uid="{00000000-0005-0000-0000-0000E9250000}"/>
    <cellStyle name="Comma 2 9 2 2 5 4 3" xfId="10531" xr:uid="{00000000-0005-0000-0000-0000EA250000}"/>
    <cellStyle name="Comma 2 9 2 2 5 5" xfId="10532" xr:uid="{00000000-0005-0000-0000-0000EB250000}"/>
    <cellStyle name="Comma 2 9 2 2 5 5 2" xfId="10533" xr:uid="{00000000-0005-0000-0000-0000EC250000}"/>
    <cellStyle name="Comma 2 9 2 2 5 5 3" xfId="10534" xr:uid="{00000000-0005-0000-0000-0000ED250000}"/>
    <cellStyle name="Comma 2 9 2 2 5 6" xfId="10535" xr:uid="{00000000-0005-0000-0000-0000EE250000}"/>
    <cellStyle name="Comma 2 9 2 2 5 7" xfId="10536" xr:uid="{00000000-0005-0000-0000-0000EF250000}"/>
    <cellStyle name="Comma 2 9 2 2 6" xfId="10537" xr:uid="{00000000-0005-0000-0000-0000F0250000}"/>
    <cellStyle name="Comma 2 9 2 2 6 2" xfId="10538" xr:uid="{00000000-0005-0000-0000-0000F1250000}"/>
    <cellStyle name="Comma 2 9 2 2 6 2 2" xfId="10539" xr:uid="{00000000-0005-0000-0000-0000F2250000}"/>
    <cellStyle name="Comma 2 9 2 2 6 2 3" xfId="10540" xr:uid="{00000000-0005-0000-0000-0000F3250000}"/>
    <cellStyle name="Comma 2 9 2 2 6 3" xfId="10541" xr:uid="{00000000-0005-0000-0000-0000F4250000}"/>
    <cellStyle name="Comma 2 9 2 2 6 3 2" xfId="10542" xr:uid="{00000000-0005-0000-0000-0000F5250000}"/>
    <cellStyle name="Comma 2 9 2 2 6 3 3" xfId="10543" xr:uid="{00000000-0005-0000-0000-0000F6250000}"/>
    <cellStyle name="Comma 2 9 2 2 6 4" xfId="10544" xr:uid="{00000000-0005-0000-0000-0000F7250000}"/>
    <cellStyle name="Comma 2 9 2 2 6 4 2" xfId="10545" xr:uid="{00000000-0005-0000-0000-0000F8250000}"/>
    <cellStyle name="Comma 2 9 2 2 6 4 3" xfId="10546" xr:uid="{00000000-0005-0000-0000-0000F9250000}"/>
    <cellStyle name="Comma 2 9 2 2 6 5" xfId="10547" xr:uid="{00000000-0005-0000-0000-0000FA250000}"/>
    <cellStyle name="Comma 2 9 2 2 6 5 2" xfId="10548" xr:uid="{00000000-0005-0000-0000-0000FB250000}"/>
    <cellStyle name="Comma 2 9 2 2 6 5 3" xfId="10549" xr:uid="{00000000-0005-0000-0000-0000FC250000}"/>
    <cellStyle name="Comma 2 9 2 2 6 6" xfId="10550" xr:uid="{00000000-0005-0000-0000-0000FD250000}"/>
    <cellStyle name="Comma 2 9 2 2 6 7" xfId="10551" xr:uid="{00000000-0005-0000-0000-0000FE250000}"/>
    <cellStyle name="Comma 2 9 2 2 7" xfId="10552" xr:uid="{00000000-0005-0000-0000-0000FF250000}"/>
    <cellStyle name="Comma 2 9 2 2 7 2" xfId="10553" xr:uid="{00000000-0005-0000-0000-000000260000}"/>
    <cellStyle name="Comma 2 9 2 2 7 2 2" xfId="10554" xr:uid="{00000000-0005-0000-0000-000001260000}"/>
    <cellStyle name="Comma 2 9 2 2 7 2 3" xfId="10555" xr:uid="{00000000-0005-0000-0000-000002260000}"/>
    <cellStyle name="Comma 2 9 2 2 7 3" xfId="10556" xr:uid="{00000000-0005-0000-0000-000003260000}"/>
    <cellStyle name="Comma 2 9 2 2 7 3 2" xfId="10557" xr:uid="{00000000-0005-0000-0000-000004260000}"/>
    <cellStyle name="Comma 2 9 2 2 7 3 3" xfId="10558" xr:uid="{00000000-0005-0000-0000-000005260000}"/>
    <cellStyle name="Comma 2 9 2 2 7 4" xfId="10559" xr:uid="{00000000-0005-0000-0000-000006260000}"/>
    <cellStyle name="Comma 2 9 2 2 7 4 2" xfId="10560" xr:uid="{00000000-0005-0000-0000-000007260000}"/>
    <cellStyle name="Comma 2 9 2 2 7 4 3" xfId="10561" xr:uid="{00000000-0005-0000-0000-000008260000}"/>
    <cellStyle name="Comma 2 9 2 2 7 5" xfId="10562" xr:uid="{00000000-0005-0000-0000-000009260000}"/>
    <cellStyle name="Comma 2 9 2 2 7 5 2" xfId="10563" xr:uid="{00000000-0005-0000-0000-00000A260000}"/>
    <cellStyle name="Comma 2 9 2 2 7 5 3" xfId="10564" xr:uid="{00000000-0005-0000-0000-00000B260000}"/>
    <cellStyle name="Comma 2 9 2 2 7 6" xfId="10565" xr:uid="{00000000-0005-0000-0000-00000C260000}"/>
    <cellStyle name="Comma 2 9 2 2 7 7" xfId="10566" xr:uid="{00000000-0005-0000-0000-00000D260000}"/>
    <cellStyle name="Comma 2 9 2 2 8" xfId="10567" xr:uid="{00000000-0005-0000-0000-00000E260000}"/>
    <cellStyle name="Comma 2 9 2 2 8 2" xfId="10568" xr:uid="{00000000-0005-0000-0000-00000F260000}"/>
    <cellStyle name="Comma 2 9 2 2 8 2 2" xfId="10569" xr:uid="{00000000-0005-0000-0000-000010260000}"/>
    <cellStyle name="Comma 2 9 2 2 8 2 3" xfId="10570" xr:uid="{00000000-0005-0000-0000-000011260000}"/>
    <cellStyle name="Comma 2 9 2 2 8 3" xfId="10571" xr:uid="{00000000-0005-0000-0000-000012260000}"/>
    <cellStyle name="Comma 2 9 2 2 8 3 2" xfId="10572" xr:uid="{00000000-0005-0000-0000-000013260000}"/>
    <cellStyle name="Comma 2 9 2 2 8 3 3" xfId="10573" xr:uid="{00000000-0005-0000-0000-000014260000}"/>
    <cellStyle name="Comma 2 9 2 2 8 4" xfId="10574" xr:uid="{00000000-0005-0000-0000-000015260000}"/>
    <cellStyle name="Comma 2 9 2 2 8 4 2" xfId="10575" xr:uid="{00000000-0005-0000-0000-000016260000}"/>
    <cellStyle name="Comma 2 9 2 2 8 4 3" xfId="10576" xr:uid="{00000000-0005-0000-0000-000017260000}"/>
    <cellStyle name="Comma 2 9 2 2 8 5" xfId="10577" xr:uid="{00000000-0005-0000-0000-000018260000}"/>
    <cellStyle name="Comma 2 9 2 2 8 5 2" xfId="10578" xr:uid="{00000000-0005-0000-0000-000019260000}"/>
    <cellStyle name="Comma 2 9 2 2 8 5 3" xfId="10579" xr:uid="{00000000-0005-0000-0000-00001A260000}"/>
    <cellStyle name="Comma 2 9 2 2 8 6" xfId="10580" xr:uid="{00000000-0005-0000-0000-00001B260000}"/>
    <cellStyle name="Comma 2 9 2 2 8 7" xfId="10581" xr:uid="{00000000-0005-0000-0000-00001C260000}"/>
    <cellStyle name="Comma 2 9 2 2 9" xfId="10582" xr:uid="{00000000-0005-0000-0000-00001D260000}"/>
    <cellStyle name="Comma 2 9 2 2 9 2" xfId="10583" xr:uid="{00000000-0005-0000-0000-00001E260000}"/>
    <cellStyle name="Comma 2 9 2 2 9 3" xfId="10584" xr:uid="{00000000-0005-0000-0000-00001F260000}"/>
    <cellStyle name="Comma 2 9 2 3" xfId="10585" xr:uid="{00000000-0005-0000-0000-000020260000}"/>
    <cellStyle name="Comma 2 9 2 3 10" xfId="10586" xr:uid="{00000000-0005-0000-0000-000021260000}"/>
    <cellStyle name="Comma 2 9 2 3 11" xfId="10587" xr:uid="{00000000-0005-0000-0000-000022260000}"/>
    <cellStyle name="Comma 2 9 2 3 2" xfId="10588" xr:uid="{00000000-0005-0000-0000-000023260000}"/>
    <cellStyle name="Comma 2 9 2 3 2 2" xfId="10589" xr:uid="{00000000-0005-0000-0000-000024260000}"/>
    <cellStyle name="Comma 2 9 2 3 2 2 2" xfId="10590" xr:uid="{00000000-0005-0000-0000-000025260000}"/>
    <cellStyle name="Comma 2 9 2 3 2 2 2 2" xfId="10591" xr:uid="{00000000-0005-0000-0000-000026260000}"/>
    <cellStyle name="Comma 2 9 2 3 2 2 2 3" xfId="10592" xr:uid="{00000000-0005-0000-0000-000027260000}"/>
    <cellStyle name="Comma 2 9 2 3 2 2 3" xfId="10593" xr:uid="{00000000-0005-0000-0000-000028260000}"/>
    <cellStyle name="Comma 2 9 2 3 2 2 3 2" xfId="10594" xr:uid="{00000000-0005-0000-0000-000029260000}"/>
    <cellStyle name="Comma 2 9 2 3 2 2 3 3" xfId="10595" xr:uid="{00000000-0005-0000-0000-00002A260000}"/>
    <cellStyle name="Comma 2 9 2 3 2 2 4" xfId="10596" xr:uid="{00000000-0005-0000-0000-00002B260000}"/>
    <cellStyle name="Comma 2 9 2 3 2 2 4 2" xfId="10597" xr:uid="{00000000-0005-0000-0000-00002C260000}"/>
    <cellStyle name="Comma 2 9 2 3 2 2 4 3" xfId="10598" xr:uid="{00000000-0005-0000-0000-00002D260000}"/>
    <cellStyle name="Comma 2 9 2 3 2 2 5" xfId="10599" xr:uid="{00000000-0005-0000-0000-00002E260000}"/>
    <cellStyle name="Comma 2 9 2 3 2 2 5 2" xfId="10600" xr:uid="{00000000-0005-0000-0000-00002F260000}"/>
    <cellStyle name="Comma 2 9 2 3 2 2 5 3" xfId="10601" xr:uid="{00000000-0005-0000-0000-000030260000}"/>
    <cellStyle name="Comma 2 9 2 3 2 2 6" xfId="10602" xr:uid="{00000000-0005-0000-0000-000031260000}"/>
    <cellStyle name="Comma 2 9 2 3 2 2 7" xfId="10603" xr:uid="{00000000-0005-0000-0000-000032260000}"/>
    <cellStyle name="Comma 2 9 2 3 2 3" xfId="10604" xr:uid="{00000000-0005-0000-0000-000033260000}"/>
    <cellStyle name="Comma 2 9 2 3 2 3 2" xfId="10605" xr:uid="{00000000-0005-0000-0000-000034260000}"/>
    <cellStyle name="Comma 2 9 2 3 2 3 3" xfId="10606" xr:uid="{00000000-0005-0000-0000-000035260000}"/>
    <cellStyle name="Comma 2 9 2 3 2 4" xfId="10607" xr:uid="{00000000-0005-0000-0000-000036260000}"/>
    <cellStyle name="Comma 2 9 2 3 2 4 2" xfId="10608" xr:uid="{00000000-0005-0000-0000-000037260000}"/>
    <cellStyle name="Comma 2 9 2 3 2 4 3" xfId="10609" xr:uid="{00000000-0005-0000-0000-000038260000}"/>
    <cellStyle name="Comma 2 9 2 3 2 5" xfId="10610" xr:uid="{00000000-0005-0000-0000-000039260000}"/>
    <cellStyle name="Comma 2 9 2 3 2 5 2" xfId="10611" xr:uid="{00000000-0005-0000-0000-00003A260000}"/>
    <cellStyle name="Comma 2 9 2 3 2 5 3" xfId="10612" xr:uid="{00000000-0005-0000-0000-00003B260000}"/>
    <cellStyle name="Comma 2 9 2 3 2 6" xfId="10613" xr:uid="{00000000-0005-0000-0000-00003C260000}"/>
    <cellStyle name="Comma 2 9 2 3 2 6 2" xfId="10614" xr:uid="{00000000-0005-0000-0000-00003D260000}"/>
    <cellStyle name="Comma 2 9 2 3 2 6 3" xfId="10615" xr:uid="{00000000-0005-0000-0000-00003E260000}"/>
    <cellStyle name="Comma 2 9 2 3 2 7" xfId="10616" xr:uid="{00000000-0005-0000-0000-00003F260000}"/>
    <cellStyle name="Comma 2 9 2 3 2 8" xfId="10617" xr:uid="{00000000-0005-0000-0000-000040260000}"/>
    <cellStyle name="Comma 2 9 2 3 3" xfId="10618" xr:uid="{00000000-0005-0000-0000-000041260000}"/>
    <cellStyle name="Comma 2 9 2 3 3 2" xfId="10619" xr:uid="{00000000-0005-0000-0000-000042260000}"/>
    <cellStyle name="Comma 2 9 2 3 3 2 2" xfId="10620" xr:uid="{00000000-0005-0000-0000-000043260000}"/>
    <cellStyle name="Comma 2 9 2 3 3 2 3" xfId="10621" xr:uid="{00000000-0005-0000-0000-000044260000}"/>
    <cellStyle name="Comma 2 9 2 3 3 3" xfId="10622" xr:uid="{00000000-0005-0000-0000-000045260000}"/>
    <cellStyle name="Comma 2 9 2 3 3 3 2" xfId="10623" xr:uid="{00000000-0005-0000-0000-000046260000}"/>
    <cellStyle name="Comma 2 9 2 3 3 3 3" xfId="10624" xr:uid="{00000000-0005-0000-0000-000047260000}"/>
    <cellStyle name="Comma 2 9 2 3 3 4" xfId="10625" xr:uid="{00000000-0005-0000-0000-000048260000}"/>
    <cellStyle name="Comma 2 9 2 3 3 4 2" xfId="10626" xr:uid="{00000000-0005-0000-0000-000049260000}"/>
    <cellStyle name="Comma 2 9 2 3 3 4 3" xfId="10627" xr:uid="{00000000-0005-0000-0000-00004A260000}"/>
    <cellStyle name="Comma 2 9 2 3 3 5" xfId="10628" xr:uid="{00000000-0005-0000-0000-00004B260000}"/>
    <cellStyle name="Comma 2 9 2 3 3 5 2" xfId="10629" xr:uid="{00000000-0005-0000-0000-00004C260000}"/>
    <cellStyle name="Comma 2 9 2 3 3 5 3" xfId="10630" xr:uid="{00000000-0005-0000-0000-00004D260000}"/>
    <cellStyle name="Comma 2 9 2 3 3 6" xfId="10631" xr:uid="{00000000-0005-0000-0000-00004E260000}"/>
    <cellStyle name="Comma 2 9 2 3 3 7" xfId="10632" xr:uid="{00000000-0005-0000-0000-00004F260000}"/>
    <cellStyle name="Comma 2 9 2 3 4" xfId="10633" xr:uid="{00000000-0005-0000-0000-000050260000}"/>
    <cellStyle name="Comma 2 9 2 3 4 2" xfId="10634" xr:uid="{00000000-0005-0000-0000-000051260000}"/>
    <cellStyle name="Comma 2 9 2 3 4 2 2" xfId="10635" xr:uid="{00000000-0005-0000-0000-000052260000}"/>
    <cellStyle name="Comma 2 9 2 3 4 2 3" xfId="10636" xr:uid="{00000000-0005-0000-0000-000053260000}"/>
    <cellStyle name="Comma 2 9 2 3 4 3" xfId="10637" xr:uid="{00000000-0005-0000-0000-000054260000}"/>
    <cellStyle name="Comma 2 9 2 3 4 3 2" xfId="10638" xr:uid="{00000000-0005-0000-0000-000055260000}"/>
    <cellStyle name="Comma 2 9 2 3 4 3 3" xfId="10639" xr:uid="{00000000-0005-0000-0000-000056260000}"/>
    <cellStyle name="Comma 2 9 2 3 4 4" xfId="10640" xr:uid="{00000000-0005-0000-0000-000057260000}"/>
    <cellStyle name="Comma 2 9 2 3 4 4 2" xfId="10641" xr:uid="{00000000-0005-0000-0000-000058260000}"/>
    <cellStyle name="Comma 2 9 2 3 4 4 3" xfId="10642" xr:uid="{00000000-0005-0000-0000-000059260000}"/>
    <cellStyle name="Comma 2 9 2 3 4 5" xfId="10643" xr:uid="{00000000-0005-0000-0000-00005A260000}"/>
    <cellStyle name="Comma 2 9 2 3 4 5 2" xfId="10644" xr:uid="{00000000-0005-0000-0000-00005B260000}"/>
    <cellStyle name="Comma 2 9 2 3 4 5 3" xfId="10645" xr:uid="{00000000-0005-0000-0000-00005C260000}"/>
    <cellStyle name="Comma 2 9 2 3 4 6" xfId="10646" xr:uid="{00000000-0005-0000-0000-00005D260000}"/>
    <cellStyle name="Comma 2 9 2 3 4 7" xfId="10647" xr:uid="{00000000-0005-0000-0000-00005E260000}"/>
    <cellStyle name="Comma 2 9 2 3 5" xfId="10648" xr:uid="{00000000-0005-0000-0000-00005F260000}"/>
    <cellStyle name="Comma 2 9 2 3 5 2" xfId="10649" xr:uid="{00000000-0005-0000-0000-000060260000}"/>
    <cellStyle name="Comma 2 9 2 3 5 2 2" xfId="10650" xr:uid="{00000000-0005-0000-0000-000061260000}"/>
    <cellStyle name="Comma 2 9 2 3 5 2 3" xfId="10651" xr:uid="{00000000-0005-0000-0000-000062260000}"/>
    <cellStyle name="Comma 2 9 2 3 5 3" xfId="10652" xr:uid="{00000000-0005-0000-0000-000063260000}"/>
    <cellStyle name="Comma 2 9 2 3 5 3 2" xfId="10653" xr:uid="{00000000-0005-0000-0000-000064260000}"/>
    <cellStyle name="Comma 2 9 2 3 5 3 3" xfId="10654" xr:uid="{00000000-0005-0000-0000-000065260000}"/>
    <cellStyle name="Comma 2 9 2 3 5 4" xfId="10655" xr:uid="{00000000-0005-0000-0000-000066260000}"/>
    <cellStyle name="Comma 2 9 2 3 5 4 2" xfId="10656" xr:uid="{00000000-0005-0000-0000-000067260000}"/>
    <cellStyle name="Comma 2 9 2 3 5 4 3" xfId="10657" xr:uid="{00000000-0005-0000-0000-000068260000}"/>
    <cellStyle name="Comma 2 9 2 3 5 5" xfId="10658" xr:uid="{00000000-0005-0000-0000-000069260000}"/>
    <cellStyle name="Comma 2 9 2 3 5 5 2" xfId="10659" xr:uid="{00000000-0005-0000-0000-00006A260000}"/>
    <cellStyle name="Comma 2 9 2 3 5 5 3" xfId="10660" xr:uid="{00000000-0005-0000-0000-00006B260000}"/>
    <cellStyle name="Comma 2 9 2 3 5 6" xfId="10661" xr:uid="{00000000-0005-0000-0000-00006C260000}"/>
    <cellStyle name="Comma 2 9 2 3 5 7" xfId="10662" xr:uid="{00000000-0005-0000-0000-00006D260000}"/>
    <cellStyle name="Comma 2 9 2 3 6" xfId="10663" xr:uid="{00000000-0005-0000-0000-00006E260000}"/>
    <cellStyle name="Comma 2 9 2 3 6 2" xfId="10664" xr:uid="{00000000-0005-0000-0000-00006F260000}"/>
    <cellStyle name="Comma 2 9 2 3 6 3" xfId="10665" xr:uid="{00000000-0005-0000-0000-000070260000}"/>
    <cellStyle name="Comma 2 9 2 3 7" xfId="10666" xr:uid="{00000000-0005-0000-0000-000071260000}"/>
    <cellStyle name="Comma 2 9 2 3 7 2" xfId="10667" xr:uid="{00000000-0005-0000-0000-000072260000}"/>
    <cellStyle name="Comma 2 9 2 3 7 3" xfId="10668" xr:uid="{00000000-0005-0000-0000-000073260000}"/>
    <cellStyle name="Comma 2 9 2 3 8" xfId="10669" xr:uid="{00000000-0005-0000-0000-000074260000}"/>
    <cellStyle name="Comma 2 9 2 3 8 2" xfId="10670" xr:uid="{00000000-0005-0000-0000-000075260000}"/>
    <cellStyle name="Comma 2 9 2 3 8 3" xfId="10671" xr:uid="{00000000-0005-0000-0000-000076260000}"/>
    <cellStyle name="Comma 2 9 2 3 9" xfId="10672" xr:uid="{00000000-0005-0000-0000-000077260000}"/>
    <cellStyle name="Comma 2 9 2 3 9 2" xfId="10673" xr:uid="{00000000-0005-0000-0000-000078260000}"/>
    <cellStyle name="Comma 2 9 2 3 9 3" xfId="10674" xr:uid="{00000000-0005-0000-0000-000079260000}"/>
    <cellStyle name="Comma 2 9 2 4" xfId="10675" xr:uid="{00000000-0005-0000-0000-00007A260000}"/>
    <cellStyle name="Comma 2 9 2 4 2" xfId="10676" xr:uid="{00000000-0005-0000-0000-00007B260000}"/>
    <cellStyle name="Comma 2 9 2 4 2 2" xfId="10677" xr:uid="{00000000-0005-0000-0000-00007C260000}"/>
    <cellStyle name="Comma 2 9 2 4 2 2 2" xfId="10678" xr:uid="{00000000-0005-0000-0000-00007D260000}"/>
    <cellStyle name="Comma 2 9 2 4 2 2 3" xfId="10679" xr:uid="{00000000-0005-0000-0000-00007E260000}"/>
    <cellStyle name="Comma 2 9 2 4 2 3" xfId="10680" xr:uid="{00000000-0005-0000-0000-00007F260000}"/>
    <cellStyle name="Comma 2 9 2 4 2 3 2" xfId="10681" xr:uid="{00000000-0005-0000-0000-000080260000}"/>
    <cellStyle name="Comma 2 9 2 4 2 3 3" xfId="10682" xr:uid="{00000000-0005-0000-0000-000081260000}"/>
    <cellStyle name="Comma 2 9 2 4 2 4" xfId="10683" xr:uid="{00000000-0005-0000-0000-000082260000}"/>
    <cellStyle name="Comma 2 9 2 4 2 4 2" xfId="10684" xr:uid="{00000000-0005-0000-0000-000083260000}"/>
    <cellStyle name="Comma 2 9 2 4 2 4 3" xfId="10685" xr:uid="{00000000-0005-0000-0000-000084260000}"/>
    <cellStyle name="Comma 2 9 2 4 2 5" xfId="10686" xr:uid="{00000000-0005-0000-0000-000085260000}"/>
    <cellStyle name="Comma 2 9 2 4 2 5 2" xfId="10687" xr:uid="{00000000-0005-0000-0000-000086260000}"/>
    <cellStyle name="Comma 2 9 2 4 2 5 3" xfId="10688" xr:uid="{00000000-0005-0000-0000-000087260000}"/>
    <cellStyle name="Comma 2 9 2 4 2 6" xfId="10689" xr:uid="{00000000-0005-0000-0000-000088260000}"/>
    <cellStyle name="Comma 2 9 2 4 2 7" xfId="10690" xr:uid="{00000000-0005-0000-0000-000089260000}"/>
    <cellStyle name="Comma 2 9 2 4 3" xfId="10691" xr:uid="{00000000-0005-0000-0000-00008A260000}"/>
    <cellStyle name="Comma 2 9 2 4 3 2" xfId="10692" xr:uid="{00000000-0005-0000-0000-00008B260000}"/>
    <cellStyle name="Comma 2 9 2 4 3 3" xfId="10693" xr:uid="{00000000-0005-0000-0000-00008C260000}"/>
    <cellStyle name="Comma 2 9 2 4 4" xfId="10694" xr:uid="{00000000-0005-0000-0000-00008D260000}"/>
    <cellStyle name="Comma 2 9 2 4 4 2" xfId="10695" xr:uid="{00000000-0005-0000-0000-00008E260000}"/>
    <cellStyle name="Comma 2 9 2 4 4 3" xfId="10696" xr:uid="{00000000-0005-0000-0000-00008F260000}"/>
    <cellStyle name="Comma 2 9 2 4 5" xfId="10697" xr:uid="{00000000-0005-0000-0000-000090260000}"/>
    <cellStyle name="Comma 2 9 2 4 5 2" xfId="10698" xr:uid="{00000000-0005-0000-0000-000091260000}"/>
    <cellStyle name="Comma 2 9 2 4 5 3" xfId="10699" xr:uid="{00000000-0005-0000-0000-000092260000}"/>
    <cellStyle name="Comma 2 9 2 4 6" xfId="10700" xr:uid="{00000000-0005-0000-0000-000093260000}"/>
    <cellStyle name="Comma 2 9 2 4 6 2" xfId="10701" xr:uid="{00000000-0005-0000-0000-000094260000}"/>
    <cellStyle name="Comma 2 9 2 4 6 3" xfId="10702" xr:uid="{00000000-0005-0000-0000-000095260000}"/>
    <cellStyle name="Comma 2 9 2 4 7" xfId="10703" xr:uid="{00000000-0005-0000-0000-000096260000}"/>
    <cellStyle name="Comma 2 9 2 4 8" xfId="10704" xr:uid="{00000000-0005-0000-0000-000097260000}"/>
    <cellStyle name="Comma 2 9 2 5" xfId="10705" xr:uid="{00000000-0005-0000-0000-000098260000}"/>
    <cellStyle name="Comma 2 9 2 5 2" xfId="10706" xr:uid="{00000000-0005-0000-0000-000099260000}"/>
    <cellStyle name="Comma 2 9 2 5 2 2" xfId="10707" xr:uid="{00000000-0005-0000-0000-00009A260000}"/>
    <cellStyle name="Comma 2 9 2 5 2 2 2" xfId="10708" xr:uid="{00000000-0005-0000-0000-00009B260000}"/>
    <cellStyle name="Comma 2 9 2 5 2 2 3" xfId="10709" xr:uid="{00000000-0005-0000-0000-00009C260000}"/>
    <cellStyle name="Comma 2 9 2 5 2 3" xfId="10710" xr:uid="{00000000-0005-0000-0000-00009D260000}"/>
    <cellStyle name="Comma 2 9 2 5 2 3 2" xfId="10711" xr:uid="{00000000-0005-0000-0000-00009E260000}"/>
    <cellStyle name="Comma 2 9 2 5 2 3 3" xfId="10712" xr:uid="{00000000-0005-0000-0000-00009F260000}"/>
    <cellStyle name="Comma 2 9 2 5 2 4" xfId="10713" xr:uid="{00000000-0005-0000-0000-0000A0260000}"/>
    <cellStyle name="Comma 2 9 2 5 2 4 2" xfId="10714" xr:uid="{00000000-0005-0000-0000-0000A1260000}"/>
    <cellStyle name="Comma 2 9 2 5 2 4 3" xfId="10715" xr:uid="{00000000-0005-0000-0000-0000A2260000}"/>
    <cellStyle name="Comma 2 9 2 5 2 5" xfId="10716" xr:uid="{00000000-0005-0000-0000-0000A3260000}"/>
    <cellStyle name="Comma 2 9 2 5 2 5 2" xfId="10717" xr:uid="{00000000-0005-0000-0000-0000A4260000}"/>
    <cellStyle name="Comma 2 9 2 5 2 5 3" xfId="10718" xr:uid="{00000000-0005-0000-0000-0000A5260000}"/>
    <cellStyle name="Comma 2 9 2 5 2 6" xfId="10719" xr:uid="{00000000-0005-0000-0000-0000A6260000}"/>
    <cellStyle name="Comma 2 9 2 5 2 7" xfId="10720" xr:uid="{00000000-0005-0000-0000-0000A7260000}"/>
    <cellStyle name="Comma 2 9 2 5 3" xfId="10721" xr:uid="{00000000-0005-0000-0000-0000A8260000}"/>
    <cellStyle name="Comma 2 9 2 5 3 2" xfId="10722" xr:uid="{00000000-0005-0000-0000-0000A9260000}"/>
    <cellStyle name="Comma 2 9 2 5 3 3" xfId="10723" xr:uid="{00000000-0005-0000-0000-0000AA260000}"/>
    <cellStyle name="Comma 2 9 2 5 4" xfId="10724" xr:uid="{00000000-0005-0000-0000-0000AB260000}"/>
    <cellStyle name="Comma 2 9 2 5 4 2" xfId="10725" xr:uid="{00000000-0005-0000-0000-0000AC260000}"/>
    <cellStyle name="Comma 2 9 2 5 4 3" xfId="10726" xr:uid="{00000000-0005-0000-0000-0000AD260000}"/>
    <cellStyle name="Comma 2 9 2 5 5" xfId="10727" xr:uid="{00000000-0005-0000-0000-0000AE260000}"/>
    <cellStyle name="Comma 2 9 2 5 5 2" xfId="10728" xr:uid="{00000000-0005-0000-0000-0000AF260000}"/>
    <cellStyle name="Comma 2 9 2 5 5 3" xfId="10729" xr:uid="{00000000-0005-0000-0000-0000B0260000}"/>
    <cellStyle name="Comma 2 9 2 5 6" xfId="10730" xr:uid="{00000000-0005-0000-0000-0000B1260000}"/>
    <cellStyle name="Comma 2 9 2 5 6 2" xfId="10731" xr:uid="{00000000-0005-0000-0000-0000B2260000}"/>
    <cellStyle name="Comma 2 9 2 5 6 3" xfId="10732" xr:uid="{00000000-0005-0000-0000-0000B3260000}"/>
    <cellStyle name="Comma 2 9 2 5 7" xfId="10733" xr:uid="{00000000-0005-0000-0000-0000B4260000}"/>
    <cellStyle name="Comma 2 9 2 5 8" xfId="10734" xr:uid="{00000000-0005-0000-0000-0000B5260000}"/>
    <cellStyle name="Comma 2 9 2 6" xfId="10735" xr:uid="{00000000-0005-0000-0000-0000B6260000}"/>
    <cellStyle name="Comma 2 9 2 6 2" xfId="10736" xr:uid="{00000000-0005-0000-0000-0000B7260000}"/>
    <cellStyle name="Comma 2 9 2 6 2 2" xfId="10737" xr:uid="{00000000-0005-0000-0000-0000B8260000}"/>
    <cellStyle name="Comma 2 9 2 6 2 3" xfId="10738" xr:uid="{00000000-0005-0000-0000-0000B9260000}"/>
    <cellStyle name="Comma 2 9 2 6 3" xfId="10739" xr:uid="{00000000-0005-0000-0000-0000BA260000}"/>
    <cellStyle name="Comma 2 9 2 6 3 2" xfId="10740" xr:uid="{00000000-0005-0000-0000-0000BB260000}"/>
    <cellStyle name="Comma 2 9 2 6 3 3" xfId="10741" xr:uid="{00000000-0005-0000-0000-0000BC260000}"/>
    <cellStyle name="Comma 2 9 2 6 4" xfId="10742" xr:uid="{00000000-0005-0000-0000-0000BD260000}"/>
    <cellStyle name="Comma 2 9 2 6 4 2" xfId="10743" xr:uid="{00000000-0005-0000-0000-0000BE260000}"/>
    <cellStyle name="Comma 2 9 2 6 4 3" xfId="10744" xr:uid="{00000000-0005-0000-0000-0000BF260000}"/>
    <cellStyle name="Comma 2 9 2 6 5" xfId="10745" xr:uid="{00000000-0005-0000-0000-0000C0260000}"/>
    <cellStyle name="Comma 2 9 2 6 5 2" xfId="10746" xr:uid="{00000000-0005-0000-0000-0000C1260000}"/>
    <cellStyle name="Comma 2 9 2 6 5 3" xfId="10747" xr:uid="{00000000-0005-0000-0000-0000C2260000}"/>
    <cellStyle name="Comma 2 9 2 6 6" xfId="10748" xr:uid="{00000000-0005-0000-0000-0000C3260000}"/>
    <cellStyle name="Comma 2 9 2 6 7" xfId="10749" xr:uid="{00000000-0005-0000-0000-0000C4260000}"/>
    <cellStyle name="Comma 2 9 2 7" xfId="10750" xr:uid="{00000000-0005-0000-0000-0000C5260000}"/>
    <cellStyle name="Comma 2 9 2 7 2" xfId="10751" xr:uid="{00000000-0005-0000-0000-0000C6260000}"/>
    <cellStyle name="Comma 2 9 2 7 2 2" xfId="10752" xr:uid="{00000000-0005-0000-0000-0000C7260000}"/>
    <cellStyle name="Comma 2 9 2 7 2 3" xfId="10753" xr:uid="{00000000-0005-0000-0000-0000C8260000}"/>
    <cellStyle name="Comma 2 9 2 7 3" xfId="10754" xr:uid="{00000000-0005-0000-0000-0000C9260000}"/>
    <cellStyle name="Comma 2 9 2 7 3 2" xfId="10755" xr:uid="{00000000-0005-0000-0000-0000CA260000}"/>
    <cellStyle name="Comma 2 9 2 7 3 3" xfId="10756" xr:uid="{00000000-0005-0000-0000-0000CB260000}"/>
    <cellStyle name="Comma 2 9 2 7 4" xfId="10757" xr:uid="{00000000-0005-0000-0000-0000CC260000}"/>
    <cellStyle name="Comma 2 9 2 7 4 2" xfId="10758" xr:uid="{00000000-0005-0000-0000-0000CD260000}"/>
    <cellStyle name="Comma 2 9 2 7 4 3" xfId="10759" xr:uid="{00000000-0005-0000-0000-0000CE260000}"/>
    <cellStyle name="Comma 2 9 2 7 5" xfId="10760" xr:uid="{00000000-0005-0000-0000-0000CF260000}"/>
    <cellStyle name="Comma 2 9 2 7 5 2" xfId="10761" xr:uid="{00000000-0005-0000-0000-0000D0260000}"/>
    <cellStyle name="Comma 2 9 2 7 5 3" xfId="10762" xr:uid="{00000000-0005-0000-0000-0000D1260000}"/>
    <cellStyle name="Comma 2 9 2 7 6" xfId="10763" xr:uid="{00000000-0005-0000-0000-0000D2260000}"/>
    <cellStyle name="Comma 2 9 2 7 7" xfId="10764" xr:uid="{00000000-0005-0000-0000-0000D3260000}"/>
    <cellStyle name="Comma 2 9 2 8" xfId="10765" xr:uid="{00000000-0005-0000-0000-0000D4260000}"/>
    <cellStyle name="Comma 2 9 2 8 2" xfId="10766" xr:uid="{00000000-0005-0000-0000-0000D5260000}"/>
    <cellStyle name="Comma 2 9 2 8 2 2" xfId="10767" xr:uid="{00000000-0005-0000-0000-0000D6260000}"/>
    <cellStyle name="Comma 2 9 2 8 2 3" xfId="10768" xr:uid="{00000000-0005-0000-0000-0000D7260000}"/>
    <cellStyle name="Comma 2 9 2 8 3" xfId="10769" xr:uid="{00000000-0005-0000-0000-0000D8260000}"/>
    <cellStyle name="Comma 2 9 2 8 3 2" xfId="10770" xr:uid="{00000000-0005-0000-0000-0000D9260000}"/>
    <cellStyle name="Comma 2 9 2 8 3 3" xfId="10771" xr:uid="{00000000-0005-0000-0000-0000DA260000}"/>
    <cellStyle name="Comma 2 9 2 8 4" xfId="10772" xr:uid="{00000000-0005-0000-0000-0000DB260000}"/>
    <cellStyle name="Comma 2 9 2 8 4 2" xfId="10773" xr:uid="{00000000-0005-0000-0000-0000DC260000}"/>
    <cellStyle name="Comma 2 9 2 8 4 3" xfId="10774" xr:uid="{00000000-0005-0000-0000-0000DD260000}"/>
    <cellStyle name="Comma 2 9 2 8 5" xfId="10775" xr:uid="{00000000-0005-0000-0000-0000DE260000}"/>
    <cellStyle name="Comma 2 9 2 8 5 2" xfId="10776" xr:uid="{00000000-0005-0000-0000-0000DF260000}"/>
    <cellStyle name="Comma 2 9 2 8 5 3" xfId="10777" xr:uid="{00000000-0005-0000-0000-0000E0260000}"/>
    <cellStyle name="Comma 2 9 2 8 6" xfId="10778" xr:uid="{00000000-0005-0000-0000-0000E1260000}"/>
    <cellStyle name="Comma 2 9 2 8 7" xfId="10779" xr:uid="{00000000-0005-0000-0000-0000E2260000}"/>
    <cellStyle name="Comma 2 9 2 9" xfId="10780" xr:uid="{00000000-0005-0000-0000-0000E3260000}"/>
    <cellStyle name="Comma 2 9 2 9 2" xfId="10781" xr:uid="{00000000-0005-0000-0000-0000E4260000}"/>
    <cellStyle name="Comma 2 9 2 9 2 2" xfId="10782" xr:uid="{00000000-0005-0000-0000-0000E5260000}"/>
    <cellStyle name="Comma 2 9 2 9 2 3" xfId="10783" xr:uid="{00000000-0005-0000-0000-0000E6260000}"/>
    <cellStyle name="Comma 2 9 2 9 3" xfId="10784" xr:uid="{00000000-0005-0000-0000-0000E7260000}"/>
    <cellStyle name="Comma 2 9 2 9 3 2" xfId="10785" xr:uid="{00000000-0005-0000-0000-0000E8260000}"/>
    <cellStyle name="Comma 2 9 2 9 3 3" xfId="10786" xr:uid="{00000000-0005-0000-0000-0000E9260000}"/>
    <cellStyle name="Comma 2 9 2 9 4" xfId="10787" xr:uid="{00000000-0005-0000-0000-0000EA260000}"/>
    <cellStyle name="Comma 2 9 2 9 4 2" xfId="10788" xr:uid="{00000000-0005-0000-0000-0000EB260000}"/>
    <cellStyle name="Comma 2 9 2 9 4 3" xfId="10789" xr:uid="{00000000-0005-0000-0000-0000EC260000}"/>
    <cellStyle name="Comma 2 9 2 9 5" xfId="10790" xr:uid="{00000000-0005-0000-0000-0000ED260000}"/>
    <cellStyle name="Comma 2 9 2 9 5 2" xfId="10791" xr:uid="{00000000-0005-0000-0000-0000EE260000}"/>
    <cellStyle name="Comma 2 9 2 9 5 3" xfId="10792" xr:uid="{00000000-0005-0000-0000-0000EF260000}"/>
    <cellStyle name="Comma 2 9 2 9 6" xfId="10793" xr:uid="{00000000-0005-0000-0000-0000F0260000}"/>
    <cellStyle name="Comma 2 9 2 9 7" xfId="10794" xr:uid="{00000000-0005-0000-0000-0000F1260000}"/>
    <cellStyle name="Comma 2 9 3" xfId="10795" xr:uid="{00000000-0005-0000-0000-0000F2260000}"/>
    <cellStyle name="Comma 2 9 3 10" xfId="10796" xr:uid="{00000000-0005-0000-0000-0000F3260000}"/>
    <cellStyle name="Comma 2 9 3 10 2" xfId="10797" xr:uid="{00000000-0005-0000-0000-0000F4260000}"/>
    <cellStyle name="Comma 2 9 3 10 3" xfId="10798" xr:uid="{00000000-0005-0000-0000-0000F5260000}"/>
    <cellStyle name="Comma 2 9 3 11" xfId="10799" xr:uid="{00000000-0005-0000-0000-0000F6260000}"/>
    <cellStyle name="Comma 2 9 3 11 2" xfId="10800" xr:uid="{00000000-0005-0000-0000-0000F7260000}"/>
    <cellStyle name="Comma 2 9 3 11 3" xfId="10801" xr:uid="{00000000-0005-0000-0000-0000F8260000}"/>
    <cellStyle name="Comma 2 9 3 12" xfId="10802" xr:uid="{00000000-0005-0000-0000-0000F9260000}"/>
    <cellStyle name="Comma 2 9 3 12 2" xfId="10803" xr:uid="{00000000-0005-0000-0000-0000FA260000}"/>
    <cellStyle name="Comma 2 9 3 12 3" xfId="10804" xr:uid="{00000000-0005-0000-0000-0000FB260000}"/>
    <cellStyle name="Comma 2 9 3 13" xfId="10805" xr:uid="{00000000-0005-0000-0000-0000FC260000}"/>
    <cellStyle name="Comma 2 9 3 14" xfId="10806" xr:uid="{00000000-0005-0000-0000-0000FD260000}"/>
    <cellStyle name="Comma 2 9 3 2" xfId="10807" xr:uid="{00000000-0005-0000-0000-0000FE260000}"/>
    <cellStyle name="Comma 2 9 3 2 10" xfId="10808" xr:uid="{00000000-0005-0000-0000-0000FF260000}"/>
    <cellStyle name="Comma 2 9 3 2 11" xfId="10809" xr:uid="{00000000-0005-0000-0000-000000270000}"/>
    <cellStyle name="Comma 2 9 3 2 2" xfId="10810" xr:uid="{00000000-0005-0000-0000-000001270000}"/>
    <cellStyle name="Comma 2 9 3 2 2 2" xfId="10811" xr:uid="{00000000-0005-0000-0000-000002270000}"/>
    <cellStyle name="Comma 2 9 3 2 2 2 2" xfId="10812" xr:uid="{00000000-0005-0000-0000-000003270000}"/>
    <cellStyle name="Comma 2 9 3 2 2 2 2 2" xfId="10813" xr:uid="{00000000-0005-0000-0000-000004270000}"/>
    <cellStyle name="Comma 2 9 3 2 2 2 2 3" xfId="10814" xr:uid="{00000000-0005-0000-0000-000005270000}"/>
    <cellStyle name="Comma 2 9 3 2 2 2 3" xfId="10815" xr:uid="{00000000-0005-0000-0000-000006270000}"/>
    <cellStyle name="Comma 2 9 3 2 2 2 3 2" xfId="10816" xr:uid="{00000000-0005-0000-0000-000007270000}"/>
    <cellStyle name="Comma 2 9 3 2 2 2 3 3" xfId="10817" xr:uid="{00000000-0005-0000-0000-000008270000}"/>
    <cellStyle name="Comma 2 9 3 2 2 2 4" xfId="10818" xr:uid="{00000000-0005-0000-0000-000009270000}"/>
    <cellStyle name="Comma 2 9 3 2 2 2 4 2" xfId="10819" xr:uid="{00000000-0005-0000-0000-00000A270000}"/>
    <cellStyle name="Comma 2 9 3 2 2 2 4 3" xfId="10820" xr:uid="{00000000-0005-0000-0000-00000B270000}"/>
    <cellStyle name="Comma 2 9 3 2 2 2 5" xfId="10821" xr:uid="{00000000-0005-0000-0000-00000C270000}"/>
    <cellStyle name="Comma 2 9 3 2 2 2 5 2" xfId="10822" xr:uid="{00000000-0005-0000-0000-00000D270000}"/>
    <cellStyle name="Comma 2 9 3 2 2 2 5 3" xfId="10823" xr:uid="{00000000-0005-0000-0000-00000E270000}"/>
    <cellStyle name="Comma 2 9 3 2 2 2 6" xfId="10824" xr:uid="{00000000-0005-0000-0000-00000F270000}"/>
    <cellStyle name="Comma 2 9 3 2 2 2 7" xfId="10825" xr:uid="{00000000-0005-0000-0000-000010270000}"/>
    <cellStyle name="Comma 2 9 3 2 2 3" xfId="10826" xr:uid="{00000000-0005-0000-0000-000011270000}"/>
    <cellStyle name="Comma 2 9 3 2 2 3 2" xfId="10827" xr:uid="{00000000-0005-0000-0000-000012270000}"/>
    <cellStyle name="Comma 2 9 3 2 2 3 3" xfId="10828" xr:uid="{00000000-0005-0000-0000-000013270000}"/>
    <cellStyle name="Comma 2 9 3 2 2 4" xfId="10829" xr:uid="{00000000-0005-0000-0000-000014270000}"/>
    <cellStyle name="Comma 2 9 3 2 2 4 2" xfId="10830" xr:uid="{00000000-0005-0000-0000-000015270000}"/>
    <cellStyle name="Comma 2 9 3 2 2 4 3" xfId="10831" xr:uid="{00000000-0005-0000-0000-000016270000}"/>
    <cellStyle name="Comma 2 9 3 2 2 5" xfId="10832" xr:uid="{00000000-0005-0000-0000-000017270000}"/>
    <cellStyle name="Comma 2 9 3 2 2 5 2" xfId="10833" xr:uid="{00000000-0005-0000-0000-000018270000}"/>
    <cellStyle name="Comma 2 9 3 2 2 5 3" xfId="10834" xr:uid="{00000000-0005-0000-0000-000019270000}"/>
    <cellStyle name="Comma 2 9 3 2 2 6" xfId="10835" xr:uid="{00000000-0005-0000-0000-00001A270000}"/>
    <cellStyle name="Comma 2 9 3 2 2 6 2" xfId="10836" xr:uid="{00000000-0005-0000-0000-00001B270000}"/>
    <cellStyle name="Comma 2 9 3 2 2 6 3" xfId="10837" xr:uid="{00000000-0005-0000-0000-00001C270000}"/>
    <cellStyle name="Comma 2 9 3 2 2 7" xfId="10838" xr:uid="{00000000-0005-0000-0000-00001D270000}"/>
    <cellStyle name="Comma 2 9 3 2 2 8" xfId="10839" xr:uid="{00000000-0005-0000-0000-00001E270000}"/>
    <cellStyle name="Comma 2 9 3 2 3" xfId="10840" xr:uid="{00000000-0005-0000-0000-00001F270000}"/>
    <cellStyle name="Comma 2 9 3 2 3 2" xfId="10841" xr:uid="{00000000-0005-0000-0000-000020270000}"/>
    <cellStyle name="Comma 2 9 3 2 3 2 2" xfId="10842" xr:uid="{00000000-0005-0000-0000-000021270000}"/>
    <cellStyle name="Comma 2 9 3 2 3 2 3" xfId="10843" xr:uid="{00000000-0005-0000-0000-000022270000}"/>
    <cellStyle name="Comma 2 9 3 2 3 3" xfId="10844" xr:uid="{00000000-0005-0000-0000-000023270000}"/>
    <cellStyle name="Comma 2 9 3 2 3 3 2" xfId="10845" xr:uid="{00000000-0005-0000-0000-000024270000}"/>
    <cellStyle name="Comma 2 9 3 2 3 3 3" xfId="10846" xr:uid="{00000000-0005-0000-0000-000025270000}"/>
    <cellStyle name="Comma 2 9 3 2 3 4" xfId="10847" xr:uid="{00000000-0005-0000-0000-000026270000}"/>
    <cellStyle name="Comma 2 9 3 2 3 4 2" xfId="10848" xr:uid="{00000000-0005-0000-0000-000027270000}"/>
    <cellStyle name="Comma 2 9 3 2 3 4 3" xfId="10849" xr:uid="{00000000-0005-0000-0000-000028270000}"/>
    <cellStyle name="Comma 2 9 3 2 3 5" xfId="10850" xr:uid="{00000000-0005-0000-0000-000029270000}"/>
    <cellStyle name="Comma 2 9 3 2 3 5 2" xfId="10851" xr:uid="{00000000-0005-0000-0000-00002A270000}"/>
    <cellStyle name="Comma 2 9 3 2 3 5 3" xfId="10852" xr:uid="{00000000-0005-0000-0000-00002B270000}"/>
    <cellStyle name="Comma 2 9 3 2 3 6" xfId="10853" xr:uid="{00000000-0005-0000-0000-00002C270000}"/>
    <cellStyle name="Comma 2 9 3 2 3 7" xfId="10854" xr:uid="{00000000-0005-0000-0000-00002D270000}"/>
    <cellStyle name="Comma 2 9 3 2 4" xfId="10855" xr:uid="{00000000-0005-0000-0000-00002E270000}"/>
    <cellStyle name="Comma 2 9 3 2 4 2" xfId="10856" xr:uid="{00000000-0005-0000-0000-00002F270000}"/>
    <cellStyle name="Comma 2 9 3 2 4 2 2" xfId="10857" xr:uid="{00000000-0005-0000-0000-000030270000}"/>
    <cellStyle name="Comma 2 9 3 2 4 2 3" xfId="10858" xr:uid="{00000000-0005-0000-0000-000031270000}"/>
    <cellStyle name="Comma 2 9 3 2 4 3" xfId="10859" xr:uid="{00000000-0005-0000-0000-000032270000}"/>
    <cellStyle name="Comma 2 9 3 2 4 3 2" xfId="10860" xr:uid="{00000000-0005-0000-0000-000033270000}"/>
    <cellStyle name="Comma 2 9 3 2 4 3 3" xfId="10861" xr:uid="{00000000-0005-0000-0000-000034270000}"/>
    <cellStyle name="Comma 2 9 3 2 4 4" xfId="10862" xr:uid="{00000000-0005-0000-0000-000035270000}"/>
    <cellStyle name="Comma 2 9 3 2 4 4 2" xfId="10863" xr:uid="{00000000-0005-0000-0000-000036270000}"/>
    <cellStyle name="Comma 2 9 3 2 4 4 3" xfId="10864" xr:uid="{00000000-0005-0000-0000-000037270000}"/>
    <cellStyle name="Comma 2 9 3 2 4 5" xfId="10865" xr:uid="{00000000-0005-0000-0000-000038270000}"/>
    <cellStyle name="Comma 2 9 3 2 4 5 2" xfId="10866" xr:uid="{00000000-0005-0000-0000-000039270000}"/>
    <cellStyle name="Comma 2 9 3 2 4 5 3" xfId="10867" xr:uid="{00000000-0005-0000-0000-00003A270000}"/>
    <cellStyle name="Comma 2 9 3 2 4 6" xfId="10868" xr:uid="{00000000-0005-0000-0000-00003B270000}"/>
    <cellStyle name="Comma 2 9 3 2 4 7" xfId="10869" xr:uid="{00000000-0005-0000-0000-00003C270000}"/>
    <cellStyle name="Comma 2 9 3 2 5" xfId="10870" xr:uid="{00000000-0005-0000-0000-00003D270000}"/>
    <cellStyle name="Comma 2 9 3 2 5 2" xfId="10871" xr:uid="{00000000-0005-0000-0000-00003E270000}"/>
    <cellStyle name="Comma 2 9 3 2 5 2 2" xfId="10872" xr:uid="{00000000-0005-0000-0000-00003F270000}"/>
    <cellStyle name="Comma 2 9 3 2 5 2 3" xfId="10873" xr:uid="{00000000-0005-0000-0000-000040270000}"/>
    <cellStyle name="Comma 2 9 3 2 5 3" xfId="10874" xr:uid="{00000000-0005-0000-0000-000041270000}"/>
    <cellStyle name="Comma 2 9 3 2 5 3 2" xfId="10875" xr:uid="{00000000-0005-0000-0000-000042270000}"/>
    <cellStyle name="Comma 2 9 3 2 5 3 3" xfId="10876" xr:uid="{00000000-0005-0000-0000-000043270000}"/>
    <cellStyle name="Comma 2 9 3 2 5 4" xfId="10877" xr:uid="{00000000-0005-0000-0000-000044270000}"/>
    <cellStyle name="Comma 2 9 3 2 5 4 2" xfId="10878" xr:uid="{00000000-0005-0000-0000-000045270000}"/>
    <cellStyle name="Comma 2 9 3 2 5 4 3" xfId="10879" xr:uid="{00000000-0005-0000-0000-000046270000}"/>
    <cellStyle name="Comma 2 9 3 2 5 5" xfId="10880" xr:uid="{00000000-0005-0000-0000-000047270000}"/>
    <cellStyle name="Comma 2 9 3 2 5 5 2" xfId="10881" xr:uid="{00000000-0005-0000-0000-000048270000}"/>
    <cellStyle name="Comma 2 9 3 2 5 5 3" xfId="10882" xr:uid="{00000000-0005-0000-0000-000049270000}"/>
    <cellStyle name="Comma 2 9 3 2 5 6" xfId="10883" xr:uid="{00000000-0005-0000-0000-00004A270000}"/>
    <cellStyle name="Comma 2 9 3 2 5 7" xfId="10884" xr:uid="{00000000-0005-0000-0000-00004B270000}"/>
    <cellStyle name="Comma 2 9 3 2 6" xfId="10885" xr:uid="{00000000-0005-0000-0000-00004C270000}"/>
    <cellStyle name="Comma 2 9 3 2 6 2" xfId="10886" xr:uid="{00000000-0005-0000-0000-00004D270000}"/>
    <cellStyle name="Comma 2 9 3 2 6 3" xfId="10887" xr:uid="{00000000-0005-0000-0000-00004E270000}"/>
    <cellStyle name="Comma 2 9 3 2 7" xfId="10888" xr:uid="{00000000-0005-0000-0000-00004F270000}"/>
    <cellStyle name="Comma 2 9 3 2 7 2" xfId="10889" xr:uid="{00000000-0005-0000-0000-000050270000}"/>
    <cellStyle name="Comma 2 9 3 2 7 3" xfId="10890" xr:uid="{00000000-0005-0000-0000-000051270000}"/>
    <cellStyle name="Comma 2 9 3 2 8" xfId="10891" xr:uid="{00000000-0005-0000-0000-000052270000}"/>
    <cellStyle name="Comma 2 9 3 2 8 2" xfId="10892" xr:uid="{00000000-0005-0000-0000-000053270000}"/>
    <cellStyle name="Comma 2 9 3 2 8 3" xfId="10893" xr:uid="{00000000-0005-0000-0000-000054270000}"/>
    <cellStyle name="Comma 2 9 3 2 9" xfId="10894" xr:uid="{00000000-0005-0000-0000-000055270000}"/>
    <cellStyle name="Comma 2 9 3 2 9 2" xfId="10895" xr:uid="{00000000-0005-0000-0000-000056270000}"/>
    <cellStyle name="Comma 2 9 3 2 9 3" xfId="10896" xr:uid="{00000000-0005-0000-0000-000057270000}"/>
    <cellStyle name="Comma 2 9 3 3" xfId="10897" xr:uid="{00000000-0005-0000-0000-000058270000}"/>
    <cellStyle name="Comma 2 9 3 3 2" xfId="10898" xr:uid="{00000000-0005-0000-0000-000059270000}"/>
    <cellStyle name="Comma 2 9 3 3 2 2" xfId="10899" xr:uid="{00000000-0005-0000-0000-00005A270000}"/>
    <cellStyle name="Comma 2 9 3 3 2 2 2" xfId="10900" xr:uid="{00000000-0005-0000-0000-00005B270000}"/>
    <cellStyle name="Comma 2 9 3 3 2 2 3" xfId="10901" xr:uid="{00000000-0005-0000-0000-00005C270000}"/>
    <cellStyle name="Comma 2 9 3 3 2 3" xfId="10902" xr:uid="{00000000-0005-0000-0000-00005D270000}"/>
    <cellStyle name="Comma 2 9 3 3 2 3 2" xfId="10903" xr:uid="{00000000-0005-0000-0000-00005E270000}"/>
    <cellStyle name="Comma 2 9 3 3 2 3 3" xfId="10904" xr:uid="{00000000-0005-0000-0000-00005F270000}"/>
    <cellStyle name="Comma 2 9 3 3 2 4" xfId="10905" xr:uid="{00000000-0005-0000-0000-000060270000}"/>
    <cellStyle name="Comma 2 9 3 3 2 4 2" xfId="10906" xr:uid="{00000000-0005-0000-0000-000061270000}"/>
    <cellStyle name="Comma 2 9 3 3 2 4 3" xfId="10907" xr:uid="{00000000-0005-0000-0000-000062270000}"/>
    <cellStyle name="Comma 2 9 3 3 2 5" xfId="10908" xr:uid="{00000000-0005-0000-0000-000063270000}"/>
    <cellStyle name="Comma 2 9 3 3 2 5 2" xfId="10909" xr:uid="{00000000-0005-0000-0000-000064270000}"/>
    <cellStyle name="Comma 2 9 3 3 2 5 3" xfId="10910" xr:uid="{00000000-0005-0000-0000-000065270000}"/>
    <cellStyle name="Comma 2 9 3 3 2 6" xfId="10911" xr:uid="{00000000-0005-0000-0000-000066270000}"/>
    <cellStyle name="Comma 2 9 3 3 2 7" xfId="10912" xr:uid="{00000000-0005-0000-0000-000067270000}"/>
    <cellStyle name="Comma 2 9 3 3 3" xfId="10913" xr:uid="{00000000-0005-0000-0000-000068270000}"/>
    <cellStyle name="Comma 2 9 3 3 3 2" xfId="10914" xr:uid="{00000000-0005-0000-0000-000069270000}"/>
    <cellStyle name="Comma 2 9 3 3 3 3" xfId="10915" xr:uid="{00000000-0005-0000-0000-00006A270000}"/>
    <cellStyle name="Comma 2 9 3 3 4" xfId="10916" xr:uid="{00000000-0005-0000-0000-00006B270000}"/>
    <cellStyle name="Comma 2 9 3 3 4 2" xfId="10917" xr:uid="{00000000-0005-0000-0000-00006C270000}"/>
    <cellStyle name="Comma 2 9 3 3 4 3" xfId="10918" xr:uid="{00000000-0005-0000-0000-00006D270000}"/>
    <cellStyle name="Comma 2 9 3 3 5" xfId="10919" xr:uid="{00000000-0005-0000-0000-00006E270000}"/>
    <cellStyle name="Comma 2 9 3 3 5 2" xfId="10920" xr:uid="{00000000-0005-0000-0000-00006F270000}"/>
    <cellStyle name="Comma 2 9 3 3 5 3" xfId="10921" xr:uid="{00000000-0005-0000-0000-000070270000}"/>
    <cellStyle name="Comma 2 9 3 3 6" xfId="10922" xr:uid="{00000000-0005-0000-0000-000071270000}"/>
    <cellStyle name="Comma 2 9 3 3 6 2" xfId="10923" xr:uid="{00000000-0005-0000-0000-000072270000}"/>
    <cellStyle name="Comma 2 9 3 3 6 3" xfId="10924" xr:uid="{00000000-0005-0000-0000-000073270000}"/>
    <cellStyle name="Comma 2 9 3 3 7" xfId="10925" xr:uid="{00000000-0005-0000-0000-000074270000}"/>
    <cellStyle name="Comma 2 9 3 3 8" xfId="10926" xr:uid="{00000000-0005-0000-0000-000075270000}"/>
    <cellStyle name="Comma 2 9 3 4" xfId="10927" xr:uid="{00000000-0005-0000-0000-000076270000}"/>
    <cellStyle name="Comma 2 9 3 4 2" xfId="10928" xr:uid="{00000000-0005-0000-0000-000077270000}"/>
    <cellStyle name="Comma 2 9 3 4 2 2" xfId="10929" xr:uid="{00000000-0005-0000-0000-000078270000}"/>
    <cellStyle name="Comma 2 9 3 4 2 2 2" xfId="10930" xr:uid="{00000000-0005-0000-0000-000079270000}"/>
    <cellStyle name="Comma 2 9 3 4 2 2 3" xfId="10931" xr:uid="{00000000-0005-0000-0000-00007A270000}"/>
    <cellStyle name="Comma 2 9 3 4 2 3" xfId="10932" xr:uid="{00000000-0005-0000-0000-00007B270000}"/>
    <cellStyle name="Comma 2 9 3 4 2 3 2" xfId="10933" xr:uid="{00000000-0005-0000-0000-00007C270000}"/>
    <cellStyle name="Comma 2 9 3 4 2 3 3" xfId="10934" xr:uid="{00000000-0005-0000-0000-00007D270000}"/>
    <cellStyle name="Comma 2 9 3 4 2 4" xfId="10935" xr:uid="{00000000-0005-0000-0000-00007E270000}"/>
    <cellStyle name="Comma 2 9 3 4 2 4 2" xfId="10936" xr:uid="{00000000-0005-0000-0000-00007F270000}"/>
    <cellStyle name="Comma 2 9 3 4 2 4 3" xfId="10937" xr:uid="{00000000-0005-0000-0000-000080270000}"/>
    <cellStyle name="Comma 2 9 3 4 2 5" xfId="10938" xr:uid="{00000000-0005-0000-0000-000081270000}"/>
    <cellStyle name="Comma 2 9 3 4 2 5 2" xfId="10939" xr:uid="{00000000-0005-0000-0000-000082270000}"/>
    <cellStyle name="Comma 2 9 3 4 2 5 3" xfId="10940" xr:uid="{00000000-0005-0000-0000-000083270000}"/>
    <cellStyle name="Comma 2 9 3 4 2 6" xfId="10941" xr:uid="{00000000-0005-0000-0000-000084270000}"/>
    <cellStyle name="Comma 2 9 3 4 2 7" xfId="10942" xr:uid="{00000000-0005-0000-0000-000085270000}"/>
    <cellStyle name="Comma 2 9 3 4 3" xfId="10943" xr:uid="{00000000-0005-0000-0000-000086270000}"/>
    <cellStyle name="Comma 2 9 3 4 3 2" xfId="10944" xr:uid="{00000000-0005-0000-0000-000087270000}"/>
    <cellStyle name="Comma 2 9 3 4 3 3" xfId="10945" xr:uid="{00000000-0005-0000-0000-000088270000}"/>
    <cellStyle name="Comma 2 9 3 4 4" xfId="10946" xr:uid="{00000000-0005-0000-0000-000089270000}"/>
    <cellStyle name="Comma 2 9 3 4 4 2" xfId="10947" xr:uid="{00000000-0005-0000-0000-00008A270000}"/>
    <cellStyle name="Comma 2 9 3 4 4 3" xfId="10948" xr:uid="{00000000-0005-0000-0000-00008B270000}"/>
    <cellStyle name="Comma 2 9 3 4 5" xfId="10949" xr:uid="{00000000-0005-0000-0000-00008C270000}"/>
    <cellStyle name="Comma 2 9 3 4 5 2" xfId="10950" xr:uid="{00000000-0005-0000-0000-00008D270000}"/>
    <cellStyle name="Comma 2 9 3 4 5 3" xfId="10951" xr:uid="{00000000-0005-0000-0000-00008E270000}"/>
    <cellStyle name="Comma 2 9 3 4 6" xfId="10952" xr:uid="{00000000-0005-0000-0000-00008F270000}"/>
    <cellStyle name="Comma 2 9 3 4 6 2" xfId="10953" xr:uid="{00000000-0005-0000-0000-000090270000}"/>
    <cellStyle name="Comma 2 9 3 4 6 3" xfId="10954" xr:uid="{00000000-0005-0000-0000-000091270000}"/>
    <cellStyle name="Comma 2 9 3 4 7" xfId="10955" xr:uid="{00000000-0005-0000-0000-000092270000}"/>
    <cellStyle name="Comma 2 9 3 4 8" xfId="10956" xr:uid="{00000000-0005-0000-0000-000093270000}"/>
    <cellStyle name="Comma 2 9 3 5" xfId="10957" xr:uid="{00000000-0005-0000-0000-000094270000}"/>
    <cellStyle name="Comma 2 9 3 5 2" xfId="10958" xr:uid="{00000000-0005-0000-0000-000095270000}"/>
    <cellStyle name="Comma 2 9 3 5 2 2" xfId="10959" xr:uid="{00000000-0005-0000-0000-000096270000}"/>
    <cellStyle name="Comma 2 9 3 5 2 3" xfId="10960" xr:uid="{00000000-0005-0000-0000-000097270000}"/>
    <cellStyle name="Comma 2 9 3 5 3" xfId="10961" xr:uid="{00000000-0005-0000-0000-000098270000}"/>
    <cellStyle name="Comma 2 9 3 5 3 2" xfId="10962" xr:uid="{00000000-0005-0000-0000-000099270000}"/>
    <cellStyle name="Comma 2 9 3 5 3 3" xfId="10963" xr:uid="{00000000-0005-0000-0000-00009A270000}"/>
    <cellStyle name="Comma 2 9 3 5 4" xfId="10964" xr:uid="{00000000-0005-0000-0000-00009B270000}"/>
    <cellStyle name="Comma 2 9 3 5 4 2" xfId="10965" xr:uid="{00000000-0005-0000-0000-00009C270000}"/>
    <cellStyle name="Comma 2 9 3 5 4 3" xfId="10966" xr:uid="{00000000-0005-0000-0000-00009D270000}"/>
    <cellStyle name="Comma 2 9 3 5 5" xfId="10967" xr:uid="{00000000-0005-0000-0000-00009E270000}"/>
    <cellStyle name="Comma 2 9 3 5 5 2" xfId="10968" xr:uid="{00000000-0005-0000-0000-00009F270000}"/>
    <cellStyle name="Comma 2 9 3 5 5 3" xfId="10969" xr:uid="{00000000-0005-0000-0000-0000A0270000}"/>
    <cellStyle name="Comma 2 9 3 5 6" xfId="10970" xr:uid="{00000000-0005-0000-0000-0000A1270000}"/>
    <cellStyle name="Comma 2 9 3 5 7" xfId="10971" xr:uid="{00000000-0005-0000-0000-0000A2270000}"/>
    <cellStyle name="Comma 2 9 3 6" xfId="10972" xr:uid="{00000000-0005-0000-0000-0000A3270000}"/>
    <cellStyle name="Comma 2 9 3 6 2" xfId="10973" xr:uid="{00000000-0005-0000-0000-0000A4270000}"/>
    <cellStyle name="Comma 2 9 3 6 2 2" xfId="10974" xr:uid="{00000000-0005-0000-0000-0000A5270000}"/>
    <cellStyle name="Comma 2 9 3 6 2 3" xfId="10975" xr:uid="{00000000-0005-0000-0000-0000A6270000}"/>
    <cellStyle name="Comma 2 9 3 6 3" xfId="10976" xr:uid="{00000000-0005-0000-0000-0000A7270000}"/>
    <cellStyle name="Comma 2 9 3 6 3 2" xfId="10977" xr:uid="{00000000-0005-0000-0000-0000A8270000}"/>
    <cellStyle name="Comma 2 9 3 6 3 3" xfId="10978" xr:uid="{00000000-0005-0000-0000-0000A9270000}"/>
    <cellStyle name="Comma 2 9 3 6 4" xfId="10979" xr:uid="{00000000-0005-0000-0000-0000AA270000}"/>
    <cellStyle name="Comma 2 9 3 6 4 2" xfId="10980" xr:uid="{00000000-0005-0000-0000-0000AB270000}"/>
    <cellStyle name="Comma 2 9 3 6 4 3" xfId="10981" xr:uid="{00000000-0005-0000-0000-0000AC270000}"/>
    <cellStyle name="Comma 2 9 3 6 5" xfId="10982" xr:uid="{00000000-0005-0000-0000-0000AD270000}"/>
    <cellStyle name="Comma 2 9 3 6 5 2" xfId="10983" xr:uid="{00000000-0005-0000-0000-0000AE270000}"/>
    <cellStyle name="Comma 2 9 3 6 5 3" xfId="10984" xr:uid="{00000000-0005-0000-0000-0000AF270000}"/>
    <cellStyle name="Comma 2 9 3 6 6" xfId="10985" xr:uid="{00000000-0005-0000-0000-0000B0270000}"/>
    <cellStyle name="Comma 2 9 3 6 7" xfId="10986" xr:uid="{00000000-0005-0000-0000-0000B1270000}"/>
    <cellStyle name="Comma 2 9 3 7" xfId="10987" xr:uid="{00000000-0005-0000-0000-0000B2270000}"/>
    <cellStyle name="Comma 2 9 3 7 2" xfId="10988" xr:uid="{00000000-0005-0000-0000-0000B3270000}"/>
    <cellStyle name="Comma 2 9 3 7 2 2" xfId="10989" xr:uid="{00000000-0005-0000-0000-0000B4270000}"/>
    <cellStyle name="Comma 2 9 3 7 2 3" xfId="10990" xr:uid="{00000000-0005-0000-0000-0000B5270000}"/>
    <cellStyle name="Comma 2 9 3 7 3" xfId="10991" xr:uid="{00000000-0005-0000-0000-0000B6270000}"/>
    <cellStyle name="Comma 2 9 3 7 3 2" xfId="10992" xr:uid="{00000000-0005-0000-0000-0000B7270000}"/>
    <cellStyle name="Comma 2 9 3 7 3 3" xfId="10993" xr:uid="{00000000-0005-0000-0000-0000B8270000}"/>
    <cellStyle name="Comma 2 9 3 7 4" xfId="10994" xr:uid="{00000000-0005-0000-0000-0000B9270000}"/>
    <cellStyle name="Comma 2 9 3 7 4 2" xfId="10995" xr:uid="{00000000-0005-0000-0000-0000BA270000}"/>
    <cellStyle name="Comma 2 9 3 7 4 3" xfId="10996" xr:uid="{00000000-0005-0000-0000-0000BB270000}"/>
    <cellStyle name="Comma 2 9 3 7 5" xfId="10997" xr:uid="{00000000-0005-0000-0000-0000BC270000}"/>
    <cellStyle name="Comma 2 9 3 7 5 2" xfId="10998" xr:uid="{00000000-0005-0000-0000-0000BD270000}"/>
    <cellStyle name="Comma 2 9 3 7 5 3" xfId="10999" xr:uid="{00000000-0005-0000-0000-0000BE270000}"/>
    <cellStyle name="Comma 2 9 3 7 6" xfId="11000" xr:uid="{00000000-0005-0000-0000-0000BF270000}"/>
    <cellStyle name="Comma 2 9 3 7 7" xfId="11001" xr:uid="{00000000-0005-0000-0000-0000C0270000}"/>
    <cellStyle name="Comma 2 9 3 8" xfId="11002" xr:uid="{00000000-0005-0000-0000-0000C1270000}"/>
    <cellStyle name="Comma 2 9 3 8 2" xfId="11003" xr:uid="{00000000-0005-0000-0000-0000C2270000}"/>
    <cellStyle name="Comma 2 9 3 8 2 2" xfId="11004" xr:uid="{00000000-0005-0000-0000-0000C3270000}"/>
    <cellStyle name="Comma 2 9 3 8 2 3" xfId="11005" xr:uid="{00000000-0005-0000-0000-0000C4270000}"/>
    <cellStyle name="Comma 2 9 3 8 3" xfId="11006" xr:uid="{00000000-0005-0000-0000-0000C5270000}"/>
    <cellStyle name="Comma 2 9 3 8 3 2" xfId="11007" xr:uid="{00000000-0005-0000-0000-0000C6270000}"/>
    <cellStyle name="Comma 2 9 3 8 3 3" xfId="11008" xr:uid="{00000000-0005-0000-0000-0000C7270000}"/>
    <cellStyle name="Comma 2 9 3 8 4" xfId="11009" xr:uid="{00000000-0005-0000-0000-0000C8270000}"/>
    <cellStyle name="Comma 2 9 3 8 4 2" xfId="11010" xr:uid="{00000000-0005-0000-0000-0000C9270000}"/>
    <cellStyle name="Comma 2 9 3 8 4 3" xfId="11011" xr:uid="{00000000-0005-0000-0000-0000CA270000}"/>
    <cellStyle name="Comma 2 9 3 8 5" xfId="11012" xr:uid="{00000000-0005-0000-0000-0000CB270000}"/>
    <cellStyle name="Comma 2 9 3 8 5 2" xfId="11013" xr:uid="{00000000-0005-0000-0000-0000CC270000}"/>
    <cellStyle name="Comma 2 9 3 8 5 3" xfId="11014" xr:uid="{00000000-0005-0000-0000-0000CD270000}"/>
    <cellStyle name="Comma 2 9 3 8 6" xfId="11015" xr:uid="{00000000-0005-0000-0000-0000CE270000}"/>
    <cellStyle name="Comma 2 9 3 8 7" xfId="11016" xr:uid="{00000000-0005-0000-0000-0000CF270000}"/>
    <cellStyle name="Comma 2 9 3 9" xfId="11017" xr:uid="{00000000-0005-0000-0000-0000D0270000}"/>
    <cellStyle name="Comma 2 9 3 9 2" xfId="11018" xr:uid="{00000000-0005-0000-0000-0000D1270000}"/>
    <cellStyle name="Comma 2 9 3 9 3" xfId="11019" xr:uid="{00000000-0005-0000-0000-0000D2270000}"/>
    <cellStyle name="Comma 2 9 4" xfId="11020" xr:uid="{00000000-0005-0000-0000-0000D3270000}"/>
    <cellStyle name="Comma 2 9 4 10" xfId="11021" xr:uid="{00000000-0005-0000-0000-0000D4270000}"/>
    <cellStyle name="Comma 2 9 4 11" xfId="11022" xr:uid="{00000000-0005-0000-0000-0000D5270000}"/>
    <cellStyle name="Comma 2 9 4 2" xfId="11023" xr:uid="{00000000-0005-0000-0000-0000D6270000}"/>
    <cellStyle name="Comma 2 9 4 2 2" xfId="11024" xr:uid="{00000000-0005-0000-0000-0000D7270000}"/>
    <cellStyle name="Comma 2 9 4 2 2 2" xfId="11025" xr:uid="{00000000-0005-0000-0000-0000D8270000}"/>
    <cellStyle name="Comma 2 9 4 2 2 2 2" xfId="11026" xr:uid="{00000000-0005-0000-0000-0000D9270000}"/>
    <cellStyle name="Comma 2 9 4 2 2 2 3" xfId="11027" xr:uid="{00000000-0005-0000-0000-0000DA270000}"/>
    <cellStyle name="Comma 2 9 4 2 2 3" xfId="11028" xr:uid="{00000000-0005-0000-0000-0000DB270000}"/>
    <cellStyle name="Comma 2 9 4 2 2 3 2" xfId="11029" xr:uid="{00000000-0005-0000-0000-0000DC270000}"/>
    <cellStyle name="Comma 2 9 4 2 2 3 3" xfId="11030" xr:uid="{00000000-0005-0000-0000-0000DD270000}"/>
    <cellStyle name="Comma 2 9 4 2 2 4" xfId="11031" xr:uid="{00000000-0005-0000-0000-0000DE270000}"/>
    <cellStyle name="Comma 2 9 4 2 2 4 2" xfId="11032" xr:uid="{00000000-0005-0000-0000-0000DF270000}"/>
    <cellStyle name="Comma 2 9 4 2 2 4 3" xfId="11033" xr:uid="{00000000-0005-0000-0000-0000E0270000}"/>
    <cellStyle name="Comma 2 9 4 2 2 5" xfId="11034" xr:uid="{00000000-0005-0000-0000-0000E1270000}"/>
    <cellStyle name="Comma 2 9 4 2 2 5 2" xfId="11035" xr:uid="{00000000-0005-0000-0000-0000E2270000}"/>
    <cellStyle name="Comma 2 9 4 2 2 5 3" xfId="11036" xr:uid="{00000000-0005-0000-0000-0000E3270000}"/>
    <cellStyle name="Comma 2 9 4 2 2 6" xfId="11037" xr:uid="{00000000-0005-0000-0000-0000E4270000}"/>
    <cellStyle name="Comma 2 9 4 2 2 7" xfId="11038" xr:uid="{00000000-0005-0000-0000-0000E5270000}"/>
    <cellStyle name="Comma 2 9 4 2 3" xfId="11039" xr:uid="{00000000-0005-0000-0000-0000E6270000}"/>
    <cellStyle name="Comma 2 9 4 2 3 2" xfId="11040" xr:uid="{00000000-0005-0000-0000-0000E7270000}"/>
    <cellStyle name="Comma 2 9 4 2 3 3" xfId="11041" xr:uid="{00000000-0005-0000-0000-0000E8270000}"/>
    <cellStyle name="Comma 2 9 4 2 4" xfId="11042" xr:uid="{00000000-0005-0000-0000-0000E9270000}"/>
    <cellStyle name="Comma 2 9 4 2 4 2" xfId="11043" xr:uid="{00000000-0005-0000-0000-0000EA270000}"/>
    <cellStyle name="Comma 2 9 4 2 4 3" xfId="11044" xr:uid="{00000000-0005-0000-0000-0000EB270000}"/>
    <cellStyle name="Comma 2 9 4 2 5" xfId="11045" xr:uid="{00000000-0005-0000-0000-0000EC270000}"/>
    <cellStyle name="Comma 2 9 4 2 5 2" xfId="11046" xr:uid="{00000000-0005-0000-0000-0000ED270000}"/>
    <cellStyle name="Comma 2 9 4 2 5 3" xfId="11047" xr:uid="{00000000-0005-0000-0000-0000EE270000}"/>
    <cellStyle name="Comma 2 9 4 2 6" xfId="11048" xr:uid="{00000000-0005-0000-0000-0000EF270000}"/>
    <cellStyle name="Comma 2 9 4 2 6 2" xfId="11049" xr:uid="{00000000-0005-0000-0000-0000F0270000}"/>
    <cellStyle name="Comma 2 9 4 2 6 3" xfId="11050" xr:uid="{00000000-0005-0000-0000-0000F1270000}"/>
    <cellStyle name="Comma 2 9 4 2 7" xfId="11051" xr:uid="{00000000-0005-0000-0000-0000F2270000}"/>
    <cellStyle name="Comma 2 9 4 2 8" xfId="11052" xr:uid="{00000000-0005-0000-0000-0000F3270000}"/>
    <cellStyle name="Comma 2 9 4 3" xfId="11053" xr:uid="{00000000-0005-0000-0000-0000F4270000}"/>
    <cellStyle name="Comma 2 9 4 3 2" xfId="11054" xr:uid="{00000000-0005-0000-0000-0000F5270000}"/>
    <cellStyle name="Comma 2 9 4 3 2 2" xfId="11055" xr:uid="{00000000-0005-0000-0000-0000F6270000}"/>
    <cellStyle name="Comma 2 9 4 3 2 3" xfId="11056" xr:uid="{00000000-0005-0000-0000-0000F7270000}"/>
    <cellStyle name="Comma 2 9 4 3 3" xfId="11057" xr:uid="{00000000-0005-0000-0000-0000F8270000}"/>
    <cellStyle name="Comma 2 9 4 3 3 2" xfId="11058" xr:uid="{00000000-0005-0000-0000-0000F9270000}"/>
    <cellStyle name="Comma 2 9 4 3 3 3" xfId="11059" xr:uid="{00000000-0005-0000-0000-0000FA270000}"/>
    <cellStyle name="Comma 2 9 4 3 4" xfId="11060" xr:uid="{00000000-0005-0000-0000-0000FB270000}"/>
    <cellStyle name="Comma 2 9 4 3 4 2" xfId="11061" xr:uid="{00000000-0005-0000-0000-0000FC270000}"/>
    <cellStyle name="Comma 2 9 4 3 4 3" xfId="11062" xr:uid="{00000000-0005-0000-0000-0000FD270000}"/>
    <cellStyle name="Comma 2 9 4 3 5" xfId="11063" xr:uid="{00000000-0005-0000-0000-0000FE270000}"/>
    <cellStyle name="Comma 2 9 4 3 5 2" xfId="11064" xr:uid="{00000000-0005-0000-0000-0000FF270000}"/>
    <cellStyle name="Comma 2 9 4 3 5 3" xfId="11065" xr:uid="{00000000-0005-0000-0000-000000280000}"/>
    <cellStyle name="Comma 2 9 4 3 6" xfId="11066" xr:uid="{00000000-0005-0000-0000-000001280000}"/>
    <cellStyle name="Comma 2 9 4 3 7" xfId="11067" xr:uid="{00000000-0005-0000-0000-000002280000}"/>
    <cellStyle name="Comma 2 9 4 4" xfId="11068" xr:uid="{00000000-0005-0000-0000-000003280000}"/>
    <cellStyle name="Comma 2 9 4 4 2" xfId="11069" xr:uid="{00000000-0005-0000-0000-000004280000}"/>
    <cellStyle name="Comma 2 9 4 4 2 2" xfId="11070" xr:uid="{00000000-0005-0000-0000-000005280000}"/>
    <cellStyle name="Comma 2 9 4 4 2 3" xfId="11071" xr:uid="{00000000-0005-0000-0000-000006280000}"/>
    <cellStyle name="Comma 2 9 4 4 3" xfId="11072" xr:uid="{00000000-0005-0000-0000-000007280000}"/>
    <cellStyle name="Comma 2 9 4 4 3 2" xfId="11073" xr:uid="{00000000-0005-0000-0000-000008280000}"/>
    <cellStyle name="Comma 2 9 4 4 3 3" xfId="11074" xr:uid="{00000000-0005-0000-0000-000009280000}"/>
    <cellStyle name="Comma 2 9 4 4 4" xfId="11075" xr:uid="{00000000-0005-0000-0000-00000A280000}"/>
    <cellStyle name="Comma 2 9 4 4 4 2" xfId="11076" xr:uid="{00000000-0005-0000-0000-00000B280000}"/>
    <cellStyle name="Comma 2 9 4 4 4 3" xfId="11077" xr:uid="{00000000-0005-0000-0000-00000C280000}"/>
    <cellStyle name="Comma 2 9 4 4 5" xfId="11078" xr:uid="{00000000-0005-0000-0000-00000D280000}"/>
    <cellStyle name="Comma 2 9 4 4 5 2" xfId="11079" xr:uid="{00000000-0005-0000-0000-00000E280000}"/>
    <cellStyle name="Comma 2 9 4 4 5 3" xfId="11080" xr:uid="{00000000-0005-0000-0000-00000F280000}"/>
    <cellStyle name="Comma 2 9 4 4 6" xfId="11081" xr:uid="{00000000-0005-0000-0000-000010280000}"/>
    <cellStyle name="Comma 2 9 4 4 7" xfId="11082" xr:uid="{00000000-0005-0000-0000-000011280000}"/>
    <cellStyle name="Comma 2 9 4 5" xfId="11083" xr:uid="{00000000-0005-0000-0000-000012280000}"/>
    <cellStyle name="Comma 2 9 4 5 2" xfId="11084" xr:uid="{00000000-0005-0000-0000-000013280000}"/>
    <cellStyle name="Comma 2 9 4 5 2 2" xfId="11085" xr:uid="{00000000-0005-0000-0000-000014280000}"/>
    <cellStyle name="Comma 2 9 4 5 2 3" xfId="11086" xr:uid="{00000000-0005-0000-0000-000015280000}"/>
    <cellStyle name="Comma 2 9 4 5 3" xfId="11087" xr:uid="{00000000-0005-0000-0000-000016280000}"/>
    <cellStyle name="Comma 2 9 4 5 3 2" xfId="11088" xr:uid="{00000000-0005-0000-0000-000017280000}"/>
    <cellStyle name="Comma 2 9 4 5 3 3" xfId="11089" xr:uid="{00000000-0005-0000-0000-000018280000}"/>
    <cellStyle name="Comma 2 9 4 5 4" xfId="11090" xr:uid="{00000000-0005-0000-0000-000019280000}"/>
    <cellStyle name="Comma 2 9 4 5 4 2" xfId="11091" xr:uid="{00000000-0005-0000-0000-00001A280000}"/>
    <cellStyle name="Comma 2 9 4 5 4 3" xfId="11092" xr:uid="{00000000-0005-0000-0000-00001B280000}"/>
    <cellStyle name="Comma 2 9 4 5 5" xfId="11093" xr:uid="{00000000-0005-0000-0000-00001C280000}"/>
    <cellStyle name="Comma 2 9 4 5 5 2" xfId="11094" xr:uid="{00000000-0005-0000-0000-00001D280000}"/>
    <cellStyle name="Comma 2 9 4 5 5 3" xfId="11095" xr:uid="{00000000-0005-0000-0000-00001E280000}"/>
    <cellStyle name="Comma 2 9 4 5 6" xfId="11096" xr:uid="{00000000-0005-0000-0000-00001F280000}"/>
    <cellStyle name="Comma 2 9 4 5 7" xfId="11097" xr:uid="{00000000-0005-0000-0000-000020280000}"/>
    <cellStyle name="Comma 2 9 4 6" xfId="11098" xr:uid="{00000000-0005-0000-0000-000021280000}"/>
    <cellStyle name="Comma 2 9 4 6 2" xfId="11099" xr:uid="{00000000-0005-0000-0000-000022280000}"/>
    <cellStyle name="Comma 2 9 4 6 3" xfId="11100" xr:uid="{00000000-0005-0000-0000-000023280000}"/>
    <cellStyle name="Comma 2 9 4 7" xfId="11101" xr:uid="{00000000-0005-0000-0000-000024280000}"/>
    <cellStyle name="Comma 2 9 4 7 2" xfId="11102" xr:uid="{00000000-0005-0000-0000-000025280000}"/>
    <cellStyle name="Comma 2 9 4 7 3" xfId="11103" xr:uid="{00000000-0005-0000-0000-000026280000}"/>
    <cellStyle name="Comma 2 9 4 8" xfId="11104" xr:uid="{00000000-0005-0000-0000-000027280000}"/>
    <cellStyle name="Comma 2 9 4 8 2" xfId="11105" xr:uid="{00000000-0005-0000-0000-000028280000}"/>
    <cellStyle name="Comma 2 9 4 8 3" xfId="11106" xr:uid="{00000000-0005-0000-0000-000029280000}"/>
    <cellStyle name="Comma 2 9 4 9" xfId="11107" xr:uid="{00000000-0005-0000-0000-00002A280000}"/>
    <cellStyle name="Comma 2 9 4 9 2" xfId="11108" xr:uid="{00000000-0005-0000-0000-00002B280000}"/>
    <cellStyle name="Comma 2 9 4 9 3" xfId="11109" xr:uid="{00000000-0005-0000-0000-00002C280000}"/>
    <cellStyle name="Comma 2 9 5" xfId="11110" xr:uid="{00000000-0005-0000-0000-00002D280000}"/>
    <cellStyle name="Comma 2 9 5 2" xfId="11111" xr:uid="{00000000-0005-0000-0000-00002E280000}"/>
    <cellStyle name="Comma 2 9 5 2 2" xfId="11112" xr:uid="{00000000-0005-0000-0000-00002F280000}"/>
    <cellStyle name="Comma 2 9 5 2 2 2" xfId="11113" xr:uid="{00000000-0005-0000-0000-000030280000}"/>
    <cellStyle name="Comma 2 9 5 2 2 3" xfId="11114" xr:uid="{00000000-0005-0000-0000-000031280000}"/>
    <cellStyle name="Comma 2 9 5 2 3" xfId="11115" xr:uid="{00000000-0005-0000-0000-000032280000}"/>
    <cellStyle name="Comma 2 9 5 2 3 2" xfId="11116" xr:uid="{00000000-0005-0000-0000-000033280000}"/>
    <cellStyle name="Comma 2 9 5 2 3 3" xfId="11117" xr:uid="{00000000-0005-0000-0000-000034280000}"/>
    <cellStyle name="Comma 2 9 5 2 4" xfId="11118" xr:uid="{00000000-0005-0000-0000-000035280000}"/>
    <cellStyle name="Comma 2 9 5 2 4 2" xfId="11119" xr:uid="{00000000-0005-0000-0000-000036280000}"/>
    <cellStyle name="Comma 2 9 5 2 4 3" xfId="11120" xr:uid="{00000000-0005-0000-0000-000037280000}"/>
    <cellStyle name="Comma 2 9 5 2 5" xfId="11121" xr:uid="{00000000-0005-0000-0000-000038280000}"/>
    <cellStyle name="Comma 2 9 5 2 5 2" xfId="11122" xr:uid="{00000000-0005-0000-0000-000039280000}"/>
    <cellStyle name="Comma 2 9 5 2 5 3" xfId="11123" xr:uid="{00000000-0005-0000-0000-00003A280000}"/>
    <cellStyle name="Comma 2 9 5 2 6" xfId="11124" xr:uid="{00000000-0005-0000-0000-00003B280000}"/>
    <cellStyle name="Comma 2 9 5 2 7" xfId="11125" xr:uid="{00000000-0005-0000-0000-00003C280000}"/>
    <cellStyle name="Comma 2 9 5 3" xfId="11126" xr:uid="{00000000-0005-0000-0000-00003D280000}"/>
    <cellStyle name="Comma 2 9 5 3 2" xfId="11127" xr:uid="{00000000-0005-0000-0000-00003E280000}"/>
    <cellStyle name="Comma 2 9 5 3 3" xfId="11128" xr:uid="{00000000-0005-0000-0000-00003F280000}"/>
    <cellStyle name="Comma 2 9 5 4" xfId="11129" xr:uid="{00000000-0005-0000-0000-000040280000}"/>
    <cellStyle name="Comma 2 9 5 4 2" xfId="11130" xr:uid="{00000000-0005-0000-0000-000041280000}"/>
    <cellStyle name="Comma 2 9 5 4 3" xfId="11131" xr:uid="{00000000-0005-0000-0000-000042280000}"/>
    <cellStyle name="Comma 2 9 5 5" xfId="11132" xr:uid="{00000000-0005-0000-0000-000043280000}"/>
    <cellStyle name="Comma 2 9 5 5 2" xfId="11133" xr:uid="{00000000-0005-0000-0000-000044280000}"/>
    <cellStyle name="Comma 2 9 5 5 3" xfId="11134" xr:uid="{00000000-0005-0000-0000-000045280000}"/>
    <cellStyle name="Comma 2 9 5 6" xfId="11135" xr:uid="{00000000-0005-0000-0000-000046280000}"/>
    <cellStyle name="Comma 2 9 5 6 2" xfId="11136" xr:uid="{00000000-0005-0000-0000-000047280000}"/>
    <cellStyle name="Comma 2 9 5 6 3" xfId="11137" xr:uid="{00000000-0005-0000-0000-000048280000}"/>
    <cellStyle name="Comma 2 9 5 7" xfId="11138" xr:uid="{00000000-0005-0000-0000-000049280000}"/>
    <cellStyle name="Comma 2 9 5 8" xfId="11139" xr:uid="{00000000-0005-0000-0000-00004A280000}"/>
    <cellStyle name="Comma 2 9 6" xfId="11140" xr:uid="{00000000-0005-0000-0000-00004B280000}"/>
    <cellStyle name="Comma 2 9 6 2" xfId="11141" xr:uid="{00000000-0005-0000-0000-00004C280000}"/>
    <cellStyle name="Comma 2 9 6 2 2" xfId="11142" xr:uid="{00000000-0005-0000-0000-00004D280000}"/>
    <cellStyle name="Comma 2 9 6 2 2 2" xfId="11143" xr:uid="{00000000-0005-0000-0000-00004E280000}"/>
    <cellStyle name="Comma 2 9 6 2 2 3" xfId="11144" xr:uid="{00000000-0005-0000-0000-00004F280000}"/>
    <cellStyle name="Comma 2 9 6 2 3" xfId="11145" xr:uid="{00000000-0005-0000-0000-000050280000}"/>
    <cellStyle name="Comma 2 9 6 2 3 2" xfId="11146" xr:uid="{00000000-0005-0000-0000-000051280000}"/>
    <cellStyle name="Comma 2 9 6 2 3 3" xfId="11147" xr:uid="{00000000-0005-0000-0000-000052280000}"/>
    <cellStyle name="Comma 2 9 6 2 4" xfId="11148" xr:uid="{00000000-0005-0000-0000-000053280000}"/>
    <cellStyle name="Comma 2 9 6 2 4 2" xfId="11149" xr:uid="{00000000-0005-0000-0000-000054280000}"/>
    <cellStyle name="Comma 2 9 6 2 4 3" xfId="11150" xr:uid="{00000000-0005-0000-0000-000055280000}"/>
    <cellStyle name="Comma 2 9 6 2 5" xfId="11151" xr:uid="{00000000-0005-0000-0000-000056280000}"/>
    <cellStyle name="Comma 2 9 6 2 5 2" xfId="11152" xr:uid="{00000000-0005-0000-0000-000057280000}"/>
    <cellStyle name="Comma 2 9 6 2 5 3" xfId="11153" xr:uid="{00000000-0005-0000-0000-000058280000}"/>
    <cellStyle name="Comma 2 9 6 2 6" xfId="11154" xr:uid="{00000000-0005-0000-0000-000059280000}"/>
    <cellStyle name="Comma 2 9 6 2 7" xfId="11155" xr:uid="{00000000-0005-0000-0000-00005A280000}"/>
    <cellStyle name="Comma 2 9 6 3" xfId="11156" xr:uid="{00000000-0005-0000-0000-00005B280000}"/>
    <cellStyle name="Comma 2 9 6 3 2" xfId="11157" xr:uid="{00000000-0005-0000-0000-00005C280000}"/>
    <cellStyle name="Comma 2 9 6 3 3" xfId="11158" xr:uid="{00000000-0005-0000-0000-00005D280000}"/>
    <cellStyle name="Comma 2 9 6 4" xfId="11159" xr:uid="{00000000-0005-0000-0000-00005E280000}"/>
    <cellStyle name="Comma 2 9 6 4 2" xfId="11160" xr:uid="{00000000-0005-0000-0000-00005F280000}"/>
    <cellStyle name="Comma 2 9 6 4 3" xfId="11161" xr:uid="{00000000-0005-0000-0000-000060280000}"/>
    <cellStyle name="Comma 2 9 6 5" xfId="11162" xr:uid="{00000000-0005-0000-0000-000061280000}"/>
    <cellStyle name="Comma 2 9 6 5 2" xfId="11163" xr:uid="{00000000-0005-0000-0000-000062280000}"/>
    <cellStyle name="Comma 2 9 6 5 3" xfId="11164" xr:uid="{00000000-0005-0000-0000-000063280000}"/>
    <cellStyle name="Comma 2 9 6 6" xfId="11165" xr:uid="{00000000-0005-0000-0000-000064280000}"/>
    <cellStyle name="Comma 2 9 6 6 2" xfId="11166" xr:uid="{00000000-0005-0000-0000-000065280000}"/>
    <cellStyle name="Comma 2 9 6 6 3" xfId="11167" xr:uid="{00000000-0005-0000-0000-000066280000}"/>
    <cellStyle name="Comma 2 9 6 7" xfId="11168" xr:uid="{00000000-0005-0000-0000-000067280000}"/>
    <cellStyle name="Comma 2 9 6 8" xfId="11169" xr:uid="{00000000-0005-0000-0000-000068280000}"/>
    <cellStyle name="Comma 2 9 7" xfId="11170" xr:uid="{00000000-0005-0000-0000-000069280000}"/>
    <cellStyle name="Comma 2 9 7 2" xfId="11171" xr:uid="{00000000-0005-0000-0000-00006A280000}"/>
    <cellStyle name="Comma 2 9 7 2 2" xfId="11172" xr:uid="{00000000-0005-0000-0000-00006B280000}"/>
    <cellStyle name="Comma 2 9 7 2 3" xfId="11173" xr:uid="{00000000-0005-0000-0000-00006C280000}"/>
    <cellStyle name="Comma 2 9 7 3" xfId="11174" xr:uid="{00000000-0005-0000-0000-00006D280000}"/>
    <cellStyle name="Comma 2 9 7 3 2" xfId="11175" xr:uid="{00000000-0005-0000-0000-00006E280000}"/>
    <cellStyle name="Comma 2 9 7 3 3" xfId="11176" xr:uid="{00000000-0005-0000-0000-00006F280000}"/>
    <cellStyle name="Comma 2 9 7 4" xfId="11177" xr:uid="{00000000-0005-0000-0000-000070280000}"/>
    <cellStyle name="Comma 2 9 7 4 2" xfId="11178" xr:uid="{00000000-0005-0000-0000-000071280000}"/>
    <cellStyle name="Comma 2 9 7 4 3" xfId="11179" xr:uid="{00000000-0005-0000-0000-000072280000}"/>
    <cellStyle name="Comma 2 9 7 5" xfId="11180" xr:uid="{00000000-0005-0000-0000-000073280000}"/>
    <cellStyle name="Comma 2 9 7 5 2" xfId="11181" xr:uid="{00000000-0005-0000-0000-000074280000}"/>
    <cellStyle name="Comma 2 9 7 5 3" xfId="11182" xr:uid="{00000000-0005-0000-0000-000075280000}"/>
    <cellStyle name="Comma 2 9 7 6" xfId="11183" xr:uid="{00000000-0005-0000-0000-000076280000}"/>
    <cellStyle name="Comma 2 9 7 7" xfId="11184" xr:uid="{00000000-0005-0000-0000-000077280000}"/>
    <cellStyle name="Comma 2 9 8" xfId="11185" xr:uid="{00000000-0005-0000-0000-000078280000}"/>
    <cellStyle name="Comma 2 9 8 2" xfId="11186" xr:uid="{00000000-0005-0000-0000-000079280000}"/>
    <cellStyle name="Comma 2 9 8 2 2" xfId="11187" xr:uid="{00000000-0005-0000-0000-00007A280000}"/>
    <cellStyle name="Comma 2 9 8 2 3" xfId="11188" xr:uid="{00000000-0005-0000-0000-00007B280000}"/>
    <cellStyle name="Comma 2 9 8 3" xfId="11189" xr:uid="{00000000-0005-0000-0000-00007C280000}"/>
    <cellStyle name="Comma 2 9 8 3 2" xfId="11190" xr:uid="{00000000-0005-0000-0000-00007D280000}"/>
    <cellStyle name="Comma 2 9 8 3 3" xfId="11191" xr:uid="{00000000-0005-0000-0000-00007E280000}"/>
    <cellStyle name="Comma 2 9 8 4" xfId="11192" xr:uid="{00000000-0005-0000-0000-00007F280000}"/>
    <cellStyle name="Comma 2 9 8 4 2" xfId="11193" xr:uid="{00000000-0005-0000-0000-000080280000}"/>
    <cellStyle name="Comma 2 9 8 4 3" xfId="11194" xr:uid="{00000000-0005-0000-0000-000081280000}"/>
    <cellStyle name="Comma 2 9 8 5" xfId="11195" xr:uid="{00000000-0005-0000-0000-000082280000}"/>
    <cellStyle name="Comma 2 9 8 5 2" xfId="11196" xr:uid="{00000000-0005-0000-0000-000083280000}"/>
    <cellStyle name="Comma 2 9 8 5 3" xfId="11197" xr:uid="{00000000-0005-0000-0000-000084280000}"/>
    <cellStyle name="Comma 2 9 8 6" xfId="11198" xr:uid="{00000000-0005-0000-0000-000085280000}"/>
    <cellStyle name="Comma 2 9 8 7" xfId="11199" xr:uid="{00000000-0005-0000-0000-000086280000}"/>
    <cellStyle name="Comma 2 9 9" xfId="11200" xr:uid="{00000000-0005-0000-0000-000087280000}"/>
    <cellStyle name="Comma 2 9 9 2" xfId="11201" xr:uid="{00000000-0005-0000-0000-000088280000}"/>
    <cellStyle name="Comma 2 9 9 2 2" xfId="11202" xr:uid="{00000000-0005-0000-0000-000089280000}"/>
    <cellStyle name="Comma 2 9 9 2 3" xfId="11203" xr:uid="{00000000-0005-0000-0000-00008A280000}"/>
    <cellStyle name="Comma 2 9 9 3" xfId="11204" xr:uid="{00000000-0005-0000-0000-00008B280000}"/>
    <cellStyle name="Comma 2 9 9 3 2" xfId="11205" xr:uid="{00000000-0005-0000-0000-00008C280000}"/>
    <cellStyle name="Comma 2 9 9 3 3" xfId="11206" xr:uid="{00000000-0005-0000-0000-00008D280000}"/>
    <cellStyle name="Comma 2 9 9 4" xfId="11207" xr:uid="{00000000-0005-0000-0000-00008E280000}"/>
    <cellStyle name="Comma 2 9 9 4 2" xfId="11208" xr:uid="{00000000-0005-0000-0000-00008F280000}"/>
    <cellStyle name="Comma 2 9 9 4 3" xfId="11209" xr:uid="{00000000-0005-0000-0000-000090280000}"/>
    <cellStyle name="Comma 2 9 9 5" xfId="11210" xr:uid="{00000000-0005-0000-0000-000091280000}"/>
    <cellStyle name="Comma 2 9 9 5 2" xfId="11211" xr:uid="{00000000-0005-0000-0000-000092280000}"/>
    <cellStyle name="Comma 2 9 9 5 3" xfId="11212" xr:uid="{00000000-0005-0000-0000-000093280000}"/>
    <cellStyle name="Comma 2 9 9 6" xfId="11213" xr:uid="{00000000-0005-0000-0000-000094280000}"/>
    <cellStyle name="Comma 2 9 9 7" xfId="11214" xr:uid="{00000000-0005-0000-0000-000095280000}"/>
    <cellStyle name="Comma 20" xfId="11215" xr:uid="{00000000-0005-0000-0000-000096280000}"/>
    <cellStyle name="Comma 20 2" xfId="11216" xr:uid="{00000000-0005-0000-0000-000097280000}"/>
    <cellStyle name="Comma 20 2 2" xfId="11217" xr:uid="{00000000-0005-0000-0000-000098280000}"/>
    <cellStyle name="Comma 20 3" xfId="11218" xr:uid="{00000000-0005-0000-0000-000099280000}"/>
    <cellStyle name="Comma 20 4" xfId="11219" xr:uid="{00000000-0005-0000-0000-00009A280000}"/>
    <cellStyle name="Comma 21" xfId="11220" xr:uid="{00000000-0005-0000-0000-00009B280000}"/>
    <cellStyle name="Comma 21 2" xfId="11221" xr:uid="{00000000-0005-0000-0000-00009C280000}"/>
    <cellStyle name="Comma 21 2 2" xfId="11222" xr:uid="{00000000-0005-0000-0000-00009D280000}"/>
    <cellStyle name="Comma 21 3" xfId="11223" xr:uid="{00000000-0005-0000-0000-00009E280000}"/>
    <cellStyle name="Comma 21 4" xfId="11224" xr:uid="{00000000-0005-0000-0000-00009F280000}"/>
    <cellStyle name="Comma 22" xfId="11225" xr:uid="{00000000-0005-0000-0000-0000A0280000}"/>
    <cellStyle name="Comma 22 2" xfId="11226" xr:uid="{00000000-0005-0000-0000-0000A1280000}"/>
    <cellStyle name="Comma 22 2 2" xfId="11227" xr:uid="{00000000-0005-0000-0000-0000A2280000}"/>
    <cellStyle name="Comma 22 3" xfId="11228" xr:uid="{00000000-0005-0000-0000-0000A3280000}"/>
    <cellStyle name="Comma 23" xfId="11229" xr:uid="{00000000-0005-0000-0000-0000A4280000}"/>
    <cellStyle name="Comma 23 2" xfId="11230" xr:uid="{00000000-0005-0000-0000-0000A5280000}"/>
    <cellStyle name="Comma 23 2 2" xfId="11231" xr:uid="{00000000-0005-0000-0000-0000A6280000}"/>
    <cellStyle name="Comma 23 3" xfId="11232" xr:uid="{00000000-0005-0000-0000-0000A7280000}"/>
    <cellStyle name="Comma 24" xfId="11233" xr:uid="{00000000-0005-0000-0000-0000A8280000}"/>
    <cellStyle name="Comma 24 2" xfId="11234" xr:uid="{00000000-0005-0000-0000-0000A9280000}"/>
    <cellStyle name="Comma 24 2 2" xfId="11235" xr:uid="{00000000-0005-0000-0000-0000AA280000}"/>
    <cellStyle name="Comma 24 3" xfId="11236" xr:uid="{00000000-0005-0000-0000-0000AB280000}"/>
    <cellStyle name="Comma 25" xfId="11237" xr:uid="{00000000-0005-0000-0000-0000AC280000}"/>
    <cellStyle name="Comma 25 2" xfId="11238" xr:uid="{00000000-0005-0000-0000-0000AD280000}"/>
    <cellStyle name="Comma 25 2 2" xfId="11239" xr:uid="{00000000-0005-0000-0000-0000AE280000}"/>
    <cellStyle name="Comma 25 3" xfId="11240" xr:uid="{00000000-0005-0000-0000-0000AF280000}"/>
    <cellStyle name="Comma 26" xfId="11241" xr:uid="{00000000-0005-0000-0000-0000B0280000}"/>
    <cellStyle name="Comma 26 2" xfId="11242" xr:uid="{00000000-0005-0000-0000-0000B1280000}"/>
    <cellStyle name="Comma 26 2 2" xfId="11243" xr:uid="{00000000-0005-0000-0000-0000B2280000}"/>
    <cellStyle name="Comma 26 3" xfId="11244" xr:uid="{00000000-0005-0000-0000-0000B3280000}"/>
    <cellStyle name="Comma 26 4" xfId="11245" xr:uid="{00000000-0005-0000-0000-0000B4280000}"/>
    <cellStyle name="Comma 27" xfId="11246" xr:uid="{00000000-0005-0000-0000-0000B5280000}"/>
    <cellStyle name="Comma 27 2" xfId="11247" xr:uid="{00000000-0005-0000-0000-0000B6280000}"/>
    <cellStyle name="Comma 27 2 2" xfId="11248" xr:uid="{00000000-0005-0000-0000-0000B7280000}"/>
    <cellStyle name="Comma 27 3" xfId="11249" xr:uid="{00000000-0005-0000-0000-0000B8280000}"/>
    <cellStyle name="Comma 28" xfId="11250" xr:uid="{00000000-0005-0000-0000-0000B9280000}"/>
    <cellStyle name="Comma 28 2" xfId="11251" xr:uid="{00000000-0005-0000-0000-0000BA280000}"/>
    <cellStyle name="Comma 28 2 2" xfId="11252" xr:uid="{00000000-0005-0000-0000-0000BB280000}"/>
    <cellStyle name="Comma 28 3" xfId="11253" xr:uid="{00000000-0005-0000-0000-0000BC280000}"/>
    <cellStyle name="Comma 29" xfId="11254" xr:uid="{00000000-0005-0000-0000-0000BD280000}"/>
    <cellStyle name="Comma 29 2" xfId="11255" xr:uid="{00000000-0005-0000-0000-0000BE280000}"/>
    <cellStyle name="Comma 29 2 2" xfId="11256" xr:uid="{00000000-0005-0000-0000-0000BF280000}"/>
    <cellStyle name="Comma 29 3" xfId="11257" xr:uid="{00000000-0005-0000-0000-0000C0280000}"/>
    <cellStyle name="Comma 3" xfId="687" xr:uid="{00000000-0005-0000-0000-0000C1280000}"/>
    <cellStyle name="Comma 3 10" xfId="11258" xr:uid="{00000000-0005-0000-0000-0000C2280000}"/>
    <cellStyle name="Comma 3 10 2" xfId="11259" xr:uid="{00000000-0005-0000-0000-0000C3280000}"/>
    <cellStyle name="Comma 3 10 2 2" xfId="11260" xr:uid="{00000000-0005-0000-0000-0000C4280000}"/>
    <cellStyle name="Comma 3 10 2 2 2" xfId="11261" xr:uid="{00000000-0005-0000-0000-0000C5280000}"/>
    <cellStyle name="Comma 3 10 2 2 3" xfId="11262" xr:uid="{00000000-0005-0000-0000-0000C6280000}"/>
    <cellStyle name="Comma 3 10 2 3" xfId="11263" xr:uid="{00000000-0005-0000-0000-0000C7280000}"/>
    <cellStyle name="Comma 3 10 2 3 2" xfId="11264" xr:uid="{00000000-0005-0000-0000-0000C8280000}"/>
    <cellStyle name="Comma 3 10 2 3 3" xfId="11265" xr:uid="{00000000-0005-0000-0000-0000C9280000}"/>
    <cellStyle name="Comma 3 10 2 4" xfId="11266" xr:uid="{00000000-0005-0000-0000-0000CA280000}"/>
    <cellStyle name="Comma 3 10 2 4 2" xfId="11267" xr:uid="{00000000-0005-0000-0000-0000CB280000}"/>
    <cellStyle name="Comma 3 10 2 4 3" xfId="11268" xr:uid="{00000000-0005-0000-0000-0000CC280000}"/>
    <cellStyle name="Comma 3 10 2 5" xfId="11269" xr:uid="{00000000-0005-0000-0000-0000CD280000}"/>
    <cellStyle name="Comma 3 10 2 5 2" xfId="11270" xr:uid="{00000000-0005-0000-0000-0000CE280000}"/>
    <cellStyle name="Comma 3 10 2 5 3" xfId="11271" xr:uid="{00000000-0005-0000-0000-0000CF280000}"/>
    <cellStyle name="Comma 3 10 2 6" xfId="11272" xr:uid="{00000000-0005-0000-0000-0000D0280000}"/>
    <cellStyle name="Comma 3 10 2 7" xfId="11273" xr:uid="{00000000-0005-0000-0000-0000D1280000}"/>
    <cellStyle name="Comma 3 10 3" xfId="11274" xr:uid="{00000000-0005-0000-0000-0000D2280000}"/>
    <cellStyle name="Comma 3 10 3 2" xfId="11275" xr:uid="{00000000-0005-0000-0000-0000D3280000}"/>
    <cellStyle name="Comma 3 10 3 3" xfId="11276" xr:uid="{00000000-0005-0000-0000-0000D4280000}"/>
    <cellStyle name="Comma 3 10 4" xfId="11277" xr:uid="{00000000-0005-0000-0000-0000D5280000}"/>
    <cellStyle name="Comma 3 10 4 2" xfId="11278" xr:uid="{00000000-0005-0000-0000-0000D6280000}"/>
    <cellStyle name="Comma 3 10 4 3" xfId="11279" xr:uid="{00000000-0005-0000-0000-0000D7280000}"/>
    <cellStyle name="Comma 3 10 5" xfId="11280" xr:uid="{00000000-0005-0000-0000-0000D8280000}"/>
    <cellStyle name="Comma 3 10 5 2" xfId="11281" xr:uid="{00000000-0005-0000-0000-0000D9280000}"/>
    <cellStyle name="Comma 3 10 5 3" xfId="11282" xr:uid="{00000000-0005-0000-0000-0000DA280000}"/>
    <cellStyle name="Comma 3 10 6" xfId="11283" xr:uid="{00000000-0005-0000-0000-0000DB280000}"/>
    <cellStyle name="Comma 3 10 6 2" xfId="11284" xr:uid="{00000000-0005-0000-0000-0000DC280000}"/>
    <cellStyle name="Comma 3 10 6 3" xfId="11285" xr:uid="{00000000-0005-0000-0000-0000DD280000}"/>
    <cellStyle name="Comma 3 10 7" xfId="11286" xr:uid="{00000000-0005-0000-0000-0000DE280000}"/>
    <cellStyle name="Comma 3 10 8" xfId="11287" xr:uid="{00000000-0005-0000-0000-0000DF280000}"/>
    <cellStyle name="Comma 3 11" xfId="11288" xr:uid="{00000000-0005-0000-0000-0000E0280000}"/>
    <cellStyle name="Comma 3 11 2" xfId="11289" xr:uid="{00000000-0005-0000-0000-0000E1280000}"/>
    <cellStyle name="Comma 3 11 2 2" xfId="11290" xr:uid="{00000000-0005-0000-0000-0000E2280000}"/>
    <cellStyle name="Comma 3 11 2 3" xfId="11291" xr:uid="{00000000-0005-0000-0000-0000E3280000}"/>
    <cellStyle name="Comma 3 11 3" xfId="11292" xr:uid="{00000000-0005-0000-0000-0000E4280000}"/>
    <cellStyle name="Comma 3 11 3 2" xfId="11293" xr:uid="{00000000-0005-0000-0000-0000E5280000}"/>
    <cellStyle name="Comma 3 11 3 3" xfId="11294" xr:uid="{00000000-0005-0000-0000-0000E6280000}"/>
    <cellStyle name="Comma 3 11 4" xfId="11295" xr:uid="{00000000-0005-0000-0000-0000E7280000}"/>
    <cellStyle name="Comma 3 11 4 2" xfId="11296" xr:uid="{00000000-0005-0000-0000-0000E8280000}"/>
    <cellStyle name="Comma 3 11 4 3" xfId="11297" xr:uid="{00000000-0005-0000-0000-0000E9280000}"/>
    <cellStyle name="Comma 3 11 5" xfId="11298" xr:uid="{00000000-0005-0000-0000-0000EA280000}"/>
    <cellStyle name="Comma 3 11 5 2" xfId="11299" xr:uid="{00000000-0005-0000-0000-0000EB280000}"/>
    <cellStyle name="Comma 3 11 5 3" xfId="11300" xr:uid="{00000000-0005-0000-0000-0000EC280000}"/>
    <cellStyle name="Comma 3 11 6" xfId="11301" xr:uid="{00000000-0005-0000-0000-0000ED280000}"/>
    <cellStyle name="Comma 3 11 7" xfId="11302" xr:uid="{00000000-0005-0000-0000-0000EE280000}"/>
    <cellStyle name="Comma 3 12" xfId="11303" xr:uid="{00000000-0005-0000-0000-0000EF280000}"/>
    <cellStyle name="Comma 3 12 2" xfId="11304" xr:uid="{00000000-0005-0000-0000-0000F0280000}"/>
    <cellStyle name="Comma 3 12 2 2" xfId="11305" xr:uid="{00000000-0005-0000-0000-0000F1280000}"/>
    <cellStyle name="Comma 3 12 2 3" xfId="11306" xr:uid="{00000000-0005-0000-0000-0000F2280000}"/>
    <cellStyle name="Comma 3 12 3" xfId="11307" xr:uid="{00000000-0005-0000-0000-0000F3280000}"/>
    <cellStyle name="Comma 3 12 3 2" xfId="11308" xr:uid="{00000000-0005-0000-0000-0000F4280000}"/>
    <cellStyle name="Comma 3 12 3 3" xfId="11309" xr:uid="{00000000-0005-0000-0000-0000F5280000}"/>
    <cellStyle name="Comma 3 12 4" xfId="11310" xr:uid="{00000000-0005-0000-0000-0000F6280000}"/>
    <cellStyle name="Comma 3 12 4 2" xfId="11311" xr:uid="{00000000-0005-0000-0000-0000F7280000}"/>
    <cellStyle name="Comma 3 12 4 3" xfId="11312" xr:uid="{00000000-0005-0000-0000-0000F8280000}"/>
    <cellStyle name="Comma 3 12 5" xfId="11313" xr:uid="{00000000-0005-0000-0000-0000F9280000}"/>
    <cellStyle name="Comma 3 12 5 2" xfId="11314" xr:uid="{00000000-0005-0000-0000-0000FA280000}"/>
    <cellStyle name="Comma 3 12 5 3" xfId="11315" xr:uid="{00000000-0005-0000-0000-0000FB280000}"/>
    <cellStyle name="Comma 3 12 6" xfId="11316" xr:uid="{00000000-0005-0000-0000-0000FC280000}"/>
    <cellStyle name="Comma 3 12 7" xfId="11317" xr:uid="{00000000-0005-0000-0000-0000FD280000}"/>
    <cellStyle name="Comma 3 13" xfId="11318" xr:uid="{00000000-0005-0000-0000-0000FE280000}"/>
    <cellStyle name="Comma 3 13 2" xfId="11319" xr:uid="{00000000-0005-0000-0000-0000FF280000}"/>
    <cellStyle name="Comma 3 13 2 2" xfId="11320" xr:uid="{00000000-0005-0000-0000-000000290000}"/>
    <cellStyle name="Comma 3 13 2 3" xfId="11321" xr:uid="{00000000-0005-0000-0000-000001290000}"/>
    <cellStyle name="Comma 3 13 3" xfId="11322" xr:uid="{00000000-0005-0000-0000-000002290000}"/>
    <cellStyle name="Comma 3 13 3 2" xfId="11323" xr:uid="{00000000-0005-0000-0000-000003290000}"/>
    <cellStyle name="Comma 3 13 3 3" xfId="11324" xr:uid="{00000000-0005-0000-0000-000004290000}"/>
    <cellStyle name="Comma 3 13 4" xfId="11325" xr:uid="{00000000-0005-0000-0000-000005290000}"/>
    <cellStyle name="Comma 3 13 4 2" xfId="11326" xr:uid="{00000000-0005-0000-0000-000006290000}"/>
    <cellStyle name="Comma 3 13 4 3" xfId="11327" xr:uid="{00000000-0005-0000-0000-000007290000}"/>
    <cellStyle name="Comma 3 13 5" xfId="11328" xr:uid="{00000000-0005-0000-0000-000008290000}"/>
    <cellStyle name="Comma 3 13 5 2" xfId="11329" xr:uid="{00000000-0005-0000-0000-000009290000}"/>
    <cellStyle name="Comma 3 13 5 3" xfId="11330" xr:uid="{00000000-0005-0000-0000-00000A290000}"/>
    <cellStyle name="Comma 3 13 6" xfId="11331" xr:uid="{00000000-0005-0000-0000-00000B290000}"/>
    <cellStyle name="Comma 3 13 7" xfId="11332" xr:uid="{00000000-0005-0000-0000-00000C290000}"/>
    <cellStyle name="Comma 3 14" xfId="11333" xr:uid="{00000000-0005-0000-0000-00000D290000}"/>
    <cellStyle name="Comma 3 14 2" xfId="11334" xr:uid="{00000000-0005-0000-0000-00000E290000}"/>
    <cellStyle name="Comma 3 14 2 2" xfId="11335" xr:uid="{00000000-0005-0000-0000-00000F290000}"/>
    <cellStyle name="Comma 3 14 2 3" xfId="11336" xr:uid="{00000000-0005-0000-0000-000010290000}"/>
    <cellStyle name="Comma 3 14 3" xfId="11337" xr:uid="{00000000-0005-0000-0000-000011290000}"/>
    <cellStyle name="Comma 3 14 3 2" xfId="11338" xr:uid="{00000000-0005-0000-0000-000012290000}"/>
    <cellStyle name="Comma 3 14 3 3" xfId="11339" xr:uid="{00000000-0005-0000-0000-000013290000}"/>
    <cellStyle name="Comma 3 14 4" xfId="11340" xr:uid="{00000000-0005-0000-0000-000014290000}"/>
    <cellStyle name="Comma 3 14 4 2" xfId="11341" xr:uid="{00000000-0005-0000-0000-000015290000}"/>
    <cellStyle name="Comma 3 14 4 3" xfId="11342" xr:uid="{00000000-0005-0000-0000-000016290000}"/>
    <cellStyle name="Comma 3 14 5" xfId="11343" xr:uid="{00000000-0005-0000-0000-000017290000}"/>
    <cellStyle name="Comma 3 14 5 2" xfId="11344" xr:uid="{00000000-0005-0000-0000-000018290000}"/>
    <cellStyle name="Comma 3 14 5 3" xfId="11345" xr:uid="{00000000-0005-0000-0000-000019290000}"/>
    <cellStyle name="Comma 3 14 6" xfId="11346" xr:uid="{00000000-0005-0000-0000-00001A290000}"/>
    <cellStyle name="Comma 3 14 7" xfId="11347" xr:uid="{00000000-0005-0000-0000-00001B290000}"/>
    <cellStyle name="Comma 3 15" xfId="11348" xr:uid="{00000000-0005-0000-0000-00001C290000}"/>
    <cellStyle name="Comma 3 15 2" xfId="11349" xr:uid="{00000000-0005-0000-0000-00001D290000}"/>
    <cellStyle name="Comma 3 15 2 2" xfId="11350" xr:uid="{00000000-0005-0000-0000-00001E290000}"/>
    <cellStyle name="Comma 3 15 2 3" xfId="11351" xr:uid="{00000000-0005-0000-0000-00001F290000}"/>
    <cellStyle name="Comma 3 15 3" xfId="11352" xr:uid="{00000000-0005-0000-0000-000020290000}"/>
    <cellStyle name="Comma 3 15 3 2" xfId="11353" xr:uid="{00000000-0005-0000-0000-000021290000}"/>
    <cellStyle name="Comma 3 15 3 3" xfId="11354" xr:uid="{00000000-0005-0000-0000-000022290000}"/>
    <cellStyle name="Comma 3 15 4" xfId="11355" xr:uid="{00000000-0005-0000-0000-000023290000}"/>
    <cellStyle name="Comma 3 15 4 2" xfId="11356" xr:uid="{00000000-0005-0000-0000-000024290000}"/>
    <cellStyle name="Comma 3 15 4 3" xfId="11357" xr:uid="{00000000-0005-0000-0000-000025290000}"/>
    <cellStyle name="Comma 3 15 5" xfId="11358" xr:uid="{00000000-0005-0000-0000-000026290000}"/>
    <cellStyle name="Comma 3 15 5 2" xfId="11359" xr:uid="{00000000-0005-0000-0000-000027290000}"/>
    <cellStyle name="Comma 3 15 5 3" xfId="11360" xr:uid="{00000000-0005-0000-0000-000028290000}"/>
    <cellStyle name="Comma 3 15 6" xfId="11361" xr:uid="{00000000-0005-0000-0000-000029290000}"/>
    <cellStyle name="Comma 3 15 7" xfId="11362" xr:uid="{00000000-0005-0000-0000-00002A290000}"/>
    <cellStyle name="Comma 3 16" xfId="11363" xr:uid="{00000000-0005-0000-0000-00002B290000}"/>
    <cellStyle name="Comma 3 16 2" xfId="11364" xr:uid="{00000000-0005-0000-0000-00002C290000}"/>
    <cellStyle name="Comma 3 16 3" xfId="11365" xr:uid="{00000000-0005-0000-0000-00002D290000}"/>
    <cellStyle name="Comma 3 17" xfId="11366" xr:uid="{00000000-0005-0000-0000-00002E290000}"/>
    <cellStyle name="Comma 3 17 2" xfId="11367" xr:uid="{00000000-0005-0000-0000-00002F290000}"/>
    <cellStyle name="Comma 3 17 3" xfId="11368" xr:uid="{00000000-0005-0000-0000-000030290000}"/>
    <cellStyle name="Comma 3 18" xfId="11369" xr:uid="{00000000-0005-0000-0000-000031290000}"/>
    <cellStyle name="Comma 3 18 2" xfId="11370" xr:uid="{00000000-0005-0000-0000-000032290000}"/>
    <cellStyle name="Comma 3 18 3" xfId="11371" xr:uid="{00000000-0005-0000-0000-000033290000}"/>
    <cellStyle name="Comma 3 19" xfId="11372" xr:uid="{00000000-0005-0000-0000-000034290000}"/>
    <cellStyle name="Comma 3 19 2" xfId="11373" xr:uid="{00000000-0005-0000-0000-000035290000}"/>
    <cellStyle name="Comma 3 19 3" xfId="11374" xr:uid="{00000000-0005-0000-0000-000036290000}"/>
    <cellStyle name="Comma 3 2" xfId="688" xr:uid="{00000000-0005-0000-0000-000037290000}"/>
    <cellStyle name="Comma 3 2 10" xfId="11376" xr:uid="{00000000-0005-0000-0000-000038290000}"/>
    <cellStyle name="Comma 3 2 10 2" xfId="11377" xr:uid="{00000000-0005-0000-0000-000039290000}"/>
    <cellStyle name="Comma 3 2 10 2 2" xfId="11378" xr:uid="{00000000-0005-0000-0000-00003A290000}"/>
    <cellStyle name="Comma 3 2 10 2 3" xfId="11379" xr:uid="{00000000-0005-0000-0000-00003B290000}"/>
    <cellStyle name="Comma 3 2 10 3" xfId="11380" xr:uid="{00000000-0005-0000-0000-00003C290000}"/>
    <cellStyle name="Comma 3 2 10 3 2" xfId="11381" xr:uid="{00000000-0005-0000-0000-00003D290000}"/>
    <cellStyle name="Comma 3 2 10 3 3" xfId="11382" xr:uid="{00000000-0005-0000-0000-00003E290000}"/>
    <cellStyle name="Comma 3 2 10 4" xfId="11383" xr:uid="{00000000-0005-0000-0000-00003F290000}"/>
    <cellStyle name="Comma 3 2 10 4 2" xfId="11384" xr:uid="{00000000-0005-0000-0000-000040290000}"/>
    <cellStyle name="Comma 3 2 10 4 3" xfId="11385" xr:uid="{00000000-0005-0000-0000-000041290000}"/>
    <cellStyle name="Comma 3 2 10 5" xfId="11386" xr:uid="{00000000-0005-0000-0000-000042290000}"/>
    <cellStyle name="Comma 3 2 10 5 2" xfId="11387" xr:uid="{00000000-0005-0000-0000-000043290000}"/>
    <cellStyle name="Comma 3 2 10 5 3" xfId="11388" xr:uid="{00000000-0005-0000-0000-000044290000}"/>
    <cellStyle name="Comma 3 2 10 6" xfId="11389" xr:uid="{00000000-0005-0000-0000-000045290000}"/>
    <cellStyle name="Comma 3 2 10 7" xfId="11390" xr:uid="{00000000-0005-0000-0000-000046290000}"/>
    <cellStyle name="Comma 3 2 11" xfId="11391" xr:uid="{00000000-0005-0000-0000-000047290000}"/>
    <cellStyle name="Comma 3 2 11 2" xfId="11392" xr:uid="{00000000-0005-0000-0000-000048290000}"/>
    <cellStyle name="Comma 3 2 11 2 2" xfId="11393" xr:uid="{00000000-0005-0000-0000-000049290000}"/>
    <cellStyle name="Comma 3 2 11 2 3" xfId="11394" xr:uid="{00000000-0005-0000-0000-00004A290000}"/>
    <cellStyle name="Comma 3 2 11 3" xfId="11395" xr:uid="{00000000-0005-0000-0000-00004B290000}"/>
    <cellStyle name="Comma 3 2 11 3 2" xfId="11396" xr:uid="{00000000-0005-0000-0000-00004C290000}"/>
    <cellStyle name="Comma 3 2 11 3 3" xfId="11397" xr:uid="{00000000-0005-0000-0000-00004D290000}"/>
    <cellStyle name="Comma 3 2 11 4" xfId="11398" xr:uid="{00000000-0005-0000-0000-00004E290000}"/>
    <cellStyle name="Comma 3 2 11 4 2" xfId="11399" xr:uid="{00000000-0005-0000-0000-00004F290000}"/>
    <cellStyle name="Comma 3 2 11 4 3" xfId="11400" xr:uid="{00000000-0005-0000-0000-000050290000}"/>
    <cellStyle name="Comma 3 2 11 5" xfId="11401" xr:uid="{00000000-0005-0000-0000-000051290000}"/>
    <cellStyle name="Comma 3 2 11 5 2" xfId="11402" xr:uid="{00000000-0005-0000-0000-000052290000}"/>
    <cellStyle name="Comma 3 2 11 5 3" xfId="11403" xr:uid="{00000000-0005-0000-0000-000053290000}"/>
    <cellStyle name="Comma 3 2 11 6" xfId="11404" xr:uid="{00000000-0005-0000-0000-000054290000}"/>
    <cellStyle name="Comma 3 2 11 7" xfId="11405" xr:uid="{00000000-0005-0000-0000-000055290000}"/>
    <cellStyle name="Comma 3 2 12" xfId="11406" xr:uid="{00000000-0005-0000-0000-000056290000}"/>
    <cellStyle name="Comma 3 2 12 2" xfId="11407" xr:uid="{00000000-0005-0000-0000-000057290000}"/>
    <cellStyle name="Comma 3 2 12 2 2" xfId="11408" xr:uid="{00000000-0005-0000-0000-000058290000}"/>
    <cellStyle name="Comma 3 2 12 2 3" xfId="11409" xr:uid="{00000000-0005-0000-0000-000059290000}"/>
    <cellStyle name="Comma 3 2 12 3" xfId="11410" xr:uid="{00000000-0005-0000-0000-00005A290000}"/>
    <cellStyle name="Comma 3 2 12 3 2" xfId="11411" xr:uid="{00000000-0005-0000-0000-00005B290000}"/>
    <cellStyle name="Comma 3 2 12 3 3" xfId="11412" xr:uid="{00000000-0005-0000-0000-00005C290000}"/>
    <cellStyle name="Comma 3 2 12 4" xfId="11413" xr:uid="{00000000-0005-0000-0000-00005D290000}"/>
    <cellStyle name="Comma 3 2 12 4 2" xfId="11414" xr:uid="{00000000-0005-0000-0000-00005E290000}"/>
    <cellStyle name="Comma 3 2 12 4 3" xfId="11415" xr:uid="{00000000-0005-0000-0000-00005F290000}"/>
    <cellStyle name="Comma 3 2 12 5" xfId="11416" xr:uid="{00000000-0005-0000-0000-000060290000}"/>
    <cellStyle name="Comma 3 2 12 5 2" xfId="11417" xr:uid="{00000000-0005-0000-0000-000061290000}"/>
    <cellStyle name="Comma 3 2 12 5 3" xfId="11418" xr:uid="{00000000-0005-0000-0000-000062290000}"/>
    <cellStyle name="Comma 3 2 12 6" xfId="11419" xr:uid="{00000000-0005-0000-0000-000063290000}"/>
    <cellStyle name="Comma 3 2 12 7" xfId="11420" xr:uid="{00000000-0005-0000-0000-000064290000}"/>
    <cellStyle name="Comma 3 2 13" xfId="11421" xr:uid="{00000000-0005-0000-0000-000065290000}"/>
    <cellStyle name="Comma 3 2 13 2" xfId="11422" xr:uid="{00000000-0005-0000-0000-000066290000}"/>
    <cellStyle name="Comma 3 2 13 2 2" xfId="11423" xr:uid="{00000000-0005-0000-0000-000067290000}"/>
    <cellStyle name="Comma 3 2 13 2 3" xfId="11424" xr:uid="{00000000-0005-0000-0000-000068290000}"/>
    <cellStyle name="Comma 3 2 13 3" xfId="11425" xr:uid="{00000000-0005-0000-0000-000069290000}"/>
    <cellStyle name="Comma 3 2 13 3 2" xfId="11426" xr:uid="{00000000-0005-0000-0000-00006A290000}"/>
    <cellStyle name="Comma 3 2 13 3 3" xfId="11427" xr:uid="{00000000-0005-0000-0000-00006B290000}"/>
    <cellStyle name="Comma 3 2 13 4" xfId="11428" xr:uid="{00000000-0005-0000-0000-00006C290000}"/>
    <cellStyle name="Comma 3 2 13 4 2" xfId="11429" xr:uid="{00000000-0005-0000-0000-00006D290000}"/>
    <cellStyle name="Comma 3 2 13 4 3" xfId="11430" xr:uid="{00000000-0005-0000-0000-00006E290000}"/>
    <cellStyle name="Comma 3 2 13 5" xfId="11431" xr:uid="{00000000-0005-0000-0000-00006F290000}"/>
    <cellStyle name="Comma 3 2 13 5 2" xfId="11432" xr:uid="{00000000-0005-0000-0000-000070290000}"/>
    <cellStyle name="Comma 3 2 13 5 3" xfId="11433" xr:uid="{00000000-0005-0000-0000-000071290000}"/>
    <cellStyle name="Comma 3 2 13 6" xfId="11434" xr:uid="{00000000-0005-0000-0000-000072290000}"/>
    <cellStyle name="Comma 3 2 13 7" xfId="11435" xr:uid="{00000000-0005-0000-0000-000073290000}"/>
    <cellStyle name="Comma 3 2 14" xfId="11436" xr:uid="{00000000-0005-0000-0000-000074290000}"/>
    <cellStyle name="Comma 3 2 14 2" xfId="11437" xr:uid="{00000000-0005-0000-0000-000075290000}"/>
    <cellStyle name="Comma 3 2 14 3" xfId="11438" xr:uid="{00000000-0005-0000-0000-000076290000}"/>
    <cellStyle name="Comma 3 2 15" xfId="11439" xr:uid="{00000000-0005-0000-0000-000077290000}"/>
    <cellStyle name="Comma 3 2 15 2" xfId="11440" xr:uid="{00000000-0005-0000-0000-000078290000}"/>
    <cellStyle name="Comma 3 2 15 3" xfId="11441" xr:uid="{00000000-0005-0000-0000-000079290000}"/>
    <cellStyle name="Comma 3 2 16" xfId="11442" xr:uid="{00000000-0005-0000-0000-00007A290000}"/>
    <cellStyle name="Comma 3 2 16 2" xfId="11443" xr:uid="{00000000-0005-0000-0000-00007B290000}"/>
    <cellStyle name="Comma 3 2 16 3" xfId="11444" xr:uid="{00000000-0005-0000-0000-00007C290000}"/>
    <cellStyle name="Comma 3 2 17" xfId="11445" xr:uid="{00000000-0005-0000-0000-00007D290000}"/>
    <cellStyle name="Comma 3 2 17 2" xfId="11446" xr:uid="{00000000-0005-0000-0000-00007E290000}"/>
    <cellStyle name="Comma 3 2 17 3" xfId="11447" xr:uid="{00000000-0005-0000-0000-00007F290000}"/>
    <cellStyle name="Comma 3 2 18" xfId="11448" xr:uid="{00000000-0005-0000-0000-000080290000}"/>
    <cellStyle name="Comma 3 2 19" xfId="11449" xr:uid="{00000000-0005-0000-0000-000081290000}"/>
    <cellStyle name="Comma 3 2 2" xfId="1457" xr:uid="{00000000-0005-0000-0000-000082290000}"/>
    <cellStyle name="Comma 3 2 2 10" xfId="11451" xr:uid="{00000000-0005-0000-0000-000083290000}"/>
    <cellStyle name="Comma 3 2 2 10 2" xfId="11452" xr:uid="{00000000-0005-0000-0000-000084290000}"/>
    <cellStyle name="Comma 3 2 2 10 2 2" xfId="11453" xr:uid="{00000000-0005-0000-0000-000085290000}"/>
    <cellStyle name="Comma 3 2 2 10 2 3" xfId="11454" xr:uid="{00000000-0005-0000-0000-000086290000}"/>
    <cellStyle name="Comma 3 2 2 10 3" xfId="11455" xr:uid="{00000000-0005-0000-0000-000087290000}"/>
    <cellStyle name="Comma 3 2 2 10 3 2" xfId="11456" xr:uid="{00000000-0005-0000-0000-000088290000}"/>
    <cellStyle name="Comma 3 2 2 10 3 3" xfId="11457" xr:uid="{00000000-0005-0000-0000-000089290000}"/>
    <cellStyle name="Comma 3 2 2 10 4" xfId="11458" xr:uid="{00000000-0005-0000-0000-00008A290000}"/>
    <cellStyle name="Comma 3 2 2 10 4 2" xfId="11459" xr:uid="{00000000-0005-0000-0000-00008B290000}"/>
    <cellStyle name="Comma 3 2 2 10 4 3" xfId="11460" xr:uid="{00000000-0005-0000-0000-00008C290000}"/>
    <cellStyle name="Comma 3 2 2 10 5" xfId="11461" xr:uid="{00000000-0005-0000-0000-00008D290000}"/>
    <cellStyle name="Comma 3 2 2 10 5 2" xfId="11462" xr:uid="{00000000-0005-0000-0000-00008E290000}"/>
    <cellStyle name="Comma 3 2 2 10 5 3" xfId="11463" xr:uid="{00000000-0005-0000-0000-00008F290000}"/>
    <cellStyle name="Comma 3 2 2 10 6" xfId="11464" xr:uid="{00000000-0005-0000-0000-000090290000}"/>
    <cellStyle name="Comma 3 2 2 10 7" xfId="11465" xr:uid="{00000000-0005-0000-0000-000091290000}"/>
    <cellStyle name="Comma 3 2 2 11" xfId="11466" xr:uid="{00000000-0005-0000-0000-000092290000}"/>
    <cellStyle name="Comma 3 2 2 11 2" xfId="11467" xr:uid="{00000000-0005-0000-0000-000093290000}"/>
    <cellStyle name="Comma 3 2 2 11 3" xfId="11468" xr:uid="{00000000-0005-0000-0000-000094290000}"/>
    <cellStyle name="Comma 3 2 2 12" xfId="11469" xr:uid="{00000000-0005-0000-0000-000095290000}"/>
    <cellStyle name="Comma 3 2 2 12 2" xfId="11470" xr:uid="{00000000-0005-0000-0000-000096290000}"/>
    <cellStyle name="Comma 3 2 2 12 3" xfId="11471" xr:uid="{00000000-0005-0000-0000-000097290000}"/>
    <cellStyle name="Comma 3 2 2 13" xfId="11472" xr:uid="{00000000-0005-0000-0000-000098290000}"/>
    <cellStyle name="Comma 3 2 2 13 2" xfId="11473" xr:uid="{00000000-0005-0000-0000-000099290000}"/>
    <cellStyle name="Comma 3 2 2 13 3" xfId="11474" xr:uid="{00000000-0005-0000-0000-00009A290000}"/>
    <cellStyle name="Comma 3 2 2 14" xfId="11475" xr:uid="{00000000-0005-0000-0000-00009B290000}"/>
    <cellStyle name="Comma 3 2 2 14 2" xfId="11476" xr:uid="{00000000-0005-0000-0000-00009C290000}"/>
    <cellStyle name="Comma 3 2 2 14 3" xfId="11477" xr:uid="{00000000-0005-0000-0000-00009D290000}"/>
    <cellStyle name="Comma 3 2 2 15" xfId="11478" xr:uid="{00000000-0005-0000-0000-00009E290000}"/>
    <cellStyle name="Comma 3 2 2 16" xfId="11479" xr:uid="{00000000-0005-0000-0000-00009F290000}"/>
    <cellStyle name="Comma 3 2 2 17" xfId="11450" xr:uid="{00000000-0005-0000-0000-0000A0290000}"/>
    <cellStyle name="Comma 3 2 2 2" xfId="11480" xr:uid="{00000000-0005-0000-0000-0000A1290000}"/>
    <cellStyle name="Comma 3 2 2 2 10" xfId="11481" xr:uid="{00000000-0005-0000-0000-0000A2290000}"/>
    <cellStyle name="Comma 3 2 2 2 10 2" xfId="11482" xr:uid="{00000000-0005-0000-0000-0000A3290000}"/>
    <cellStyle name="Comma 3 2 2 2 10 3" xfId="11483" xr:uid="{00000000-0005-0000-0000-0000A4290000}"/>
    <cellStyle name="Comma 3 2 2 2 11" xfId="11484" xr:uid="{00000000-0005-0000-0000-0000A5290000}"/>
    <cellStyle name="Comma 3 2 2 2 11 2" xfId="11485" xr:uid="{00000000-0005-0000-0000-0000A6290000}"/>
    <cellStyle name="Comma 3 2 2 2 11 3" xfId="11486" xr:uid="{00000000-0005-0000-0000-0000A7290000}"/>
    <cellStyle name="Comma 3 2 2 2 12" xfId="11487" xr:uid="{00000000-0005-0000-0000-0000A8290000}"/>
    <cellStyle name="Comma 3 2 2 2 12 2" xfId="11488" xr:uid="{00000000-0005-0000-0000-0000A9290000}"/>
    <cellStyle name="Comma 3 2 2 2 12 3" xfId="11489" xr:uid="{00000000-0005-0000-0000-0000AA290000}"/>
    <cellStyle name="Comma 3 2 2 2 13" xfId="11490" xr:uid="{00000000-0005-0000-0000-0000AB290000}"/>
    <cellStyle name="Comma 3 2 2 2 13 2" xfId="11491" xr:uid="{00000000-0005-0000-0000-0000AC290000}"/>
    <cellStyle name="Comma 3 2 2 2 13 3" xfId="11492" xr:uid="{00000000-0005-0000-0000-0000AD290000}"/>
    <cellStyle name="Comma 3 2 2 2 14" xfId="11493" xr:uid="{00000000-0005-0000-0000-0000AE290000}"/>
    <cellStyle name="Comma 3 2 2 2 15" xfId="11494" xr:uid="{00000000-0005-0000-0000-0000AF290000}"/>
    <cellStyle name="Comma 3 2 2 2 2" xfId="11495" xr:uid="{00000000-0005-0000-0000-0000B0290000}"/>
    <cellStyle name="Comma 3 2 2 2 2 10" xfId="11496" xr:uid="{00000000-0005-0000-0000-0000B1290000}"/>
    <cellStyle name="Comma 3 2 2 2 2 10 2" xfId="11497" xr:uid="{00000000-0005-0000-0000-0000B2290000}"/>
    <cellStyle name="Comma 3 2 2 2 2 10 3" xfId="11498" xr:uid="{00000000-0005-0000-0000-0000B3290000}"/>
    <cellStyle name="Comma 3 2 2 2 2 11" xfId="11499" xr:uid="{00000000-0005-0000-0000-0000B4290000}"/>
    <cellStyle name="Comma 3 2 2 2 2 11 2" xfId="11500" xr:uid="{00000000-0005-0000-0000-0000B5290000}"/>
    <cellStyle name="Comma 3 2 2 2 2 11 3" xfId="11501" xr:uid="{00000000-0005-0000-0000-0000B6290000}"/>
    <cellStyle name="Comma 3 2 2 2 2 12" xfId="11502" xr:uid="{00000000-0005-0000-0000-0000B7290000}"/>
    <cellStyle name="Comma 3 2 2 2 2 12 2" xfId="11503" xr:uid="{00000000-0005-0000-0000-0000B8290000}"/>
    <cellStyle name="Comma 3 2 2 2 2 12 3" xfId="11504" xr:uid="{00000000-0005-0000-0000-0000B9290000}"/>
    <cellStyle name="Comma 3 2 2 2 2 13" xfId="11505" xr:uid="{00000000-0005-0000-0000-0000BA290000}"/>
    <cellStyle name="Comma 3 2 2 2 2 14" xfId="11506" xr:uid="{00000000-0005-0000-0000-0000BB290000}"/>
    <cellStyle name="Comma 3 2 2 2 2 2" xfId="11507" xr:uid="{00000000-0005-0000-0000-0000BC290000}"/>
    <cellStyle name="Comma 3 2 2 2 2 2 10" xfId="11508" xr:uid="{00000000-0005-0000-0000-0000BD290000}"/>
    <cellStyle name="Comma 3 2 2 2 2 2 11" xfId="11509" xr:uid="{00000000-0005-0000-0000-0000BE290000}"/>
    <cellStyle name="Comma 3 2 2 2 2 2 2" xfId="11510" xr:uid="{00000000-0005-0000-0000-0000BF290000}"/>
    <cellStyle name="Comma 3 2 2 2 2 2 2 2" xfId="11511" xr:uid="{00000000-0005-0000-0000-0000C0290000}"/>
    <cellStyle name="Comma 3 2 2 2 2 2 2 2 2" xfId="11512" xr:uid="{00000000-0005-0000-0000-0000C1290000}"/>
    <cellStyle name="Comma 3 2 2 2 2 2 2 2 2 2" xfId="11513" xr:uid="{00000000-0005-0000-0000-0000C2290000}"/>
    <cellStyle name="Comma 3 2 2 2 2 2 2 2 2 3" xfId="11514" xr:uid="{00000000-0005-0000-0000-0000C3290000}"/>
    <cellStyle name="Comma 3 2 2 2 2 2 2 2 3" xfId="11515" xr:uid="{00000000-0005-0000-0000-0000C4290000}"/>
    <cellStyle name="Comma 3 2 2 2 2 2 2 2 3 2" xfId="11516" xr:uid="{00000000-0005-0000-0000-0000C5290000}"/>
    <cellStyle name="Comma 3 2 2 2 2 2 2 2 3 3" xfId="11517" xr:uid="{00000000-0005-0000-0000-0000C6290000}"/>
    <cellStyle name="Comma 3 2 2 2 2 2 2 2 4" xfId="11518" xr:uid="{00000000-0005-0000-0000-0000C7290000}"/>
    <cellStyle name="Comma 3 2 2 2 2 2 2 2 4 2" xfId="11519" xr:uid="{00000000-0005-0000-0000-0000C8290000}"/>
    <cellStyle name="Comma 3 2 2 2 2 2 2 2 4 3" xfId="11520" xr:uid="{00000000-0005-0000-0000-0000C9290000}"/>
    <cellStyle name="Comma 3 2 2 2 2 2 2 2 5" xfId="11521" xr:uid="{00000000-0005-0000-0000-0000CA290000}"/>
    <cellStyle name="Comma 3 2 2 2 2 2 2 2 5 2" xfId="11522" xr:uid="{00000000-0005-0000-0000-0000CB290000}"/>
    <cellStyle name="Comma 3 2 2 2 2 2 2 2 5 3" xfId="11523" xr:uid="{00000000-0005-0000-0000-0000CC290000}"/>
    <cellStyle name="Comma 3 2 2 2 2 2 2 2 6" xfId="11524" xr:uid="{00000000-0005-0000-0000-0000CD290000}"/>
    <cellStyle name="Comma 3 2 2 2 2 2 2 2 7" xfId="11525" xr:uid="{00000000-0005-0000-0000-0000CE290000}"/>
    <cellStyle name="Comma 3 2 2 2 2 2 2 3" xfId="11526" xr:uid="{00000000-0005-0000-0000-0000CF290000}"/>
    <cellStyle name="Comma 3 2 2 2 2 2 2 3 2" xfId="11527" xr:uid="{00000000-0005-0000-0000-0000D0290000}"/>
    <cellStyle name="Comma 3 2 2 2 2 2 2 3 3" xfId="11528" xr:uid="{00000000-0005-0000-0000-0000D1290000}"/>
    <cellStyle name="Comma 3 2 2 2 2 2 2 4" xfId="11529" xr:uid="{00000000-0005-0000-0000-0000D2290000}"/>
    <cellStyle name="Comma 3 2 2 2 2 2 2 4 2" xfId="11530" xr:uid="{00000000-0005-0000-0000-0000D3290000}"/>
    <cellStyle name="Comma 3 2 2 2 2 2 2 4 3" xfId="11531" xr:uid="{00000000-0005-0000-0000-0000D4290000}"/>
    <cellStyle name="Comma 3 2 2 2 2 2 2 5" xfId="11532" xr:uid="{00000000-0005-0000-0000-0000D5290000}"/>
    <cellStyle name="Comma 3 2 2 2 2 2 2 5 2" xfId="11533" xr:uid="{00000000-0005-0000-0000-0000D6290000}"/>
    <cellStyle name="Comma 3 2 2 2 2 2 2 5 3" xfId="11534" xr:uid="{00000000-0005-0000-0000-0000D7290000}"/>
    <cellStyle name="Comma 3 2 2 2 2 2 2 6" xfId="11535" xr:uid="{00000000-0005-0000-0000-0000D8290000}"/>
    <cellStyle name="Comma 3 2 2 2 2 2 2 6 2" xfId="11536" xr:uid="{00000000-0005-0000-0000-0000D9290000}"/>
    <cellStyle name="Comma 3 2 2 2 2 2 2 6 3" xfId="11537" xr:uid="{00000000-0005-0000-0000-0000DA290000}"/>
    <cellStyle name="Comma 3 2 2 2 2 2 2 7" xfId="11538" xr:uid="{00000000-0005-0000-0000-0000DB290000}"/>
    <cellStyle name="Comma 3 2 2 2 2 2 2 8" xfId="11539" xr:uid="{00000000-0005-0000-0000-0000DC290000}"/>
    <cellStyle name="Comma 3 2 2 2 2 2 3" xfId="11540" xr:uid="{00000000-0005-0000-0000-0000DD290000}"/>
    <cellStyle name="Comma 3 2 2 2 2 2 3 2" xfId="11541" xr:uid="{00000000-0005-0000-0000-0000DE290000}"/>
    <cellStyle name="Comma 3 2 2 2 2 2 3 2 2" xfId="11542" xr:uid="{00000000-0005-0000-0000-0000DF290000}"/>
    <cellStyle name="Comma 3 2 2 2 2 2 3 2 3" xfId="11543" xr:uid="{00000000-0005-0000-0000-0000E0290000}"/>
    <cellStyle name="Comma 3 2 2 2 2 2 3 3" xfId="11544" xr:uid="{00000000-0005-0000-0000-0000E1290000}"/>
    <cellStyle name="Comma 3 2 2 2 2 2 3 3 2" xfId="11545" xr:uid="{00000000-0005-0000-0000-0000E2290000}"/>
    <cellStyle name="Comma 3 2 2 2 2 2 3 3 3" xfId="11546" xr:uid="{00000000-0005-0000-0000-0000E3290000}"/>
    <cellStyle name="Comma 3 2 2 2 2 2 3 4" xfId="11547" xr:uid="{00000000-0005-0000-0000-0000E4290000}"/>
    <cellStyle name="Comma 3 2 2 2 2 2 3 4 2" xfId="11548" xr:uid="{00000000-0005-0000-0000-0000E5290000}"/>
    <cellStyle name="Comma 3 2 2 2 2 2 3 4 3" xfId="11549" xr:uid="{00000000-0005-0000-0000-0000E6290000}"/>
    <cellStyle name="Comma 3 2 2 2 2 2 3 5" xfId="11550" xr:uid="{00000000-0005-0000-0000-0000E7290000}"/>
    <cellStyle name="Comma 3 2 2 2 2 2 3 5 2" xfId="11551" xr:uid="{00000000-0005-0000-0000-0000E8290000}"/>
    <cellStyle name="Comma 3 2 2 2 2 2 3 5 3" xfId="11552" xr:uid="{00000000-0005-0000-0000-0000E9290000}"/>
    <cellStyle name="Comma 3 2 2 2 2 2 3 6" xfId="11553" xr:uid="{00000000-0005-0000-0000-0000EA290000}"/>
    <cellStyle name="Comma 3 2 2 2 2 2 3 7" xfId="11554" xr:uid="{00000000-0005-0000-0000-0000EB290000}"/>
    <cellStyle name="Comma 3 2 2 2 2 2 4" xfId="11555" xr:uid="{00000000-0005-0000-0000-0000EC290000}"/>
    <cellStyle name="Comma 3 2 2 2 2 2 4 2" xfId="11556" xr:uid="{00000000-0005-0000-0000-0000ED290000}"/>
    <cellStyle name="Comma 3 2 2 2 2 2 4 2 2" xfId="11557" xr:uid="{00000000-0005-0000-0000-0000EE290000}"/>
    <cellStyle name="Comma 3 2 2 2 2 2 4 2 3" xfId="11558" xr:uid="{00000000-0005-0000-0000-0000EF290000}"/>
    <cellStyle name="Comma 3 2 2 2 2 2 4 3" xfId="11559" xr:uid="{00000000-0005-0000-0000-0000F0290000}"/>
    <cellStyle name="Comma 3 2 2 2 2 2 4 3 2" xfId="11560" xr:uid="{00000000-0005-0000-0000-0000F1290000}"/>
    <cellStyle name="Comma 3 2 2 2 2 2 4 3 3" xfId="11561" xr:uid="{00000000-0005-0000-0000-0000F2290000}"/>
    <cellStyle name="Comma 3 2 2 2 2 2 4 4" xfId="11562" xr:uid="{00000000-0005-0000-0000-0000F3290000}"/>
    <cellStyle name="Comma 3 2 2 2 2 2 4 4 2" xfId="11563" xr:uid="{00000000-0005-0000-0000-0000F4290000}"/>
    <cellStyle name="Comma 3 2 2 2 2 2 4 4 3" xfId="11564" xr:uid="{00000000-0005-0000-0000-0000F5290000}"/>
    <cellStyle name="Comma 3 2 2 2 2 2 4 5" xfId="11565" xr:uid="{00000000-0005-0000-0000-0000F6290000}"/>
    <cellStyle name="Comma 3 2 2 2 2 2 4 5 2" xfId="11566" xr:uid="{00000000-0005-0000-0000-0000F7290000}"/>
    <cellStyle name="Comma 3 2 2 2 2 2 4 5 3" xfId="11567" xr:uid="{00000000-0005-0000-0000-0000F8290000}"/>
    <cellStyle name="Comma 3 2 2 2 2 2 4 6" xfId="11568" xr:uid="{00000000-0005-0000-0000-0000F9290000}"/>
    <cellStyle name="Comma 3 2 2 2 2 2 4 7" xfId="11569" xr:uid="{00000000-0005-0000-0000-0000FA290000}"/>
    <cellStyle name="Comma 3 2 2 2 2 2 5" xfId="11570" xr:uid="{00000000-0005-0000-0000-0000FB290000}"/>
    <cellStyle name="Comma 3 2 2 2 2 2 5 2" xfId="11571" xr:uid="{00000000-0005-0000-0000-0000FC290000}"/>
    <cellStyle name="Comma 3 2 2 2 2 2 5 2 2" xfId="11572" xr:uid="{00000000-0005-0000-0000-0000FD290000}"/>
    <cellStyle name="Comma 3 2 2 2 2 2 5 2 3" xfId="11573" xr:uid="{00000000-0005-0000-0000-0000FE290000}"/>
    <cellStyle name="Comma 3 2 2 2 2 2 5 3" xfId="11574" xr:uid="{00000000-0005-0000-0000-0000FF290000}"/>
    <cellStyle name="Comma 3 2 2 2 2 2 5 3 2" xfId="11575" xr:uid="{00000000-0005-0000-0000-0000002A0000}"/>
    <cellStyle name="Comma 3 2 2 2 2 2 5 3 3" xfId="11576" xr:uid="{00000000-0005-0000-0000-0000012A0000}"/>
    <cellStyle name="Comma 3 2 2 2 2 2 5 4" xfId="11577" xr:uid="{00000000-0005-0000-0000-0000022A0000}"/>
    <cellStyle name="Comma 3 2 2 2 2 2 5 4 2" xfId="11578" xr:uid="{00000000-0005-0000-0000-0000032A0000}"/>
    <cellStyle name="Comma 3 2 2 2 2 2 5 4 3" xfId="11579" xr:uid="{00000000-0005-0000-0000-0000042A0000}"/>
    <cellStyle name="Comma 3 2 2 2 2 2 5 5" xfId="11580" xr:uid="{00000000-0005-0000-0000-0000052A0000}"/>
    <cellStyle name="Comma 3 2 2 2 2 2 5 5 2" xfId="11581" xr:uid="{00000000-0005-0000-0000-0000062A0000}"/>
    <cellStyle name="Comma 3 2 2 2 2 2 5 5 3" xfId="11582" xr:uid="{00000000-0005-0000-0000-0000072A0000}"/>
    <cellStyle name="Comma 3 2 2 2 2 2 5 6" xfId="11583" xr:uid="{00000000-0005-0000-0000-0000082A0000}"/>
    <cellStyle name="Comma 3 2 2 2 2 2 5 7" xfId="11584" xr:uid="{00000000-0005-0000-0000-0000092A0000}"/>
    <cellStyle name="Comma 3 2 2 2 2 2 6" xfId="11585" xr:uid="{00000000-0005-0000-0000-00000A2A0000}"/>
    <cellStyle name="Comma 3 2 2 2 2 2 6 2" xfId="11586" xr:uid="{00000000-0005-0000-0000-00000B2A0000}"/>
    <cellStyle name="Comma 3 2 2 2 2 2 6 3" xfId="11587" xr:uid="{00000000-0005-0000-0000-00000C2A0000}"/>
    <cellStyle name="Comma 3 2 2 2 2 2 7" xfId="11588" xr:uid="{00000000-0005-0000-0000-00000D2A0000}"/>
    <cellStyle name="Comma 3 2 2 2 2 2 7 2" xfId="11589" xr:uid="{00000000-0005-0000-0000-00000E2A0000}"/>
    <cellStyle name="Comma 3 2 2 2 2 2 7 3" xfId="11590" xr:uid="{00000000-0005-0000-0000-00000F2A0000}"/>
    <cellStyle name="Comma 3 2 2 2 2 2 8" xfId="11591" xr:uid="{00000000-0005-0000-0000-0000102A0000}"/>
    <cellStyle name="Comma 3 2 2 2 2 2 8 2" xfId="11592" xr:uid="{00000000-0005-0000-0000-0000112A0000}"/>
    <cellStyle name="Comma 3 2 2 2 2 2 8 3" xfId="11593" xr:uid="{00000000-0005-0000-0000-0000122A0000}"/>
    <cellStyle name="Comma 3 2 2 2 2 2 9" xfId="11594" xr:uid="{00000000-0005-0000-0000-0000132A0000}"/>
    <cellStyle name="Comma 3 2 2 2 2 2 9 2" xfId="11595" xr:uid="{00000000-0005-0000-0000-0000142A0000}"/>
    <cellStyle name="Comma 3 2 2 2 2 2 9 3" xfId="11596" xr:uid="{00000000-0005-0000-0000-0000152A0000}"/>
    <cellStyle name="Comma 3 2 2 2 2 3" xfId="11597" xr:uid="{00000000-0005-0000-0000-0000162A0000}"/>
    <cellStyle name="Comma 3 2 2 2 2 3 2" xfId="11598" xr:uid="{00000000-0005-0000-0000-0000172A0000}"/>
    <cellStyle name="Comma 3 2 2 2 2 3 2 2" xfId="11599" xr:uid="{00000000-0005-0000-0000-0000182A0000}"/>
    <cellStyle name="Comma 3 2 2 2 2 3 2 2 2" xfId="11600" xr:uid="{00000000-0005-0000-0000-0000192A0000}"/>
    <cellStyle name="Comma 3 2 2 2 2 3 2 2 3" xfId="11601" xr:uid="{00000000-0005-0000-0000-00001A2A0000}"/>
    <cellStyle name="Comma 3 2 2 2 2 3 2 3" xfId="11602" xr:uid="{00000000-0005-0000-0000-00001B2A0000}"/>
    <cellStyle name="Comma 3 2 2 2 2 3 2 3 2" xfId="11603" xr:uid="{00000000-0005-0000-0000-00001C2A0000}"/>
    <cellStyle name="Comma 3 2 2 2 2 3 2 3 3" xfId="11604" xr:uid="{00000000-0005-0000-0000-00001D2A0000}"/>
    <cellStyle name="Comma 3 2 2 2 2 3 2 4" xfId="11605" xr:uid="{00000000-0005-0000-0000-00001E2A0000}"/>
    <cellStyle name="Comma 3 2 2 2 2 3 2 4 2" xfId="11606" xr:uid="{00000000-0005-0000-0000-00001F2A0000}"/>
    <cellStyle name="Comma 3 2 2 2 2 3 2 4 3" xfId="11607" xr:uid="{00000000-0005-0000-0000-0000202A0000}"/>
    <cellStyle name="Comma 3 2 2 2 2 3 2 5" xfId="11608" xr:uid="{00000000-0005-0000-0000-0000212A0000}"/>
    <cellStyle name="Comma 3 2 2 2 2 3 2 5 2" xfId="11609" xr:uid="{00000000-0005-0000-0000-0000222A0000}"/>
    <cellStyle name="Comma 3 2 2 2 2 3 2 5 3" xfId="11610" xr:uid="{00000000-0005-0000-0000-0000232A0000}"/>
    <cellStyle name="Comma 3 2 2 2 2 3 2 6" xfId="11611" xr:uid="{00000000-0005-0000-0000-0000242A0000}"/>
    <cellStyle name="Comma 3 2 2 2 2 3 2 7" xfId="11612" xr:uid="{00000000-0005-0000-0000-0000252A0000}"/>
    <cellStyle name="Comma 3 2 2 2 2 3 3" xfId="11613" xr:uid="{00000000-0005-0000-0000-0000262A0000}"/>
    <cellStyle name="Comma 3 2 2 2 2 3 3 2" xfId="11614" xr:uid="{00000000-0005-0000-0000-0000272A0000}"/>
    <cellStyle name="Comma 3 2 2 2 2 3 3 3" xfId="11615" xr:uid="{00000000-0005-0000-0000-0000282A0000}"/>
    <cellStyle name="Comma 3 2 2 2 2 3 4" xfId="11616" xr:uid="{00000000-0005-0000-0000-0000292A0000}"/>
    <cellStyle name="Comma 3 2 2 2 2 3 4 2" xfId="11617" xr:uid="{00000000-0005-0000-0000-00002A2A0000}"/>
    <cellStyle name="Comma 3 2 2 2 2 3 4 3" xfId="11618" xr:uid="{00000000-0005-0000-0000-00002B2A0000}"/>
    <cellStyle name="Comma 3 2 2 2 2 3 5" xfId="11619" xr:uid="{00000000-0005-0000-0000-00002C2A0000}"/>
    <cellStyle name="Comma 3 2 2 2 2 3 5 2" xfId="11620" xr:uid="{00000000-0005-0000-0000-00002D2A0000}"/>
    <cellStyle name="Comma 3 2 2 2 2 3 5 3" xfId="11621" xr:uid="{00000000-0005-0000-0000-00002E2A0000}"/>
    <cellStyle name="Comma 3 2 2 2 2 3 6" xfId="11622" xr:uid="{00000000-0005-0000-0000-00002F2A0000}"/>
    <cellStyle name="Comma 3 2 2 2 2 3 6 2" xfId="11623" xr:uid="{00000000-0005-0000-0000-0000302A0000}"/>
    <cellStyle name="Comma 3 2 2 2 2 3 6 3" xfId="11624" xr:uid="{00000000-0005-0000-0000-0000312A0000}"/>
    <cellStyle name="Comma 3 2 2 2 2 3 7" xfId="11625" xr:uid="{00000000-0005-0000-0000-0000322A0000}"/>
    <cellStyle name="Comma 3 2 2 2 2 3 8" xfId="11626" xr:uid="{00000000-0005-0000-0000-0000332A0000}"/>
    <cellStyle name="Comma 3 2 2 2 2 4" xfId="11627" xr:uid="{00000000-0005-0000-0000-0000342A0000}"/>
    <cellStyle name="Comma 3 2 2 2 2 4 2" xfId="11628" xr:uid="{00000000-0005-0000-0000-0000352A0000}"/>
    <cellStyle name="Comma 3 2 2 2 2 4 2 2" xfId="11629" xr:uid="{00000000-0005-0000-0000-0000362A0000}"/>
    <cellStyle name="Comma 3 2 2 2 2 4 2 2 2" xfId="11630" xr:uid="{00000000-0005-0000-0000-0000372A0000}"/>
    <cellStyle name="Comma 3 2 2 2 2 4 2 2 3" xfId="11631" xr:uid="{00000000-0005-0000-0000-0000382A0000}"/>
    <cellStyle name="Comma 3 2 2 2 2 4 2 3" xfId="11632" xr:uid="{00000000-0005-0000-0000-0000392A0000}"/>
    <cellStyle name="Comma 3 2 2 2 2 4 2 3 2" xfId="11633" xr:uid="{00000000-0005-0000-0000-00003A2A0000}"/>
    <cellStyle name="Comma 3 2 2 2 2 4 2 3 3" xfId="11634" xr:uid="{00000000-0005-0000-0000-00003B2A0000}"/>
    <cellStyle name="Comma 3 2 2 2 2 4 2 4" xfId="11635" xr:uid="{00000000-0005-0000-0000-00003C2A0000}"/>
    <cellStyle name="Comma 3 2 2 2 2 4 2 4 2" xfId="11636" xr:uid="{00000000-0005-0000-0000-00003D2A0000}"/>
    <cellStyle name="Comma 3 2 2 2 2 4 2 4 3" xfId="11637" xr:uid="{00000000-0005-0000-0000-00003E2A0000}"/>
    <cellStyle name="Comma 3 2 2 2 2 4 2 5" xfId="11638" xr:uid="{00000000-0005-0000-0000-00003F2A0000}"/>
    <cellStyle name="Comma 3 2 2 2 2 4 2 5 2" xfId="11639" xr:uid="{00000000-0005-0000-0000-0000402A0000}"/>
    <cellStyle name="Comma 3 2 2 2 2 4 2 5 3" xfId="11640" xr:uid="{00000000-0005-0000-0000-0000412A0000}"/>
    <cellStyle name="Comma 3 2 2 2 2 4 2 6" xfId="11641" xr:uid="{00000000-0005-0000-0000-0000422A0000}"/>
    <cellStyle name="Comma 3 2 2 2 2 4 2 7" xfId="11642" xr:uid="{00000000-0005-0000-0000-0000432A0000}"/>
    <cellStyle name="Comma 3 2 2 2 2 4 3" xfId="11643" xr:uid="{00000000-0005-0000-0000-0000442A0000}"/>
    <cellStyle name="Comma 3 2 2 2 2 4 3 2" xfId="11644" xr:uid="{00000000-0005-0000-0000-0000452A0000}"/>
    <cellStyle name="Comma 3 2 2 2 2 4 3 3" xfId="11645" xr:uid="{00000000-0005-0000-0000-0000462A0000}"/>
    <cellStyle name="Comma 3 2 2 2 2 4 4" xfId="11646" xr:uid="{00000000-0005-0000-0000-0000472A0000}"/>
    <cellStyle name="Comma 3 2 2 2 2 4 4 2" xfId="11647" xr:uid="{00000000-0005-0000-0000-0000482A0000}"/>
    <cellStyle name="Comma 3 2 2 2 2 4 4 3" xfId="11648" xr:uid="{00000000-0005-0000-0000-0000492A0000}"/>
    <cellStyle name="Comma 3 2 2 2 2 4 5" xfId="11649" xr:uid="{00000000-0005-0000-0000-00004A2A0000}"/>
    <cellStyle name="Comma 3 2 2 2 2 4 5 2" xfId="11650" xr:uid="{00000000-0005-0000-0000-00004B2A0000}"/>
    <cellStyle name="Comma 3 2 2 2 2 4 5 3" xfId="11651" xr:uid="{00000000-0005-0000-0000-00004C2A0000}"/>
    <cellStyle name="Comma 3 2 2 2 2 4 6" xfId="11652" xr:uid="{00000000-0005-0000-0000-00004D2A0000}"/>
    <cellStyle name="Comma 3 2 2 2 2 4 6 2" xfId="11653" xr:uid="{00000000-0005-0000-0000-00004E2A0000}"/>
    <cellStyle name="Comma 3 2 2 2 2 4 6 3" xfId="11654" xr:uid="{00000000-0005-0000-0000-00004F2A0000}"/>
    <cellStyle name="Comma 3 2 2 2 2 4 7" xfId="11655" xr:uid="{00000000-0005-0000-0000-0000502A0000}"/>
    <cellStyle name="Comma 3 2 2 2 2 4 8" xfId="11656" xr:uid="{00000000-0005-0000-0000-0000512A0000}"/>
    <cellStyle name="Comma 3 2 2 2 2 5" xfId="11657" xr:uid="{00000000-0005-0000-0000-0000522A0000}"/>
    <cellStyle name="Comma 3 2 2 2 2 5 2" xfId="11658" xr:uid="{00000000-0005-0000-0000-0000532A0000}"/>
    <cellStyle name="Comma 3 2 2 2 2 5 2 2" xfId="11659" xr:uid="{00000000-0005-0000-0000-0000542A0000}"/>
    <cellStyle name="Comma 3 2 2 2 2 5 2 3" xfId="11660" xr:uid="{00000000-0005-0000-0000-0000552A0000}"/>
    <cellStyle name="Comma 3 2 2 2 2 5 3" xfId="11661" xr:uid="{00000000-0005-0000-0000-0000562A0000}"/>
    <cellStyle name="Comma 3 2 2 2 2 5 3 2" xfId="11662" xr:uid="{00000000-0005-0000-0000-0000572A0000}"/>
    <cellStyle name="Comma 3 2 2 2 2 5 3 3" xfId="11663" xr:uid="{00000000-0005-0000-0000-0000582A0000}"/>
    <cellStyle name="Comma 3 2 2 2 2 5 4" xfId="11664" xr:uid="{00000000-0005-0000-0000-0000592A0000}"/>
    <cellStyle name="Comma 3 2 2 2 2 5 4 2" xfId="11665" xr:uid="{00000000-0005-0000-0000-00005A2A0000}"/>
    <cellStyle name="Comma 3 2 2 2 2 5 4 3" xfId="11666" xr:uid="{00000000-0005-0000-0000-00005B2A0000}"/>
    <cellStyle name="Comma 3 2 2 2 2 5 5" xfId="11667" xr:uid="{00000000-0005-0000-0000-00005C2A0000}"/>
    <cellStyle name="Comma 3 2 2 2 2 5 5 2" xfId="11668" xr:uid="{00000000-0005-0000-0000-00005D2A0000}"/>
    <cellStyle name="Comma 3 2 2 2 2 5 5 3" xfId="11669" xr:uid="{00000000-0005-0000-0000-00005E2A0000}"/>
    <cellStyle name="Comma 3 2 2 2 2 5 6" xfId="11670" xr:uid="{00000000-0005-0000-0000-00005F2A0000}"/>
    <cellStyle name="Comma 3 2 2 2 2 5 7" xfId="11671" xr:uid="{00000000-0005-0000-0000-0000602A0000}"/>
    <cellStyle name="Comma 3 2 2 2 2 6" xfId="11672" xr:uid="{00000000-0005-0000-0000-0000612A0000}"/>
    <cellStyle name="Comma 3 2 2 2 2 6 2" xfId="11673" xr:uid="{00000000-0005-0000-0000-0000622A0000}"/>
    <cellStyle name="Comma 3 2 2 2 2 6 2 2" xfId="11674" xr:uid="{00000000-0005-0000-0000-0000632A0000}"/>
    <cellStyle name="Comma 3 2 2 2 2 6 2 3" xfId="11675" xr:uid="{00000000-0005-0000-0000-0000642A0000}"/>
    <cellStyle name="Comma 3 2 2 2 2 6 3" xfId="11676" xr:uid="{00000000-0005-0000-0000-0000652A0000}"/>
    <cellStyle name="Comma 3 2 2 2 2 6 3 2" xfId="11677" xr:uid="{00000000-0005-0000-0000-0000662A0000}"/>
    <cellStyle name="Comma 3 2 2 2 2 6 3 3" xfId="11678" xr:uid="{00000000-0005-0000-0000-0000672A0000}"/>
    <cellStyle name="Comma 3 2 2 2 2 6 4" xfId="11679" xr:uid="{00000000-0005-0000-0000-0000682A0000}"/>
    <cellStyle name="Comma 3 2 2 2 2 6 4 2" xfId="11680" xr:uid="{00000000-0005-0000-0000-0000692A0000}"/>
    <cellStyle name="Comma 3 2 2 2 2 6 4 3" xfId="11681" xr:uid="{00000000-0005-0000-0000-00006A2A0000}"/>
    <cellStyle name="Comma 3 2 2 2 2 6 5" xfId="11682" xr:uid="{00000000-0005-0000-0000-00006B2A0000}"/>
    <cellStyle name="Comma 3 2 2 2 2 6 5 2" xfId="11683" xr:uid="{00000000-0005-0000-0000-00006C2A0000}"/>
    <cellStyle name="Comma 3 2 2 2 2 6 5 3" xfId="11684" xr:uid="{00000000-0005-0000-0000-00006D2A0000}"/>
    <cellStyle name="Comma 3 2 2 2 2 6 6" xfId="11685" xr:uid="{00000000-0005-0000-0000-00006E2A0000}"/>
    <cellStyle name="Comma 3 2 2 2 2 6 7" xfId="11686" xr:uid="{00000000-0005-0000-0000-00006F2A0000}"/>
    <cellStyle name="Comma 3 2 2 2 2 7" xfId="11687" xr:uid="{00000000-0005-0000-0000-0000702A0000}"/>
    <cellStyle name="Comma 3 2 2 2 2 7 2" xfId="11688" xr:uid="{00000000-0005-0000-0000-0000712A0000}"/>
    <cellStyle name="Comma 3 2 2 2 2 7 2 2" xfId="11689" xr:uid="{00000000-0005-0000-0000-0000722A0000}"/>
    <cellStyle name="Comma 3 2 2 2 2 7 2 3" xfId="11690" xr:uid="{00000000-0005-0000-0000-0000732A0000}"/>
    <cellStyle name="Comma 3 2 2 2 2 7 3" xfId="11691" xr:uid="{00000000-0005-0000-0000-0000742A0000}"/>
    <cellStyle name="Comma 3 2 2 2 2 7 3 2" xfId="11692" xr:uid="{00000000-0005-0000-0000-0000752A0000}"/>
    <cellStyle name="Comma 3 2 2 2 2 7 3 3" xfId="11693" xr:uid="{00000000-0005-0000-0000-0000762A0000}"/>
    <cellStyle name="Comma 3 2 2 2 2 7 4" xfId="11694" xr:uid="{00000000-0005-0000-0000-0000772A0000}"/>
    <cellStyle name="Comma 3 2 2 2 2 7 4 2" xfId="11695" xr:uid="{00000000-0005-0000-0000-0000782A0000}"/>
    <cellStyle name="Comma 3 2 2 2 2 7 4 3" xfId="11696" xr:uid="{00000000-0005-0000-0000-0000792A0000}"/>
    <cellStyle name="Comma 3 2 2 2 2 7 5" xfId="11697" xr:uid="{00000000-0005-0000-0000-00007A2A0000}"/>
    <cellStyle name="Comma 3 2 2 2 2 7 5 2" xfId="11698" xr:uid="{00000000-0005-0000-0000-00007B2A0000}"/>
    <cellStyle name="Comma 3 2 2 2 2 7 5 3" xfId="11699" xr:uid="{00000000-0005-0000-0000-00007C2A0000}"/>
    <cellStyle name="Comma 3 2 2 2 2 7 6" xfId="11700" xr:uid="{00000000-0005-0000-0000-00007D2A0000}"/>
    <cellStyle name="Comma 3 2 2 2 2 7 7" xfId="11701" xr:uid="{00000000-0005-0000-0000-00007E2A0000}"/>
    <cellStyle name="Comma 3 2 2 2 2 8" xfId="11702" xr:uid="{00000000-0005-0000-0000-00007F2A0000}"/>
    <cellStyle name="Comma 3 2 2 2 2 8 2" xfId="11703" xr:uid="{00000000-0005-0000-0000-0000802A0000}"/>
    <cellStyle name="Comma 3 2 2 2 2 8 2 2" xfId="11704" xr:uid="{00000000-0005-0000-0000-0000812A0000}"/>
    <cellStyle name="Comma 3 2 2 2 2 8 2 3" xfId="11705" xr:uid="{00000000-0005-0000-0000-0000822A0000}"/>
    <cellStyle name="Comma 3 2 2 2 2 8 3" xfId="11706" xr:uid="{00000000-0005-0000-0000-0000832A0000}"/>
    <cellStyle name="Comma 3 2 2 2 2 8 3 2" xfId="11707" xr:uid="{00000000-0005-0000-0000-0000842A0000}"/>
    <cellStyle name="Comma 3 2 2 2 2 8 3 3" xfId="11708" xr:uid="{00000000-0005-0000-0000-0000852A0000}"/>
    <cellStyle name="Comma 3 2 2 2 2 8 4" xfId="11709" xr:uid="{00000000-0005-0000-0000-0000862A0000}"/>
    <cellStyle name="Comma 3 2 2 2 2 8 4 2" xfId="11710" xr:uid="{00000000-0005-0000-0000-0000872A0000}"/>
    <cellStyle name="Comma 3 2 2 2 2 8 4 3" xfId="11711" xr:uid="{00000000-0005-0000-0000-0000882A0000}"/>
    <cellStyle name="Comma 3 2 2 2 2 8 5" xfId="11712" xr:uid="{00000000-0005-0000-0000-0000892A0000}"/>
    <cellStyle name="Comma 3 2 2 2 2 8 5 2" xfId="11713" xr:uid="{00000000-0005-0000-0000-00008A2A0000}"/>
    <cellStyle name="Comma 3 2 2 2 2 8 5 3" xfId="11714" xr:uid="{00000000-0005-0000-0000-00008B2A0000}"/>
    <cellStyle name="Comma 3 2 2 2 2 8 6" xfId="11715" xr:uid="{00000000-0005-0000-0000-00008C2A0000}"/>
    <cellStyle name="Comma 3 2 2 2 2 8 7" xfId="11716" xr:uid="{00000000-0005-0000-0000-00008D2A0000}"/>
    <cellStyle name="Comma 3 2 2 2 2 9" xfId="11717" xr:uid="{00000000-0005-0000-0000-00008E2A0000}"/>
    <cellStyle name="Comma 3 2 2 2 2 9 2" xfId="11718" xr:uid="{00000000-0005-0000-0000-00008F2A0000}"/>
    <cellStyle name="Comma 3 2 2 2 2 9 3" xfId="11719" xr:uid="{00000000-0005-0000-0000-0000902A0000}"/>
    <cellStyle name="Comma 3 2 2 2 3" xfId="11720" xr:uid="{00000000-0005-0000-0000-0000912A0000}"/>
    <cellStyle name="Comma 3 2 2 2 3 10" xfId="11721" xr:uid="{00000000-0005-0000-0000-0000922A0000}"/>
    <cellStyle name="Comma 3 2 2 2 3 11" xfId="11722" xr:uid="{00000000-0005-0000-0000-0000932A0000}"/>
    <cellStyle name="Comma 3 2 2 2 3 2" xfId="11723" xr:uid="{00000000-0005-0000-0000-0000942A0000}"/>
    <cellStyle name="Comma 3 2 2 2 3 2 2" xfId="11724" xr:uid="{00000000-0005-0000-0000-0000952A0000}"/>
    <cellStyle name="Comma 3 2 2 2 3 2 2 2" xfId="11725" xr:uid="{00000000-0005-0000-0000-0000962A0000}"/>
    <cellStyle name="Comma 3 2 2 2 3 2 2 2 2" xfId="11726" xr:uid="{00000000-0005-0000-0000-0000972A0000}"/>
    <cellStyle name="Comma 3 2 2 2 3 2 2 2 3" xfId="11727" xr:uid="{00000000-0005-0000-0000-0000982A0000}"/>
    <cellStyle name="Comma 3 2 2 2 3 2 2 3" xfId="11728" xr:uid="{00000000-0005-0000-0000-0000992A0000}"/>
    <cellStyle name="Comma 3 2 2 2 3 2 2 3 2" xfId="11729" xr:uid="{00000000-0005-0000-0000-00009A2A0000}"/>
    <cellStyle name="Comma 3 2 2 2 3 2 2 3 3" xfId="11730" xr:uid="{00000000-0005-0000-0000-00009B2A0000}"/>
    <cellStyle name="Comma 3 2 2 2 3 2 2 4" xfId="11731" xr:uid="{00000000-0005-0000-0000-00009C2A0000}"/>
    <cellStyle name="Comma 3 2 2 2 3 2 2 4 2" xfId="11732" xr:uid="{00000000-0005-0000-0000-00009D2A0000}"/>
    <cellStyle name="Comma 3 2 2 2 3 2 2 4 3" xfId="11733" xr:uid="{00000000-0005-0000-0000-00009E2A0000}"/>
    <cellStyle name="Comma 3 2 2 2 3 2 2 5" xfId="11734" xr:uid="{00000000-0005-0000-0000-00009F2A0000}"/>
    <cellStyle name="Comma 3 2 2 2 3 2 2 5 2" xfId="11735" xr:uid="{00000000-0005-0000-0000-0000A02A0000}"/>
    <cellStyle name="Comma 3 2 2 2 3 2 2 5 3" xfId="11736" xr:uid="{00000000-0005-0000-0000-0000A12A0000}"/>
    <cellStyle name="Comma 3 2 2 2 3 2 2 6" xfId="11737" xr:uid="{00000000-0005-0000-0000-0000A22A0000}"/>
    <cellStyle name="Comma 3 2 2 2 3 2 2 7" xfId="11738" xr:uid="{00000000-0005-0000-0000-0000A32A0000}"/>
    <cellStyle name="Comma 3 2 2 2 3 2 3" xfId="11739" xr:uid="{00000000-0005-0000-0000-0000A42A0000}"/>
    <cellStyle name="Comma 3 2 2 2 3 2 3 2" xfId="11740" xr:uid="{00000000-0005-0000-0000-0000A52A0000}"/>
    <cellStyle name="Comma 3 2 2 2 3 2 3 3" xfId="11741" xr:uid="{00000000-0005-0000-0000-0000A62A0000}"/>
    <cellStyle name="Comma 3 2 2 2 3 2 4" xfId="11742" xr:uid="{00000000-0005-0000-0000-0000A72A0000}"/>
    <cellStyle name="Comma 3 2 2 2 3 2 4 2" xfId="11743" xr:uid="{00000000-0005-0000-0000-0000A82A0000}"/>
    <cellStyle name="Comma 3 2 2 2 3 2 4 3" xfId="11744" xr:uid="{00000000-0005-0000-0000-0000A92A0000}"/>
    <cellStyle name="Comma 3 2 2 2 3 2 5" xfId="11745" xr:uid="{00000000-0005-0000-0000-0000AA2A0000}"/>
    <cellStyle name="Comma 3 2 2 2 3 2 5 2" xfId="11746" xr:uid="{00000000-0005-0000-0000-0000AB2A0000}"/>
    <cellStyle name="Comma 3 2 2 2 3 2 5 3" xfId="11747" xr:uid="{00000000-0005-0000-0000-0000AC2A0000}"/>
    <cellStyle name="Comma 3 2 2 2 3 2 6" xfId="11748" xr:uid="{00000000-0005-0000-0000-0000AD2A0000}"/>
    <cellStyle name="Comma 3 2 2 2 3 2 6 2" xfId="11749" xr:uid="{00000000-0005-0000-0000-0000AE2A0000}"/>
    <cellStyle name="Comma 3 2 2 2 3 2 6 3" xfId="11750" xr:uid="{00000000-0005-0000-0000-0000AF2A0000}"/>
    <cellStyle name="Comma 3 2 2 2 3 2 7" xfId="11751" xr:uid="{00000000-0005-0000-0000-0000B02A0000}"/>
    <cellStyle name="Comma 3 2 2 2 3 2 8" xfId="11752" xr:uid="{00000000-0005-0000-0000-0000B12A0000}"/>
    <cellStyle name="Comma 3 2 2 2 3 3" xfId="11753" xr:uid="{00000000-0005-0000-0000-0000B22A0000}"/>
    <cellStyle name="Comma 3 2 2 2 3 3 2" xfId="11754" xr:uid="{00000000-0005-0000-0000-0000B32A0000}"/>
    <cellStyle name="Comma 3 2 2 2 3 3 2 2" xfId="11755" xr:uid="{00000000-0005-0000-0000-0000B42A0000}"/>
    <cellStyle name="Comma 3 2 2 2 3 3 2 3" xfId="11756" xr:uid="{00000000-0005-0000-0000-0000B52A0000}"/>
    <cellStyle name="Comma 3 2 2 2 3 3 3" xfId="11757" xr:uid="{00000000-0005-0000-0000-0000B62A0000}"/>
    <cellStyle name="Comma 3 2 2 2 3 3 3 2" xfId="11758" xr:uid="{00000000-0005-0000-0000-0000B72A0000}"/>
    <cellStyle name="Comma 3 2 2 2 3 3 3 3" xfId="11759" xr:uid="{00000000-0005-0000-0000-0000B82A0000}"/>
    <cellStyle name="Comma 3 2 2 2 3 3 4" xfId="11760" xr:uid="{00000000-0005-0000-0000-0000B92A0000}"/>
    <cellStyle name="Comma 3 2 2 2 3 3 4 2" xfId="11761" xr:uid="{00000000-0005-0000-0000-0000BA2A0000}"/>
    <cellStyle name="Comma 3 2 2 2 3 3 4 3" xfId="11762" xr:uid="{00000000-0005-0000-0000-0000BB2A0000}"/>
    <cellStyle name="Comma 3 2 2 2 3 3 5" xfId="11763" xr:uid="{00000000-0005-0000-0000-0000BC2A0000}"/>
    <cellStyle name="Comma 3 2 2 2 3 3 5 2" xfId="11764" xr:uid="{00000000-0005-0000-0000-0000BD2A0000}"/>
    <cellStyle name="Comma 3 2 2 2 3 3 5 3" xfId="11765" xr:uid="{00000000-0005-0000-0000-0000BE2A0000}"/>
    <cellStyle name="Comma 3 2 2 2 3 3 6" xfId="11766" xr:uid="{00000000-0005-0000-0000-0000BF2A0000}"/>
    <cellStyle name="Comma 3 2 2 2 3 3 7" xfId="11767" xr:uid="{00000000-0005-0000-0000-0000C02A0000}"/>
    <cellStyle name="Comma 3 2 2 2 3 4" xfId="11768" xr:uid="{00000000-0005-0000-0000-0000C12A0000}"/>
    <cellStyle name="Comma 3 2 2 2 3 4 2" xfId="11769" xr:uid="{00000000-0005-0000-0000-0000C22A0000}"/>
    <cellStyle name="Comma 3 2 2 2 3 4 2 2" xfId="11770" xr:uid="{00000000-0005-0000-0000-0000C32A0000}"/>
    <cellStyle name="Comma 3 2 2 2 3 4 2 3" xfId="11771" xr:uid="{00000000-0005-0000-0000-0000C42A0000}"/>
    <cellStyle name="Comma 3 2 2 2 3 4 3" xfId="11772" xr:uid="{00000000-0005-0000-0000-0000C52A0000}"/>
    <cellStyle name="Comma 3 2 2 2 3 4 3 2" xfId="11773" xr:uid="{00000000-0005-0000-0000-0000C62A0000}"/>
    <cellStyle name="Comma 3 2 2 2 3 4 3 3" xfId="11774" xr:uid="{00000000-0005-0000-0000-0000C72A0000}"/>
    <cellStyle name="Comma 3 2 2 2 3 4 4" xfId="11775" xr:uid="{00000000-0005-0000-0000-0000C82A0000}"/>
    <cellStyle name="Comma 3 2 2 2 3 4 4 2" xfId="11776" xr:uid="{00000000-0005-0000-0000-0000C92A0000}"/>
    <cellStyle name="Comma 3 2 2 2 3 4 4 3" xfId="11777" xr:uid="{00000000-0005-0000-0000-0000CA2A0000}"/>
    <cellStyle name="Comma 3 2 2 2 3 4 5" xfId="11778" xr:uid="{00000000-0005-0000-0000-0000CB2A0000}"/>
    <cellStyle name="Comma 3 2 2 2 3 4 5 2" xfId="11779" xr:uid="{00000000-0005-0000-0000-0000CC2A0000}"/>
    <cellStyle name="Comma 3 2 2 2 3 4 5 3" xfId="11780" xr:uid="{00000000-0005-0000-0000-0000CD2A0000}"/>
    <cellStyle name="Comma 3 2 2 2 3 4 6" xfId="11781" xr:uid="{00000000-0005-0000-0000-0000CE2A0000}"/>
    <cellStyle name="Comma 3 2 2 2 3 4 7" xfId="11782" xr:uid="{00000000-0005-0000-0000-0000CF2A0000}"/>
    <cellStyle name="Comma 3 2 2 2 3 5" xfId="11783" xr:uid="{00000000-0005-0000-0000-0000D02A0000}"/>
    <cellStyle name="Comma 3 2 2 2 3 5 2" xfId="11784" xr:uid="{00000000-0005-0000-0000-0000D12A0000}"/>
    <cellStyle name="Comma 3 2 2 2 3 5 2 2" xfId="11785" xr:uid="{00000000-0005-0000-0000-0000D22A0000}"/>
    <cellStyle name="Comma 3 2 2 2 3 5 2 3" xfId="11786" xr:uid="{00000000-0005-0000-0000-0000D32A0000}"/>
    <cellStyle name="Comma 3 2 2 2 3 5 3" xfId="11787" xr:uid="{00000000-0005-0000-0000-0000D42A0000}"/>
    <cellStyle name="Comma 3 2 2 2 3 5 3 2" xfId="11788" xr:uid="{00000000-0005-0000-0000-0000D52A0000}"/>
    <cellStyle name="Comma 3 2 2 2 3 5 3 3" xfId="11789" xr:uid="{00000000-0005-0000-0000-0000D62A0000}"/>
    <cellStyle name="Comma 3 2 2 2 3 5 4" xfId="11790" xr:uid="{00000000-0005-0000-0000-0000D72A0000}"/>
    <cellStyle name="Comma 3 2 2 2 3 5 4 2" xfId="11791" xr:uid="{00000000-0005-0000-0000-0000D82A0000}"/>
    <cellStyle name="Comma 3 2 2 2 3 5 4 3" xfId="11792" xr:uid="{00000000-0005-0000-0000-0000D92A0000}"/>
    <cellStyle name="Comma 3 2 2 2 3 5 5" xfId="11793" xr:uid="{00000000-0005-0000-0000-0000DA2A0000}"/>
    <cellStyle name="Comma 3 2 2 2 3 5 5 2" xfId="11794" xr:uid="{00000000-0005-0000-0000-0000DB2A0000}"/>
    <cellStyle name="Comma 3 2 2 2 3 5 5 3" xfId="11795" xr:uid="{00000000-0005-0000-0000-0000DC2A0000}"/>
    <cellStyle name="Comma 3 2 2 2 3 5 6" xfId="11796" xr:uid="{00000000-0005-0000-0000-0000DD2A0000}"/>
    <cellStyle name="Comma 3 2 2 2 3 5 7" xfId="11797" xr:uid="{00000000-0005-0000-0000-0000DE2A0000}"/>
    <cellStyle name="Comma 3 2 2 2 3 6" xfId="11798" xr:uid="{00000000-0005-0000-0000-0000DF2A0000}"/>
    <cellStyle name="Comma 3 2 2 2 3 6 2" xfId="11799" xr:uid="{00000000-0005-0000-0000-0000E02A0000}"/>
    <cellStyle name="Comma 3 2 2 2 3 6 3" xfId="11800" xr:uid="{00000000-0005-0000-0000-0000E12A0000}"/>
    <cellStyle name="Comma 3 2 2 2 3 7" xfId="11801" xr:uid="{00000000-0005-0000-0000-0000E22A0000}"/>
    <cellStyle name="Comma 3 2 2 2 3 7 2" xfId="11802" xr:uid="{00000000-0005-0000-0000-0000E32A0000}"/>
    <cellStyle name="Comma 3 2 2 2 3 7 3" xfId="11803" xr:uid="{00000000-0005-0000-0000-0000E42A0000}"/>
    <cellStyle name="Comma 3 2 2 2 3 8" xfId="11804" xr:uid="{00000000-0005-0000-0000-0000E52A0000}"/>
    <cellStyle name="Comma 3 2 2 2 3 8 2" xfId="11805" xr:uid="{00000000-0005-0000-0000-0000E62A0000}"/>
    <cellStyle name="Comma 3 2 2 2 3 8 3" xfId="11806" xr:uid="{00000000-0005-0000-0000-0000E72A0000}"/>
    <cellStyle name="Comma 3 2 2 2 3 9" xfId="11807" xr:uid="{00000000-0005-0000-0000-0000E82A0000}"/>
    <cellStyle name="Comma 3 2 2 2 3 9 2" xfId="11808" xr:uid="{00000000-0005-0000-0000-0000E92A0000}"/>
    <cellStyle name="Comma 3 2 2 2 3 9 3" xfId="11809" xr:uid="{00000000-0005-0000-0000-0000EA2A0000}"/>
    <cellStyle name="Comma 3 2 2 2 4" xfId="11810" xr:uid="{00000000-0005-0000-0000-0000EB2A0000}"/>
    <cellStyle name="Comma 3 2 2 2 4 2" xfId="11811" xr:uid="{00000000-0005-0000-0000-0000EC2A0000}"/>
    <cellStyle name="Comma 3 2 2 2 4 2 2" xfId="11812" xr:uid="{00000000-0005-0000-0000-0000ED2A0000}"/>
    <cellStyle name="Comma 3 2 2 2 4 2 2 2" xfId="11813" xr:uid="{00000000-0005-0000-0000-0000EE2A0000}"/>
    <cellStyle name="Comma 3 2 2 2 4 2 2 3" xfId="11814" xr:uid="{00000000-0005-0000-0000-0000EF2A0000}"/>
    <cellStyle name="Comma 3 2 2 2 4 2 3" xfId="11815" xr:uid="{00000000-0005-0000-0000-0000F02A0000}"/>
    <cellStyle name="Comma 3 2 2 2 4 2 3 2" xfId="11816" xr:uid="{00000000-0005-0000-0000-0000F12A0000}"/>
    <cellStyle name="Comma 3 2 2 2 4 2 3 3" xfId="11817" xr:uid="{00000000-0005-0000-0000-0000F22A0000}"/>
    <cellStyle name="Comma 3 2 2 2 4 2 4" xfId="11818" xr:uid="{00000000-0005-0000-0000-0000F32A0000}"/>
    <cellStyle name="Comma 3 2 2 2 4 2 4 2" xfId="11819" xr:uid="{00000000-0005-0000-0000-0000F42A0000}"/>
    <cellStyle name="Comma 3 2 2 2 4 2 4 3" xfId="11820" xr:uid="{00000000-0005-0000-0000-0000F52A0000}"/>
    <cellStyle name="Comma 3 2 2 2 4 2 5" xfId="11821" xr:uid="{00000000-0005-0000-0000-0000F62A0000}"/>
    <cellStyle name="Comma 3 2 2 2 4 2 5 2" xfId="11822" xr:uid="{00000000-0005-0000-0000-0000F72A0000}"/>
    <cellStyle name="Comma 3 2 2 2 4 2 5 3" xfId="11823" xr:uid="{00000000-0005-0000-0000-0000F82A0000}"/>
    <cellStyle name="Comma 3 2 2 2 4 2 6" xfId="11824" xr:uid="{00000000-0005-0000-0000-0000F92A0000}"/>
    <cellStyle name="Comma 3 2 2 2 4 2 7" xfId="11825" xr:uid="{00000000-0005-0000-0000-0000FA2A0000}"/>
    <cellStyle name="Comma 3 2 2 2 4 3" xfId="11826" xr:uid="{00000000-0005-0000-0000-0000FB2A0000}"/>
    <cellStyle name="Comma 3 2 2 2 4 3 2" xfId="11827" xr:uid="{00000000-0005-0000-0000-0000FC2A0000}"/>
    <cellStyle name="Comma 3 2 2 2 4 3 3" xfId="11828" xr:uid="{00000000-0005-0000-0000-0000FD2A0000}"/>
    <cellStyle name="Comma 3 2 2 2 4 4" xfId="11829" xr:uid="{00000000-0005-0000-0000-0000FE2A0000}"/>
    <cellStyle name="Comma 3 2 2 2 4 4 2" xfId="11830" xr:uid="{00000000-0005-0000-0000-0000FF2A0000}"/>
    <cellStyle name="Comma 3 2 2 2 4 4 3" xfId="11831" xr:uid="{00000000-0005-0000-0000-0000002B0000}"/>
    <cellStyle name="Comma 3 2 2 2 4 5" xfId="11832" xr:uid="{00000000-0005-0000-0000-0000012B0000}"/>
    <cellStyle name="Comma 3 2 2 2 4 5 2" xfId="11833" xr:uid="{00000000-0005-0000-0000-0000022B0000}"/>
    <cellStyle name="Comma 3 2 2 2 4 5 3" xfId="11834" xr:uid="{00000000-0005-0000-0000-0000032B0000}"/>
    <cellStyle name="Comma 3 2 2 2 4 6" xfId="11835" xr:uid="{00000000-0005-0000-0000-0000042B0000}"/>
    <cellStyle name="Comma 3 2 2 2 4 6 2" xfId="11836" xr:uid="{00000000-0005-0000-0000-0000052B0000}"/>
    <cellStyle name="Comma 3 2 2 2 4 6 3" xfId="11837" xr:uid="{00000000-0005-0000-0000-0000062B0000}"/>
    <cellStyle name="Comma 3 2 2 2 4 7" xfId="11838" xr:uid="{00000000-0005-0000-0000-0000072B0000}"/>
    <cellStyle name="Comma 3 2 2 2 4 8" xfId="11839" xr:uid="{00000000-0005-0000-0000-0000082B0000}"/>
    <cellStyle name="Comma 3 2 2 2 5" xfId="11840" xr:uid="{00000000-0005-0000-0000-0000092B0000}"/>
    <cellStyle name="Comma 3 2 2 2 5 2" xfId="11841" xr:uid="{00000000-0005-0000-0000-00000A2B0000}"/>
    <cellStyle name="Comma 3 2 2 2 5 2 2" xfId="11842" xr:uid="{00000000-0005-0000-0000-00000B2B0000}"/>
    <cellStyle name="Comma 3 2 2 2 5 2 2 2" xfId="11843" xr:uid="{00000000-0005-0000-0000-00000C2B0000}"/>
    <cellStyle name="Comma 3 2 2 2 5 2 2 3" xfId="11844" xr:uid="{00000000-0005-0000-0000-00000D2B0000}"/>
    <cellStyle name="Comma 3 2 2 2 5 2 3" xfId="11845" xr:uid="{00000000-0005-0000-0000-00000E2B0000}"/>
    <cellStyle name="Comma 3 2 2 2 5 2 3 2" xfId="11846" xr:uid="{00000000-0005-0000-0000-00000F2B0000}"/>
    <cellStyle name="Comma 3 2 2 2 5 2 3 3" xfId="11847" xr:uid="{00000000-0005-0000-0000-0000102B0000}"/>
    <cellStyle name="Comma 3 2 2 2 5 2 4" xfId="11848" xr:uid="{00000000-0005-0000-0000-0000112B0000}"/>
    <cellStyle name="Comma 3 2 2 2 5 2 4 2" xfId="11849" xr:uid="{00000000-0005-0000-0000-0000122B0000}"/>
    <cellStyle name="Comma 3 2 2 2 5 2 4 3" xfId="11850" xr:uid="{00000000-0005-0000-0000-0000132B0000}"/>
    <cellStyle name="Comma 3 2 2 2 5 2 5" xfId="11851" xr:uid="{00000000-0005-0000-0000-0000142B0000}"/>
    <cellStyle name="Comma 3 2 2 2 5 2 5 2" xfId="11852" xr:uid="{00000000-0005-0000-0000-0000152B0000}"/>
    <cellStyle name="Comma 3 2 2 2 5 2 5 3" xfId="11853" xr:uid="{00000000-0005-0000-0000-0000162B0000}"/>
    <cellStyle name="Comma 3 2 2 2 5 2 6" xfId="11854" xr:uid="{00000000-0005-0000-0000-0000172B0000}"/>
    <cellStyle name="Comma 3 2 2 2 5 2 7" xfId="11855" xr:uid="{00000000-0005-0000-0000-0000182B0000}"/>
    <cellStyle name="Comma 3 2 2 2 5 3" xfId="11856" xr:uid="{00000000-0005-0000-0000-0000192B0000}"/>
    <cellStyle name="Comma 3 2 2 2 5 3 2" xfId="11857" xr:uid="{00000000-0005-0000-0000-00001A2B0000}"/>
    <cellStyle name="Comma 3 2 2 2 5 3 3" xfId="11858" xr:uid="{00000000-0005-0000-0000-00001B2B0000}"/>
    <cellStyle name="Comma 3 2 2 2 5 4" xfId="11859" xr:uid="{00000000-0005-0000-0000-00001C2B0000}"/>
    <cellStyle name="Comma 3 2 2 2 5 4 2" xfId="11860" xr:uid="{00000000-0005-0000-0000-00001D2B0000}"/>
    <cellStyle name="Comma 3 2 2 2 5 4 3" xfId="11861" xr:uid="{00000000-0005-0000-0000-00001E2B0000}"/>
    <cellStyle name="Comma 3 2 2 2 5 5" xfId="11862" xr:uid="{00000000-0005-0000-0000-00001F2B0000}"/>
    <cellStyle name="Comma 3 2 2 2 5 5 2" xfId="11863" xr:uid="{00000000-0005-0000-0000-0000202B0000}"/>
    <cellStyle name="Comma 3 2 2 2 5 5 3" xfId="11864" xr:uid="{00000000-0005-0000-0000-0000212B0000}"/>
    <cellStyle name="Comma 3 2 2 2 5 6" xfId="11865" xr:uid="{00000000-0005-0000-0000-0000222B0000}"/>
    <cellStyle name="Comma 3 2 2 2 5 6 2" xfId="11866" xr:uid="{00000000-0005-0000-0000-0000232B0000}"/>
    <cellStyle name="Comma 3 2 2 2 5 6 3" xfId="11867" xr:uid="{00000000-0005-0000-0000-0000242B0000}"/>
    <cellStyle name="Comma 3 2 2 2 5 7" xfId="11868" xr:uid="{00000000-0005-0000-0000-0000252B0000}"/>
    <cellStyle name="Comma 3 2 2 2 5 8" xfId="11869" xr:uid="{00000000-0005-0000-0000-0000262B0000}"/>
    <cellStyle name="Comma 3 2 2 2 6" xfId="11870" xr:uid="{00000000-0005-0000-0000-0000272B0000}"/>
    <cellStyle name="Comma 3 2 2 2 6 2" xfId="11871" xr:uid="{00000000-0005-0000-0000-0000282B0000}"/>
    <cellStyle name="Comma 3 2 2 2 6 2 2" xfId="11872" xr:uid="{00000000-0005-0000-0000-0000292B0000}"/>
    <cellStyle name="Comma 3 2 2 2 6 2 3" xfId="11873" xr:uid="{00000000-0005-0000-0000-00002A2B0000}"/>
    <cellStyle name="Comma 3 2 2 2 6 3" xfId="11874" xr:uid="{00000000-0005-0000-0000-00002B2B0000}"/>
    <cellStyle name="Comma 3 2 2 2 6 3 2" xfId="11875" xr:uid="{00000000-0005-0000-0000-00002C2B0000}"/>
    <cellStyle name="Comma 3 2 2 2 6 3 3" xfId="11876" xr:uid="{00000000-0005-0000-0000-00002D2B0000}"/>
    <cellStyle name="Comma 3 2 2 2 6 4" xfId="11877" xr:uid="{00000000-0005-0000-0000-00002E2B0000}"/>
    <cellStyle name="Comma 3 2 2 2 6 4 2" xfId="11878" xr:uid="{00000000-0005-0000-0000-00002F2B0000}"/>
    <cellStyle name="Comma 3 2 2 2 6 4 3" xfId="11879" xr:uid="{00000000-0005-0000-0000-0000302B0000}"/>
    <cellStyle name="Comma 3 2 2 2 6 5" xfId="11880" xr:uid="{00000000-0005-0000-0000-0000312B0000}"/>
    <cellStyle name="Comma 3 2 2 2 6 5 2" xfId="11881" xr:uid="{00000000-0005-0000-0000-0000322B0000}"/>
    <cellStyle name="Comma 3 2 2 2 6 5 3" xfId="11882" xr:uid="{00000000-0005-0000-0000-0000332B0000}"/>
    <cellStyle name="Comma 3 2 2 2 6 6" xfId="11883" xr:uid="{00000000-0005-0000-0000-0000342B0000}"/>
    <cellStyle name="Comma 3 2 2 2 6 7" xfId="11884" xr:uid="{00000000-0005-0000-0000-0000352B0000}"/>
    <cellStyle name="Comma 3 2 2 2 7" xfId="11885" xr:uid="{00000000-0005-0000-0000-0000362B0000}"/>
    <cellStyle name="Comma 3 2 2 2 7 2" xfId="11886" xr:uid="{00000000-0005-0000-0000-0000372B0000}"/>
    <cellStyle name="Comma 3 2 2 2 7 2 2" xfId="11887" xr:uid="{00000000-0005-0000-0000-0000382B0000}"/>
    <cellStyle name="Comma 3 2 2 2 7 2 3" xfId="11888" xr:uid="{00000000-0005-0000-0000-0000392B0000}"/>
    <cellStyle name="Comma 3 2 2 2 7 3" xfId="11889" xr:uid="{00000000-0005-0000-0000-00003A2B0000}"/>
    <cellStyle name="Comma 3 2 2 2 7 3 2" xfId="11890" xr:uid="{00000000-0005-0000-0000-00003B2B0000}"/>
    <cellStyle name="Comma 3 2 2 2 7 3 3" xfId="11891" xr:uid="{00000000-0005-0000-0000-00003C2B0000}"/>
    <cellStyle name="Comma 3 2 2 2 7 4" xfId="11892" xr:uid="{00000000-0005-0000-0000-00003D2B0000}"/>
    <cellStyle name="Comma 3 2 2 2 7 4 2" xfId="11893" xr:uid="{00000000-0005-0000-0000-00003E2B0000}"/>
    <cellStyle name="Comma 3 2 2 2 7 4 3" xfId="11894" xr:uid="{00000000-0005-0000-0000-00003F2B0000}"/>
    <cellStyle name="Comma 3 2 2 2 7 5" xfId="11895" xr:uid="{00000000-0005-0000-0000-0000402B0000}"/>
    <cellStyle name="Comma 3 2 2 2 7 5 2" xfId="11896" xr:uid="{00000000-0005-0000-0000-0000412B0000}"/>
    <cellStyle name="Comma 3 2 2 2 7 5 3" xfId="11897" xr:uid="{00000000-0005-0000-0000-0000422B0000}"/>
    <cellStyle name="Comma 3 2 2 2 7 6" xfId="11898" xr:uid="{00000000-0005-0000-0000-0000432B0000}"/>
    <cellStyle name="Comma 3 2 2 2 7 7" xfId="11899" xr:uid="{00000000-0005-0000-0000-0000442B0000}"/>
    <cellStyle name="Comma 3 2 2 2 8" xfId="11900" xr:uid="{00000000-0005-0000-0000-0000452B0000}"/>
    <cellStyle name="Comma 3 2 2 2 8 2" xfId="11901" xr:uid="{00000000-0005-0000-0000-0000462B0000}"/>
    <cellStyle name="Comma 3 2 2 2 8 2 2" xfId="11902" xr:uid="{00000000-0005-0000-0000-0000472B0000}"/>
    <cellStyle name="Comma 3 2 2 2 8 2 3" xfId="11903" xr:uid="{00000000-0005-0000-0000-0000482B0000}"/>
    <cellStyle name="Comma 3 2 2 2 8 3" xfId="11904" xr:uid="{00000000-0005-0000-0000-0000492B0000}"/>
    <cellStyle name="Comma 3 2 2 2 8 3 2" xfId="11905" xr:uid="{00000000-0005-0000-0000-00004A2B0000}"/>
    <cellStyle name="Comma 3 2 2 2 8 3 3" xfId="11906" xr:uid="{00000000-0005-0000-0000-00004B2B0000}"/>
    <cellStyle name="Comma 3 2 2 2 8 4" xfId="11907" xr:uid="{00000000-0005-0000-0000-00004C2B0000}"/>
    <cellStyle name="Comma 3 2 2 2 8 4 2" xfId="11908" xr:uid="{00000000-0005-0000-0000-00004D2B0000}"/>
    <cellStyle name="Comma 3 2 2 2 8 4 3" xfId="11909" xr:uid="{00000000-0005-0000-0000-00004E2B0000}"/>
    <cellStyle name="Comma 3 2 2 2 8 5" xfId="11910" xr:uid="{00000000-0005-0000-0000-00004F2B0000}"/>
    <cellStyle name="Comma 3 2 2 2 8 5 2" xfId="11911" xr:uid="{00000000-0005-0000-0000-0000502B0000}"/>
    <cellStyle name="Comma 3 2 2 2 8 5 3" xfId="11912" xr:uid="{00000000-0005-0000-0000-0000512B0000}"/>
    <cellStyle name="Comma 3 2 2 2 8 6" xfId="11913" xr:uid="{00000000-0005-0000-0000-0000522B0000}"/>
    <cellStyle name="Comma 3 2 2 2 8 7" xfId="11914" xr:uid="{00000000-0005-0000-0000-0000532B0000}"/>
    <cellStyle name="Comma 3 2 2 2 9" xfId="11915" xr:uid="{00000000-0005-0000-0000-0000542B0000}"/>
    <cellStyle name="Comma 3 2 2 2 9 2" xfId="11916" xr:uid="{00000000-0005-0000-0000-0000552B0000}"/>
    <cellStyle name="Comma 3 2 2 2 9 2 2" xfId="11917" xr:uid="{00000000-0005-0000-0000-0000562B0000}"/>
    <cellStyle name="Comma 3 2 2 2 9 2 3" xfId="11918" xr:uid="{00000000-0005-0000-0000-0000572B0000}"/>
    <cellStyle name="Comma 3 2 2 2 9 3" xfId="11919" xr:uid="{00000000-0005-0000-0000-0000582B0000}"/>
    <cellStyle name="Comma 3 2 2 2 9 3 2" xfId="11920" xr:uid="{00000000-0005-0000-0000-0000592B0000}"/>
    <cellStyle name="Comma 3 2 2 2 9 3 3" xfId="11921" xr:uid="{00000000-0005-0000-0000-00005A2B0000}"/>
    <cellStyle name="Comma 3 2 2 2 9 4" xfId="11922" xr:uid="{00000000-0005-0000-0000-00005B2B0000}"/>
    <cellStyle name="Comma 3 2 2 2 9 4 2" xfId="11923" xr:uid="{00000000-0005-0000-0000-00005C2B0000}"/>
    <cellStyle name="Comma 3 2 2 2 9 4 3" xfId="11924" xr:uid="{00000000-0005-0000-0000-00005D2B0000}"/>
    <cellStyle name="Comma 3 2 2 2 9 5" xfId="11925" xr:uid="{00000000-0005-0000-0000-00005E2B0000}"/>
    <cellStyle name="Comma 3 2 2 2 9 5 2" xfId="11926" xr:uid="{00000000-0005-0000-0000-00005F2B0000}"/>
    <cellStyle name="Comma 3 2 2 2 9 5 3" xfId="11927" xr:uid="{00000000-0005-0000-0000-0000602B0000}"/>
    <cellStyle name="Comma 3 2 2 2 9 6" xfId="11928" xr:uid="{00000000-0005-0000-0000-0000612B0000}"/>
    <cellStyle name="Comma 3 2 2 2 9 7" xfId="11929" xr:uid="{00000000-0005-0000-0000-0000622B0000}"/>
    <cellStyle name="Comma 3 2 2 3" xfId="11930" xr:uid="{00000000-0005-0000-0000-0000632B0000}"/>
    <cellStyle name="Comma 3 2 2 3 10" xfId="11931" xr:uid="{00000000-0005-0000-0000-0000642B0000}"/>
    <cellStyle name="Comma 3 2 2 3 10 2" xfId="11932" xr:uid="{00000000-0005-0000-0000-0000652B0000}"/>
    <cellStyle name="Comma 3 2 2 3 10 3" xfId="11933" xr:uid="{00000000-0005-0000-0000-0000662B0000}"/>
    <cellStyle name="Comma 3 2 2 3 11" xfId="11934" xr:uid="{00000000-0005-0000-0000-0000672B0000}"/>
    <cellStyle name="Comma 3 2 2 3 11 2" xfId="11935" xr:uid="{00000000-0005-0000-0000-0000682B0000}"/>
    <cellStyle name="Comma 3 2 2 3 11 3" xfId="11936" xr:uid="{00000000-0005-0000-0000-0000692B0000}"/>
    <cellStyle name="Comma 3 2 2 3 12" xfId="11937" xr:uid="{00000000-0005-0000-0000-00006A2B0000}"/>
    <cellStyle name="Comma 3 2 2 3 12 2" xfId="11938" xr:uid="{00000000-0005-0000-0000-00006B2B0000}"/>
    <cellStyle name="Comma 3 2 2 3 12 3" xfId="11939" xr:uid="{00000000-0005-0000-0000-00006C2B0000}"/>
    <cellStyle name="Comma 3 2 2 3 13" xfId="11940" xr:uid="{00000000-0005-0000-0000-00006D2B0000}"/>
    <cellStyle name="Comma 3 2 2 3 14" xfId="11941" xr:uid="{00000000-0005-0000-0000-00006E2B0000}"/>
    <cellStyle name="Comma 3 2 2 3 2" xfId="11942" xr:uid="{00000000-0005-0000-0000-00006F2B0000}"/>
    <cellStyle name="Comma 3 2 2 3 2 10" xfId="11943" xr:uid="{00000000-0005-0000-0000-0000702B0000}"/>
    <cellStyle name="Comma 3 2 2 3 2 11" xfId="11944" xr:uid="{00000000-0005-0000-0000-0000712B0000}"/>
    <cellStyle name="Comma 3 2 2 3 2 2" xfId="11945" xr:uid="{00000000-0005-0000-0000-0000722B0000}"/>
    <cellStyle name="Comma 3 2 2 3 2 2 2" xfId="11946" xr:uid="{00000000-0005-0000-0000-0000732B0000}"/>
    <cellStyle name="Comma 3 2 2 3 2 2 2 2" xfId="11947" xr:uid="{00000000-0005-0000-0000-0000742B0000}"/>
    <cellStyle name="Comma 3 2 2 3 2 2 2 2 2" xfId="11948" xr:uid="{00000000-0005-0000-0000-0000752B0000}"/>
    <cellStyle name="Comma 3 2 2 3 2 2 2 2 3" xfId="11949" xr:uid="{00000000-0005-0000-0000-0000762B0000}"/>
    <cellStyle name="Comma 3 2 2 3 2 2 2 3" xfId="11950" xr:uid="{00000000-0005-0000-0000-0000772B0000}"/>
    <cellStyle name="Comma 3 2 2 3 2 2 2 3 2" xfId="11951" xr:uid="{00000000-0005-0000-0000-0000782B0000}"/>
    <cellStyle name="Comma 3 2 2 3 2 2 2 3 3" xfId="11952" xr:uid="{00000000-0005-0000-0000-0000792B0000}"/>
    <cellStyle name="Comma 3 2 2 3 2 2 2 4" xfId="11953" xr:uid="{00000000-0005-0000-0000-00007A2B0000}"/>
    <cellStyle name="Comma 3 2 2 3 2 2 2 4 2" xfId="11954" xr:uid="{00000000-0005-0000-0000-00007B2B0000}"/>
    <cellStyle name="Comma 3 2 2 3 2 2 2 4 3" xfId="11955" xr:uid="{00000000-0005-0000-0000-00007C2B0000}"/>
    <cellStyle name="Comma 3 2 2 3 2 2 2 5" xfId="11956" xr:uid="{00000000-0005-0000-0000-00007D2B0000}"/>
    <cellStyle name="Comma 3 2 2 3 2 2 2 5 2" xfId="11957" xr:uid="{00000000-0005-0000-0000-00007E2B0000}"/>
    <cellStyle name="Comma 3 2 2 3 2 2 2 5 3" xfId="11958" xr:uid="{00000000-0005-0000-0000-00007F2B0000}"/>
    <cellStyle name="Comma 3 2 2 3 2 2 2 6" xfId="11959" xr:uid="{00000000-0005-0000-0000-0000802B0000}"/>
    <cellStyle name="Comma 3 2 2 3 2 2 2 7" xfId="11960" xr:uid="{00000000-0005-0000-0000-0000812B0000}"/>
    <cellStyle name="Comma 3 2 2 3 2 2 3" xfId="11961" xr:uid="{00000000-0005-0000-0000-0000822B0000}"/>
    <cellStyle name="Comma 3 2 2 3 2 2 3 2" xfId="11962" xr:uid="{00000000-0005-0000-0000-0000832B0000}"/>
    <cellStyle name="Comma 3 2 2 3 2 2 3 3" xfId="11963" xr:uid="{00000000-0005-0000-0000-0000842B0000}"/>
    <cellStyle name="Comma 3 2 2 3 2 2 4" xfId="11964" xr:uid="{00000000-0005-0000-0000-0000852B0000}"/>
    <cellStyle name="Comma 3 2 2 3 2 2 4 2" xfId="11965" xr:uid="{00000000-0005-0000-0000-0000862B0000}"/>
    <cellStyle name="Comma 3 2 2 3 2 2 4 3" xfId="11966" xr:uid="{00000000-0005-0000-0000-0000872B0000}"/>
    <cellStyle name="Comma 3 2 2 3 2 2 5" xfId="11967" xr:uid="{00000000-0005-0000-0000-0000882B0000}"/>
    <cellStyle name="Comma 3 2 2 3 2 2 5 2" xfId="11968" xr:uid="{00000000-0005-0000-0000-0000892B0000}"/>
    <cellStyle name="Comma 3 2 2 3 2 2 5 3" xfId="11969" xr:uid="{00000000-0005-0000-0000-00008A2B0000}"/>
    <cellStyle name="Comma 3 2 2 3 2 2 6" xfId="11970" xr:uid="{00000000-0005-0000-0000-00008B2B0000}"/>
    <cellStyle name="Comma 3 2 2 3 2 2 6 2" xfId="11971" xr:uid="{00000000-0005-0000-0000-00008C2B0000}"/>
    <cellStyle name="Comma 3 2 2 3 2 2 6 3" xfId="11972" xr:uid="{00000000-0005-0000-0000-00008D2B0000}"/>
    <cellStyle name="Comma 3 2 2 3 2 2 7" xfId="11973" xr:uid="{00000000-0005-0000-0000-00008E2B0000}"/>
    <cellStyle name="Comma 3 2 2 3 2 2 8" xfId="11974" xr:uid="{00000000-0005-0000-0000-00008F2B0000}"/>
    <cellStyle name="Comma 3 2 2 3 2 3" xfId="11975" xr:uid="{00000000-0005-0000-0000-0000902B0000}"/>
    <cellStyle name="Comma 3 2 2 3 2 3 2" xfId="11976" xr:uid="{00000000-0005-0000-0000-0000912B0000}"/>
    <cellStyle name="Comma 3 2 2 3 2 3 2 2" xfId="11977" xr:uid="{00000000-0005-0000-0000-0000922B0000}"/>
    <cellStyle name="Comma 3 2 2 3 2 3 2 3" xfId="11978" xr:uid="{00000000-0005-0000-0000-0000932B0000}"/>
    <cellStyle name="Comma 3 2 2 3 2 3 3" xfId="11979" xr:uid="{00000000-0005-0000-0000-0000942B0000}"/>
    <cellStyle name="Comma 3 2 2 3 2 3 3 2" xfId="11980" xr:uid="{00000000-0005-0000-0000-0000952B0000}"/>
    <cellStyle name="Comma 3 2 2 3 2 3 3 3" xfId="11981" xr:uid="{00000000-0005-0000-0000-0000962B0000}"/>
    <cellStyle name="Comma 3 2 2 3 2 3 4" xfId="11982" xr:uid="{00000000-0005-0000-0000-0000972B0000}"/>
    <cellStyle name="Comma 3 2 2 3 2 3 4 2" xfId="11983" xr:uid="{00000000-0005-0000-0000-0000982B0000}"/>
    <cellStyle name="Comma 3 2 2 3 2 3 4 3" xfId="11984" xr:uid="{00000000-0005-0000-0000-0000992B0000}"/>
    <cellStyle name="Comma 3 2 2 3 2 3 5" xfId="11985" xr:uid="{00000000-0005-0000-0000-00009A2B0000}"/>
    <cellStyle name="Comma 3 2 2 3 2 3 5 2" xfId="11986" xr:uid="{00000000-0005-0000-0000-00009B2B0000}"/>
    <cellStyle name="Comma 3 2 2 3 2 3 5 3" xfId="11987" xr:uid="{00000000-0005-0000-0000-00009C2B0000}"/>
    <cellStyle name="Comma 3 2 2 3 2 3 6" xfId="11988" xr:uid="{00000000-0005-0000-0000-00009D2B0000}"/>
    <cellStyle name="Comma 3 2 2 3 2 3 7" xfId="11989" xr:uid="{00000000-0005-0000-0000-00009E2B0000}"/>
    <cellStyle name="Comma 3 2 2 3 2 4" xfId="11990" xr:uid="{00000000-0005-0000-0000-00009F2B0000}"/>
    <cellStyle name="Comma 3 2 2 3 2 4 2" xfId="11991" xr:uid="{00000000-0005-0000-0000-0000A02B0000}"/>
    <cellStyle name="Comma 3 2 2 3 2 4 2 2" xfId="11992" xr:uid="{00000000-0005-0000-0000-0000A12B0000}"/>
    <cellStyle name="Comma 3 2 2 3 2 4 2 3" xfId="11993" xr:uid="{00000000-0005-0000-0000-0000A22B0000}"/>
    <cellStyle name="Comma 3 2 2 3 2 4 3" xfId="11994" xr:uid="{00000000-0005-0000-0000-0000A32B0000}"/>
    <cellStyle name="Comma 3 2 2 3 2 4 3 2" xfId="11995" xr:uid="{00000000-0005-0000-0000-0000A42B0000}"/>
    <cellStyle name="Comma 3 2 2 3 2 4 3 3" xfId="11996" xr:uid="{00000000-0005-0000-0000-0000A52B0000}"/>
    <cellStyle name="Comma 3 2 2 3 2 4 4" xfId="11997" xr:uid="{00000000-0005-0000-0000-0000A62B0000}"/>
    <cellStyle name="Comma 3 2 2 3 2 4 4 2" xfId="11998" xr:uid="{00000000-0005-0000-0000-0000A72B0000}"/>
    <cellStyle name="Comma 3 2 2 3 2 4 4 3" xfId="11999" xr:uid="{00000000-0005-0000-0000-0000A82B0000}"/>
    <cellStyle name="Comma 3 2 2 3 2 4 5" xfId="12000" xr:uid="{00000000-0005-0000-0000-0000A92B0000}"/>
    <cellStyle name="Comma 3 2 2 3 2 4 5 2" xfId="12001" xr:uid="{00000000-0005-0000-0000-0000AA2B0000}"/>
    <cellStyle name="Comma 3 2 2 3 2 4 5 3" xfId="12002" xr:uid="{00000000-0005-0000-0000-0000AB2B0000}"/>
    <cellStyle name="Comma 3 2 2 3 2 4 6" xfId="12003" xr:uid="{00000000-0005-0000-0000-0000AC2B0000}"/>
    <cellStyle name="Comma 3 2 2 3 2 4 7" xfId="12004" xr:uid="{00000000-0005-0000-0000-0000AD2B0000}"/>
    <cellStyle name="Comma 3 2 2 3 2 5" xfId="12005" xr:uid="{00000000-0005-0000-0000-0000AE2B0000}"/>
    <cellStyle name="Comma 3 2 2 3 2 5 2" xfId="12006" xr:uid="{00000000-0005-0000-0000-0000AF2B0000}"/>
    <cellStyle name="Comma 3 2 2 3 2 5 2 2" xfId="12007" xr:uid="{00000000-0005-0000-0000-0000B02B0000}"/>
    <cellStyle name="Comma 3 2 2 3 2 5 2 3" xfId="12008" xr:uid="{00000000-0005-0000-0000-0000B12B0000}"/>
    <cellStyle name="Comma 3 2 2 3 2 5 3" xfId="12009" xr:uid="{00000000-0005-0000-0000-0000B22B0000}"/>
    <cellStyle name="Comma 3 2 2 3 2 5 3 2" xfId="12010" xr:uid="{00000000-0005-0000-0000-0000B32B0000}"/>
    <cellStyle name="Comma 3 2 2 3 2 5 3 3" xfId="12011" xr:uid="{00000000-0005-0000-0000-0000B42B0000}"/>
    <cellStyle name="Comma 3 2 2 3 2 5 4" xfId="12012" xr:uid="{00000000-0005-0000-0000-0000B52B0000}"/>
    <cellStyle name="Comma 3 2 2 3 2 5 4 2" xfId="12013" xr:uid="{00000000-0005-0000-0000-0000B62B0000}"/>
    <cellStyle name="Comma 3 2 2 3 2 5 4 3" xfId="12014" xr:uid="{00000000-0005-0000-0000-0000B72B0000}"/>
    <cellStyle name="Comma 3 2 2 3 2 5 5" xfId="12015" xr:uid="{00000000-0005-0000-0000-0000B82B0000}"/>
    <cellStyle name="Comma 3 2 2 3 2 5 5 2" xfId="12016" xr:uid="{00000000-0005-0000-0000-0000B92B0000}"/>
    <cellStyle name="Comma 3 2 2 3 2 5 5 3" xfId="12017" xr:uid="{00000000-0005-0000-0000-0000BA2B0000}"/>
    <cellStyle name="Comma 3 2 2 3 2 5 6" xfId="12018" xr:uid="{00000000-0005-0000-0000-0000BB2B0000}"/>
    <cellStyle name="Comma 3 2 2 3 2 5 7" xfId="12019" xr:uid="{00000000-0005-0000-0000-0000BC2B0000}"/>
    <cellStyle name="Comma 3 2 2 3 2 6" xfId="12020" xr:uid="{00000000-0005-0000-0000-0000BD2B0000}"/>
    <cellStyle name="Comma 3 2 2 3 2 6 2" xfId="12021" xr:uid="{00000000-0005-0000-0000-0000BE2B0000}"/>
    <cellStyle name="Comma 3 2 2 3 2 6 3" xfId="12022" xr:uid="{00000000-0005-0000-0000-0000BF2B0000}"/>
    <cellStyle name="Comma 3 2 2 3 2 7" xfId="12023" xr:uid="{00000000-0005-0000-0000-0000C02B0000}"/>
    <cellStyle name="Comma 3 2 2 3 2 7 2" xfId="12024" xr:uid="{00000000-0005-0000-0000-0000C12B0000}"/>
    <cellStyle name="Comma 3 2 2 3 2 7 3" xfId="12025" xr:uid="{00000000-0005-0000-0000-0000C22B0000}"/>
    <cellStyle name="Comma 3 2 2 3 2 8" xfId="12026" xr:uid="{00000000-0005-0000-0000-0000C32B0000}"/>
    <cellStyle name="Comma 3 2 2 3 2 8 2" xfId="12027" xr:uid="{00000000-0005-0000-0000-0000C42B0000}"/>
    <cellStyle name="Comma 3 2 2 3 2 8 3" xfId="12028" xr:uid="{00000000-0005-0000-0000-0000C52B0000}"/>
    <cellStyle name="Comma 3 2 2 3 2 9" xfId="12029" xr:uid="{00000000-0005-0000-0000-0000C62B0000}"/>
    <cellStyle name="Comma 3 2 2 3 2 9 2" xfId="12030" xr:uid="{00000000-0005-0000-0000-0000C72B0000}"/>
    <cellStyle name="Comma 3 2 2 3 2 9 3" xfId="12031" xr:uid="{00000000-0005-0000-0000-0000C82B0000}"/>
    <cellStyle name="Comma 3 2 2 3 3" xfId="12032" xr:uid="{00000000-0005-0000-0000-0000C92B0000}"/>
    <cellStyle name="Comma 3 2 2 3 3 2" xfId="12033" xr:uid="{00000000-0005-0000-0000-0000CA2B0000}"/>
    <cellStyle name="Comma 3 2 2 3 3 2 2" xfId="12034" xr:uid="{00000000-0005-0000-0000-0000CB2B0000}"/>
    <cellStyle name="Comma 3 2 2 3 3 2 2 2" xfId="12035" xr:uid="{00000000-0005-0000-0000-0000CC2B0000}"/>
    <cellStyle name="Comma 3 2 2 3 3 2 2 3" xfId="12036" xr:uid="{00000000-0005-0000-0000-0000CD2B0000}"/>
    <cellStyle name="Comma 3 2 2 3 3 2 3" xfId="12037" xr:uid="{00000000-0005-0000-0000-0000CE2B0000}"/>
    <cellStyle name="Comma 3 2 2 3 3 2 3 2" xfId="12038" xr:uid="{00000000-0005-0000-0000-0000CF2B0000}"/>
    <cellStyle name="Comma 3 2 2 3 3 2 3 3" xfId="12039" xr:uid="{00000000-0005-0000-0000-0000D02B0000}"/>
    <cellStyle name="Comma 3 2 2 3 3 2 4" xfId="12040" xr:uid="{00000000-0005-0000-0000-0000D12B0000}"/>
    <cellStyle name="Comma 3 2 2 3 3 2 4 2" xfId="12041" xr:uid="{00000000-0005-0000-0000-0000D22B0000}"/>
    <cellStyle name="Comma 3 2 2 3 3 2 4 3" xfId="12042" xr:uid="{00000000-0005-0000-0000-0000D32B0000}"/>
    <cellStyle name="Comma 3 2 2 3 3 2 5" xfId="12043" xr:uid="{00000000-0005-0000-0000-0000D42B0000}"/>
    <cellStyle name="Comma 3 2 2 3 3 2 5 2" xfId="12044" xr:uid="{00000000-0005-0000-0000-0000D52B0000}"/>
    <cellStyle name="Comma 3 2 2 3 3 2 5 3" xfId="12045" xr:uid="{00000000-0005-0000-0000-0000D62B0000}"/>
    <cellStyle name="Comma 3 2 2 3 3 2 6" xfId="12046" xr:uid="{00000000-0005-0000-0000-0000D72B0000}"/>
    <cellStyle name="Comma 3 2 2 3 3 2 7" xfId="12047" xr:uid="{00000000-0005-0000-0000-0000D82B0000}"/>
    <cellStyle name="Comma 3 2 2 3 3 3" xfId="12048" xr:uid="{00000000-0005-0000-0000-0000D92B0000}"/>
    <cellStyle name="Comma 3 2 2 3 3 3 2" xfId="12049" xr:uid="{00000000-0005-0000-0000-0000DA2B0000}"/>
    <cellStyle name="Comma 3 2 2 3 3 3 3" xfId="12050" xr:uid="{00000000-0005-0000-0000-0000DB2B0000}"/>
    <cellStyle name="Comma 3 2 2 3 3 4" xfId="12051" xr:uid="{00000000-0005-0000-0000-0000DC2B0000}"/>
    <cellStyle name="Comma 3 2 2 3 3 4 2" xfId="12052" xr:uid="{00000000-0005-0000-0000-0000DD2B0000}"/>
    <cellStyle name="Comma 3 2 2 3 3 4 3" xfId="12053" xr:uid="{00000000-0005-0000-0000-0000DE2B0000}"/>
    <cellStyle name="Comma 3 2 2 3 3 5" xfId="12054" xr:uid="{00000000-0005-0000-0000-0000DF2B0000}"/>
    <cellStyle name="Comma 3 2 2 3 3 5 2" xfId="12055" xr:uid="{00000000-0005-0000-0000-0000E02B0000}"/>
    <cellStyle name="Comma 3 2 2 3 3 5 3" xfId="12056" xr:uid="{00000000-0005-0000-0000-0000E12B0000}"/>
    <cellStyle name="Comma 3 2 2 3 3 6" xfId="12057" xr:uid="{00000000-0005-0000-0000-0000E22B0000}"/>
    <cellStyle name="Comma 3 2 2 3 3 6 2" xfId="12058" xr:uid="{00000000-0005-0000-0000-0000E32B0000}"/>
    <cellStyle name="Comma 3 2 2 3 3 6 3" xfId="12059" xr:uid="{00000000-0005-0000-0000-0000E42B0000}"/>
    <cellStyle name="Comma 3 2 2 3 3 7" xfId="12060" xr:uid="{00000000-0005-0000-0000-0000E52B0000}"/>
    <cellStyle name="Comma 3 2 2 3 3 8" xfId="12061" xr:uid="{00000000-0005-0000-0000-0000E62B0000}"/>
    <cellStyle name="Comma 3 2 2 3 4" xfId="12062" xr:uid="{00000000-0005-0000-0000-0000E72B0000}"/>
    <cellStyle name="Comma 3 2 2 3 4 2" xfId="12063" xr:uid="{00000000-0005-0000-0000-0000E82B0000}"/>
    <cellStyle name="Comma 3 2 2 3 4 2 2" xfId="12064" xr:uid="{00000000-0005-0000-0000-0000E92B0000}"/>
    <cellStyle name="Comma 3 2 2 3 4 2 2 2" xfId="12065" xr:uid="{00000000-0005-0000-0000-0000EA2B0000}"/>
    <cellStyle name="Comma 3 2 2 3 4 2 2 3" xfId="12066" xr:uid="{00000000-0005-0000-0000-0000EB2B0000}"/>
    <cellStyle name="Comma 3 2 2 3 4 2 3" xfId="12067" xr:uid="{00000000-0005-0000-0000-0000EC2B0000}"/>
    <cellStyle name="Comma 3 2 2 3 4 2 3 2" xfId="12068" xr:uid="{00000000-0005-0000-0000-0000ED2B0000}"/>
    <cellStyle name="Comma 3 2 2 3 4 2 3 3" xfId="12069" xr:uid="{00000000-0005-0000-0000-0000EE2B0000}"/>
    <cellStyle name="Comma 3 2 2 3 4 2 4" xfId="12070" xr:uid="{00000000-0005-0000-0000-0000EF2B0000}"/>
    <cellStyle name="Comma 3 2 2 3 4 2 4 2" xfId="12071" xr:uid="{00000000-0005-0000-0000-0000F02B0000}"/>
    <cellStyle name="Comma 3 2 2 3 4 2 4 3" xfId="12072" xr:uid="{00000000-0005-0000-0000-0000F12B0000}"/>
    <cellStyle name="Comma 3 2 2 3 4 2 5" xfId="12073" xr:uid="{00000000-0005-0000-0000-0000F22B0000}"/>
    <cellStyle name="Comma 3 2 2 3 4 2 5 2" xfId="12074" xr:uid="{00000000-0005-0000-0000-0000F32B0000}"/>
    <cellStyle name="Comma 3 2 2 3 4 2 5 3" xfId="12075" xr:uid="{00000000-0005-0000-0000-0000F42B0000}"/>
    <cellStyle name="Comma 3 2 2 3 4 2 6" xfId="12076" xr:uid="{00000000-0005-0000-0000-0000F52B0000}"/>
    <cellStyle name="Comma 3 2 2 3 4 2 7" xfId="12077" xr:uid="{00000000-0005-0000-0000-0000F62B0000}"/>
    <cellStyle name="Comma 3 2 2 3 4 3" xfId="12078" xr:uid="{00000000-0005-0000-0000-0000F72B0000}"/>
    <cellStyle name="Comma 3 2 2 3 4 3 2" xfId="12079" xr:uid="{00000000-0005-0000-0000-0000F82B0000}"/>
    <cellStyle name="Comma 3 2 2 3 4 3 3" xfId="12080" xr:uid="{00000000-0005-0000-0000-0000F92B0000}"/>
    <cellStyle name="Comma 3 2 2 3 4 4" xfId="12081" xr:uid="{00000000-0005-0000-0000-0000FA2B0000}"/>
    <cellStyle name="Comma 3 2 2 3 4 4 2" xfId="12082" xr:uid="{00000000-0005-0000-0000-0000FB2B0000}"/>
    <cellStyle name="Comma 3 2 2 3 4 4 3" xfId="12083" xr:uid="{00000000-0005-0000-0000-0000FC2B0000}"/>
    <cellStyle name="Comma 3 2 2 3 4 5" xfId="12084" xr:uid="{00000000-0005-0000-0000-0000FD2B0000}"/>
    <cellStyle name="Comma 3 2 2 3 4 5 2" xfId="12085" xr:uid="{00000000-0005-0000-0000-0000FE2B0000}"/>
    <cellStyle name="Comma 3 2 2 3 4 5 3" xfId="12086" xr:uid="{00000000-0005-0000-0000-0000FF2B0000}"/>
    <cellStyle name="Comma 3 2 2 3 4 6" xfId="12087" xr:uid="{00000000-0005-0000-0000-0000002C0000}"/>
    <cellStyle name="Comma 3 2 2 3 4 6 2" xfId="12088" xr:uid="{00000000-0005-0000-0000-0000012C0000}"/>
    <cellStyle name="Comma 3 2 2 3 4 6 3" xfId="12089" xr:uid="{00000000-0005-0000-0000-0000022C0000}"/>
    <cellStyle name="Comma 3 2 2 3 4 7" xfId="12090" xr:uid="{00000000-0005-0000-0000-0000032C0000}"/>
    <cellStyle name="Comma 3 2 2 3 4 8" xfId="12091" xr:uid="{00000000-0005-0000-0000-0000042C0000}"/>
    <cellStyle name="Comma 3 2 2 3 5" xfId="12092" xr:uid="{00000000-0005-0000-0000-0000052C0000}"/>
    <cellStyle name="Comma 3 2 2 3 5 2" xfId="12093" xr:uid="{00000000-0005-0000-0000-0000062C0000}"/>
    <cellStyle name="Comma 3 2 2 3 5 2 2" xfId="12094" xr:uid="{00000000-0005-0000-0000-0000072C0000}"/>
    <cellStyle name="Comma 3 2 2 3 5 2 3" xfId="12095" xr:uid="{00000000-0005-0000-0000-0000082C0000}"/>
    <cellStyle name="Comma 3 2 2 3 5 3" xfId="12096" xr:uid="{00000000-0005-0000-0000-0000092C0000}"/>
    <cellStyle name="Comma 3 2 2 3 5 3 2" xfId="12097" xr:uid="{00000000-0005-0000-0000-00000A2C0000}"/>
    <cellStyle name="Comma 3 2 2 3 5 3 3" xfId="12098" xr:uid="{00000000-0005-0000-0000-00000B2C0000}"/>
    <cellStyle name="Comma 3 2 2 3 5 4" xfId="12099" xr:uid="{00000000-0005-0000-0000-00000C2C0000}"/>
    <cellStyle name="Comma 3 2 2 3 5 4 2" xfId="12100" xr:uid="{00000000-0005-0000-0000-00000D2C0000}"/>
    <cellStyle name="Comma 3 2 2 3 5 4 3" xfId="12101" xr:uid="{00000000-0005-0000-0000-00000E2C0000}"/>
    <cellStyle name="Comma 3 2 2 3 5 5" xfId="12102" xr:uid="{00000000-0005-0000-0000-00000F2C0000}"/>
    <cellStyle name="Comma 3 2 2 3 5 5 2" xfId="12103" xr:uid="{00000000-0005-0000-0000-0000102C0000}"/>
    <cellStyle name="Comma 3 2 2 3 5 5 3" xfId="12104" xr:uid="{00000000-0005-0000-0000-0000112C0000}"/>
    <cellStyle name="Comma 3 2 2 3 5 6" xfId="12105" xr:uid="{00000000-0005-0000-0000-0000122C0000}"/>
    <cellStyle name="Comma 3 2 2 3 5 7" xfId="12106" xr:uid="{00000000-0005-0000-0000-0000132C0000}"/>
    <cellStyle name="Comma 3 2 2 3 6" xfId="12107" xr:uid="{00000000-0005-0000-0000-0000142C0000}"/>
    <cellStyle name="Comma 3 2 2 3 6 2" xfId="12108" xr:uid="{00000000-0005-0000-0000-0000152C0000}"/>
    <cellStyle name="Comma 3 2 2 3 6 2 2" xfId="12109" xr:uid="{00000000-0005-0000-0000-0000162C0000}"/>
    <cellStyle name="Comma 3 2 2 3 6 2 3" xfId="12110" xr:uid="{00000000-0005-0000-0000-0000172C0000}"/>
    <cellStyle name="Comma 3 2 2 3 6 3" xfId="12111" xr:uid="{00000000-0005-0000-0000-0000182C0000}"/>
    <cellStyle name="Comma 3 2 2 3 6 3 2" xfId="12112" xr:uid="{00000000-0005-0000-0000-0000192C0000}"/>
    <cellStyle name="Comma 3 2 2 3 6 3 3" xfId="12113" xr:uid="{00000000-0005-0000-0000-00001A2C0000}"/>
    <cellStyle name="Comma 3 2 2 3 6 4" xfId="12114" xr:uid="{00000000-0005-0000-0000-00001B2C0000}"/>
    <cellStyle name="Comma 3 2 2 3 6 4 2" xfId="12115" xr:uid="{00000000-0005-0000-0000-00001C2C0000}"/>
    <cellStyle name="Comma 3 2 2 3 6 4 3" xfId="12116" xr:uid="{00000000-0005-0000-0000-00001D2C0000}"/>
    <cellStyle name="Comma 3 2 2 3 6 5" xfId="12117" xr:uid="{00000000-0005-0000-0000-00001E2C0000}"/>
    <cellStyle name="Comma 3 2 2 3 6 5 2" xfId="12118" xr:uid="{00000000-0005-0000-0000-00001F2C0000}"/>
    <cellStyle name="Comma 3 2 2 3 6 5 3" xfId="12119" xr:uid="{00000000-0005-0000-0000-0000202C0000}"/>
    <cellStyle name="Comma 3 2 2 3 6 6" xfId="12120" xr:uid="{00000000-0005-0000-0000-0000212C0000}"/>
    <cellStyle name="Comma 3 2 2 3 6 7" xfId="12121" xr:uid="{00000000-0005-0000-0000-0000222C0000}"/>
    <cellStyle name="Comma 3 2 2 3 7" xfId="12122" xr:uid="{00000000-0005-0000-0000-0000232C0000}"/>
    <cellStyle name="Comma 3 2 2 3 7 2" xfId="12123" xr:uid="{00000000-0005-0000-0000-0000242C0000}"/>
    <cellStyle name="Comma 3 2 2 3 7 2 2" xfId="12124" xr:uid="{00000000-0005-0000-0000-0000252C0000}"/>
    <cellStyle name="Comma 3 2 2 3 7 2 3" xfId="12125" xr:uid="{00000000-0005-0000-0000-0000262C0000}"/>
    <cellStyle name="Comma 3 2 2 3 7 3" xfId="12126" xr:uid="{00000000-0005-0000-0000-0000272C0000}"/>
    <cellStyle name="Comma 3 2 2 3 7 3 2" xfId="12127" xr:uid="{00000000-0005-0000-0000-0000282C0000}"/>
    <cellStyle name="Comma 3 2 2 3 7 3 3" xfId="12128" xr:uid="{00000000-0005-0000-0000-0000292C0000}"/>
    <cellStyle name="Comma 3 2 2 3 7 4" xfId="12129" xr:uid="{00000000-0005-0000-0000-00002A2C0000}"/>
    <cellStyle name="Comma 3 2 2 3 7 4 2" xfId="12130" xr:uid="{00000000-0005-0000-0000-00002B2C0000}"/>
    <cellStyle name="Comma 3 2 2 3 7 4 3" xfId="12131" xr:uid="{00000000-0005-0000-0000-00002C2C0000}"/>
    <cellStyle name="Comma 3 2 2 3 7 5" xfId="12132" xr:uid="{00000000-0005-0000-0000-00002D2C0000}"/>
    <cellStyle name="Comma 3 2 2 3 7 5 2" xfId="12133" xr:uid="{00000000-0005-0000-0000-00002E2C0000}"/>
    <cellStyle name="Comma 3 2 2 3 7 5 3" xfId="12134" xr:uid="{00000000-0005-0000-0000-00002F2C0000}"/>
    <cellStyle name="Comma 3 2 2 3 7 6" xfId="12135" xr:uid="{00000000-0005-0000-0000-0000302C0000}"/>
    <cellStyle name="Comma 3 2 2 3 7 7" xfId="12136" xr:uid="{00000000-0005-0000-0000-0000312C0000}"/>
    <cellStyle name="Comma 3 2 2 3 8" xfId="12137" xr:uid="{00000000-0005-0000-0000-0000322C0000}"/>
    <cellStyle name="Comma 3 2 2 3 8 2" xfId="12138" xr:uid="{00000000-0005-0000-0000-0000332C0000}"/>
    <cellStyle name="Comma 3 2 2 3 8 2 2" xfId="12139" xr:uid="{00000000-0005-0000-0000-0000342C0000}"/>
    <cellStyle name="Comma 3 2 2 3 8 2 3" xfId="12140" xr:uid="{00000000-0005-0000-0000-0000352C0000}"/>
    <cellStyle name="Comma 3 2 2 3 8 3" xfId="12141" xr:uid="{00000000-0005-0000-0000-0000362C0000}"/>
    <cellStyle name="Comma 3 2 2 3 8 3 2" xfId="12142" xr:uid="{00000000-0005-0000-0000-0000372C0000}"/>
    <cellStyle name="Comma 3 2 2 3 8 3 3" xfId="12143" xr:uid="{00000000-0005-0000-0000-0000382C0000}"/>
    <cellStyle name="Comma 3 2 2 3 8 4" xfId="12144" xr:uid="{00000000-0005-0000-0000-0000392C0000}"/>
    <cellStyle name="Comma 3 2 2 3 8 4 2" xfId="12145" xr:uid="{00000000-0005-0000-0000-00003A2C0000}"/>
    <cellStyle name="Comma 3 2 2 3 8 4 3" xfId="12146" xr:uid="{00000000-0005-0000-0000-00003B2C0000}"/>
    <cellStyle name="Comma 3 2 2 3 8 5" xfId="12147" xr:uid="{00000000-0005-0000-0000-00003C2C0000}"/>
    <cellStyle name="Comma 3 2 2 3 8 5 2" xfId="12148" xr:uid="{00000000-0005-0000-0000-00003D2C0000}"/>
    <cellStyle name="Comma 3 2 2 3 8 5 3" xfId="12149" xr:uid="{00000000-0005-0000-0000-00003E2C0000}"/>
    <cellStyle name="Comma 3 2 2 3 8 6" xfId="12150" xr:uid="{00000000-0005-0000-0000-00003F2C0000}"/>
    <cellStyle name="Comma 3 2 2 3 8 7" xfId="12151" xr:uid="{00000000-0005-0000-0000-0000402C0000}"/>
    <cellStyle name="Comma 3 2 2 3 9" xfId="12152" xr:uid="{00000000-0005-0000-0000-0000412C0000}"/>
    <cellStyle name="Comma 3 2 2 3 9 2" xfId="12153" xr:uid="{00000000-0005-0000-0000-0000422C0000}"/>
    <cellStyle name="Comma 3 2 2 3 9 3" xfId="12154" xr:uid="{00000000-0005-0000-0000-0000432C0000}"/>
    <cellStyle name="Comma 3 2 2 4" xfId="12155" xr:uid="{00000000-0005-0000-0000-0000442C0000}"/>
    <cellStyle name="Comma 3 2 2 4 10" xfId="12156" xr:uid="{00000000-0005-0000-0000-0000452C0000}"/>
    <cellStyle name="Comma 3 2 2 4 11" xfId="12157" xr:uid="{00000000-0005-0000-0000-0000462C0000}"/>
    <cellStyle name="Comma 3 2 2 4 2" xfId="12158" xr:uid="{00000000-0005-0000-0000-0000472C0000}"/>
    <cellStyle name="Comma 3 2 2 4 2 2" xfId="12159" xr:uid="{00000000-0005-0000-0000-0000482C0000}"/>
    <cellStyle name="Comma 3 2 2 4 2 2 2" xfId="12160" xr:uid="{00000000-0005-0000-0000-0000492C0000}"/>
    <cellStyle name="Comma 3 2 2 4 2 2 2 2" xfId="12161" xr:uid="{00000000-0005-0000-0000-00004A2C0000}"/>
    <cellStyle name="Comma 3 2 2 4 2 2 2 3" xfId="12162" xr:uid="{00000000-0005-0000-0000-00004B2C0000}"/>
    <cellStyle name="Comma 3 2 2 4 2 2 3" xfId="12163" xr:uid="{00000000-0005-0000-0000-00004C2C0000}"/>
    <cellStyle name="Comma 3 2 2 4 2 2 3 2" xfId="12164" xr:uid="{00000000-0005-0000-0000-00004D2C0000}"/>
    <cellStyle name="Comma 3 2 2 4 2 2 3 3" xfId="12165" xr:uid="{00000000-0005-0000-0000-00004E2C0000}"/>
    <cellStyle name="Comma 3 2 2 4 2 2 4" xfId="12166" xr:uid="{00000000-0005-0000-0000-00004F2C0000}"/>
    <cellStyle name="Comma 3 2 2 4 2 2 4 2" xfId="12167" xr:uid="{00000000-0005-0000-0000-0000502C0000}"/>
    <cellStyle name="Comma 3 2 2 4 2 2 4 3" xfId="12168" xr:uid="{00000000-0005-0000-0000-0000512C0000}"/>
    <cellStyle name="Comma 3 2 2 4 2 2 5" xfId="12169" xr:uid="{00000000-0005-0000-0000-0000522C0000}"/>
    <cellStyle name="Comma 3 2 2 4 2 2 5 2" xfId="12170" xr:uid="{00000000-0005-0000-0000-0000532C0000}"/>
    <cellStyle name="Comma 3 2 2 4 2 2 5 3" xfId="12171" xr:uid="{00000000-0005-0000-0000-0000542C0000}"/>
    <cellStyle name="Comma 3 2 2 4 2 2 6" xfId="12172" xr:uid="{00000000-0005-0000-0000-0000552C0000}"/>
    <cellStyle name="Comma 3 2 2 4 2 2 7" xfId="12173" xr:uid="{00000000-0005-0000-0000-0000562C0000}"/>
    <cellStyle name="Comma 3 2 2 4 2 3" xfId="12174" xr:uid="{00000000-0005-0000-0000-0000572C0000}"/>
    <cellStyle name="Comma 3 2 2 4 2 3 2" xfId="12175" xr:uid="{00000000-0005-0000-0000-0000582C0000}"/>
    <cellStyle name="Comma 3 2 2 4 2 3 3" xfId="12176" xr:uid="{00000000-0005-0000-0000-0000592C0000}"/>
    <cellStyle name="Comma 3 2 2 4 2 4" xfId="12177" xr:uid="{00000000-0005-0000-0000-00005A2C0000}"/>
    <cellStyle name="Comma 3 2 2 4 2 4 2" xfId="12178" xr:uid="{00000000-0005-0000-0000-00005B2C0000}"/>
    <cellStyle name="Comma 3 2 2 4 2 4 3" xfId="12179" xr:uid="{00000000-0005-0000-0000-00005C2C0000}"/>
    <cellStyle name="Comma 3 2 2 4 2 5" xfId="12180" xr:uid="{00000000-0005-0000-0000-00005D2C0000}"/>
    <cellStyle name="Comma 3 2 2 4 2 5 2" xfId="12181" xr:uid="{00000000-0005-0000-0000-00005E2C0000}"/>
    <cellStyle name="Comma 3 2 2 4 2 5 3" xfId="12182" xr:uid="{00000000-0005-0000-0000-00005F2C0000}"/>
    <cellStyle name="Comma 3 2 2 4 2 6" xfId="12183" xr:uid="{00000000-0005-0000-0000-0000602C0000}"/>
    <cellStyle name="Comma 3 2 2 4 2 6 2" xfId="12184" xr:uid="{00000000-0005-0000-0000-0000612C0000}"/>
    <cellStyle name="Comma 3 2 2 4 2 6 3" xfId="12185" xr:uid="{00000000-0005-0000-0000-0000622C0000}"/>
    <cellStyle name="Comma 3 2 2 4 2 7" xfId="12186" xr:uid="{00000000-0005-0000-0000-0000632C0000}"/>
    <cellStyle name="Comma 3 2 2 4 2 8" xfId="12187" xr:uid="{00000000-0005-0000-0000-0000642C0000}"/>
    <cellStyle name="Comma 3 2 2 4 3" xfId="12188" xr:uid="{00000000-0005-0000-0000-0000652C0000}"/>
    <cellStyle name="Comma 3 2 2 4 3 2" xfId="12189" xr:uid="{00000000-0005-0000-0000-0000662C0000}"/>
    <cellStyle name="Comma 3 2 2 4 3 2 2" xfId="12190" xr:uid="{00000000-0005-0000-0000-0000672C0000}"/>
    <cellStyle name="Comma 3 2 2 4 3 2 3" xfId="12191" xr:uid="{00000000-0005-0000-0000-0000682C0000}"/>
    <cellStyle name="Comma 3 2 2 4 3 3" xfId="12192" xr:uid="{00000000-0005-0000-0000-0000692C0000}"/>
    <cellStyle name="Comma 3 2 2 4 3 3 2" xfId="12193" xr:uid="{00000000-0005-0000-0000-00006A2C0000}"/>
    <cellStyle name="Comma 3 2 2 4 3 3 3" xfId="12194" xr:uid="{00000000-0005-0000-0000-00006B2C0000}"/>
    <cellStyle name="Comma 3 2 2 4 3 4" xfId="12195" xr:uid="{00000000-0005-0000-0000-00006C2C0000}"/>
    <cellStyle name="Comma 3 2 2 4 3 4 2" xfId="12196" xr:uid="{00000000-0005-0000-0000-00006D2C0000}"/>
    <cellStyle name="Comma 3 2 2 4 3 4 3" xfId="12197" xr:uid="{00000000-0005-0000-0000-00006E2C0000}"/>
    <cellStyle name="Comma 3 2 2 4 3 5" xfId="12198" xr:uid="{00000000-0005-0000-0000-00006F2C0000}"/>
    <cellStyle name="Comma 3 2 2 4 3 5 2" xfId="12199" xr:uid="{00000000-0005-0000-0000-0000702C0000}"/>
    <cellStyle name="Comma 3 2 2 4 3 5 3" xfId="12200" xr:uid="{00000000-0005-0000-0000-0000712C0000}"/>
    <cellStyle name="Comma 3 2 2 4 3 6" xfId="12201" xr:uid="{00000000-0005-0000-0000-0000722C0000}"/>
    <cellStyle name="Comma 3 2 2 4 3 7" xfId="12202" xr:uid="{00000000-0005-0000-0000-0000732C0000}"/>
    <cellStyle name="Comma 3 2 2 4 4" xfId="12203" xr:uid="{00000000-0005-0000-0000-0000742C0000}"/>
    <cellStyle name="Comma 3 2 2 4 4 2" xfId="12204" xr:uid="{00000000-0005-0000-0000-0000752C0000}"/>
    <cellStyle name="Comma 3 2 2 4 4 2 2" xfId="12205" xr:uid="{00000000-0005-0000-0000-0000762C0000}"/>
    <cellStyle name="Comma 3 2 2 4 4 2 3" xfId="12206" xr:uid="{00000000-0005-0000-0000-0000772C0000}"/>
    <cellStyle name="Comma 3 2 2 4 4 3" xfId="12207" xr:uid="{00000000-0005-0000-0000-0000782C0000}"/>
    <cellStyle name="Comma 3 2 2 4 4 3 2" xfId="12208" xr:uid="{00000000-0005-0000-0000-0000792C0000}"/>
    <cellStyle name="Comma 3 2 2 4 4 3 3" xfId="12209" xr:uid="{00000000-0005-0000-0000-00007A2C0000}"/>
    <cellStyle name="Comma 3 2 2 4 4 4" xfId="12210" xr:uid="{00000000-0005-0000-0000-00007B2C0000}"/>
    <cellStyle name="Comma 3 2 2 4 4 4 2" xfId="12211" xr:uid="{00000000-0005-0000-0000-00007C2C0000}"/>
    <cellStyle name="Comma 3 2 2 4 4 4 3" xfId="12212" xr:uid="{00000000-0005-0000-0000-00007D2C0000}"/>
    <cellStyle name="Comma 3 2 2 4 4 5" xfId="12213" xr:uid="{00000000-0005-0000-0000-00007E2C0000}"/>
    <cellStyle name="Comma 3 2 2 4 4 5 2" xfId="12214" xr:uid="{00000000-0005-0000-0000-00007F2C0000}"/>
    <cellStyle name="Comma 3 2 2 4 4 5 3" xfId="12215" xr:uid="{00000000-0005-0000-0000-0000802C0000}"/>
    <cellStyle name="Comma 3 2 2 4 4 6" xfId="12216" xr:uid="{00000000-0005-0000-0000-0000812C0000}"/>
    <cellStyle name="Comma 3 2 2 4 4 7" xfId="12217" xr:uid="{00000000-0005-0000-0000-0000822C0000}"/>
    <cellStyle name="Comma 3 2 2 4 5" xfId="12218" xr:uid="{00000000-0005-0000-0000-0000832C0000}"/>
    <cellStyle name="Comma 3 2 2 4 5 2" xfId="12219" xr:uid="{00000000-0005-0000-0000-0000842C0000}"/>
    <cellStyle name="Comma 3 2 2 4 5 2 2" xfId="12220" xr:uid="{00000000-0005-0000-0000-0000852C0000}"/>
    <cellStyle name="Comma 3 2 2 4 5 2 3" xfId="12221" xr:uid="{00000000-0005-0000-0000-0000862C0000}"/>
    <cellStyle name="Comma 3 2 2 4 5 3" xfId="12222" xr:uid="{00000000-0005-0000-0000-0000872C0000}"/>
    <cellStyle name="Comma 3 2 2 4 5 3 2" xfId="12223" xr:uid="{00000000-0005-0000-0000-0000882C0000}"/>
    <cellStyle name="Comma 3 2 2 4 5 3 3" xfId="12224" xr:uid="{00000000-0005-0000-0000-0000892C0000}"/>
    <cellStyle name="Comma 3 2 2 4 5 4" xfId="12225" xr:uid="{00000000-0005-0000-0000-00008A2C0000}"/>
    <cellStyle name="Comma 3 2 2 4 5 4 2" xfId="12226" xr:uid="{00000000-0005-0000-0000-00008B2C0000}"/>
    <cellStyle name="Comma 3 2 2 4 5 4 3" xfId="12227" xr:uid="{00000000-0005-0000-0000-00008C2C0000}"/>
    <cellStyle name="Comma 3 2 2 4 5 5" xfId="12228" xr:uid="{00000000-0005-0000-0000-00008D2C0000}"/>
    <cellStyle name="Comma 3 2 2 4 5 5 2" xfId="12229" xr:uid="{00000000-0005-0000-0000-00008E2C0000}"/>
    <cellStyle name="Comma 3 2 2 4 5 5 3" xfId="12230" xr:uid="{00000000-0005-0000-0000-00008F2C0000}"/>
    <cellStyle name="Comma 3 2 2 4 5 6" xfId="12231" xr:uid="{00000000-0005-0000-0000-0000902C0000}"/>
    <cellStyle name="Comma 3 2 2 4 5 7" xfId="12232" xr:uid="{00000000-0005-0000-0000-0000912C0000}"/>
    <cellStyle name="Comma 3 2 2 4 6" xfId="12233" xr:uid="{00000000-0005-0000-0000-0000922C0000}"/>
    <cellStyle name="Comma 3 2 2 4 6 2" xfId="12234" xr:uid="{00000000-0005-0000-0000-0000932C0000}"/>
    <cellStyle name="Comma 3 2 2 4 6 3" xfId="12235" xr:uid="{00000000-0005-0000-0000-0000942C0000}"/>
    <cellStyle name="Comma 3 2 2 4 7" xfId="12236" xr:uid="{00000000-0005-0000-0000-0000952C0000}"/>
    <cellStyle name="Comma 3 2 2 4 7 2" xfId="12237" xr:uid="{00000000-0005-0000-0000-0000962C0000}"/>
    <cellStyle name="Comma 3 2 2 4 7 3" xfId="12238" xr:uid="{00000000-0005-0000-0000-0000972C0000}"/>
    <cellStyle name="Comma 3 2 2 4 8" xfId="12239" xr:uid="{00000000-0005-0000-0000-0000982C0000}"/>
    <cellStyle name="Comma 3 2 2 4 8 2" xfId="12240" xr:uid="{00000000-0005-0000-0000-0000992C0000}"/>
    <cellStyle name="Comma 3 2 2 4 8 3" xfId="12241" xr:uid="{00000000-0005-0000-0000-00009A2C0000}"/>
    <cellStyle name="Comma 3 2 2 4 9" xfId="12242" xr:uid="{00000000-0005-0000-0000-00009B2C0000}"/>
    <cellStyle name="Comma 3 2 2 4 9 2" xfId="12243" xr:uid="{00000000-0005-0000-0000-00009C2C0000}"/>
    <cellStyle name="Comma 3 2 2 4 9 3" xfId="12244" xr:uid="{00000000-0005-0000-0000-00009D2C0000}"/>
    <cellStyle name="Comma 3 2 2 5" xfId="12245" xr:uid="{00000000-0005-0000-0000-00009E2C0000}"/>
    <cellStyle name="Comma 3 2 2 5 2" xfId="12246" xr:uid="{00000000-0005-0000-0000-00009F2C0000}"/>
    <cellStyle name="Comma 3 2 2 5 2 2" xfId="12247" xr:uid="{00000000-0005-0000-0000-0000A02C0000}"/>
    <cellStyle name="Comma 3 2 2 5 2 2 2" xfId="12248" xr:uid="{00000000-0005-0000-0000-0000A12C0000}"/>
    <cellStyle name="Comma 3 2 2 5 2 2 3" xfId="12249" xr:uid="{00000000-0005-0000-0000-0000A22C0000}"/>
    <cellStyle name="Comma 3 2 2 5 2 3" xfId="12250" xr:uid="{00000000-0005-0000-0000-0000A32C0000}"/>
    <cellStyle name="Comma 3 2 2 5 2 3 2" xfId="12251" xr:uid="{00000000-0005-0000-0000-0000A42C0000}"/>
    <cellStyle name="Comma 3 2 2 5 2 3 3" xfId="12252" xr:uid="{00000000-0005-0000-0000-0000A52C0000}"/>
    <cellStyle name="Comma 3 2 2 5 2 4" xfId="12253" xr:uid="{00000000-0005-0000-0000-0000A62C0000}"/>
    <cellStyle name="Comma 3 2 2 5 2 4 2" xfId="12254" xr:uid="{00000000-0005-0000-0000-0000A72C0000}"/>
    <cellStyle name="Comma 3 2 2 5 2 4 3" xfId="12255" xr:uid="{00000000-0005-0000-0000-0000A82C0000}"/>
    <cellStyle name="Comma 3 2 2 5 2 5" xfId="12256" xr:uid="{00000000-0005-0000-0000-0000A92C0000}"/>
    <cellStyle name="Comma 3 2 2 5 2 5 2" xfId="12257" xr:uid="{00000000-0005-0000-0000-0000AA2C0000}"/>
    <cellStyle name="Comma 3 2 2 5 2 5 3" xfId="12258" xr:uid="{00000000-0005-0000-0000-0000AB2C0000}"/>
    <cellStyle name="Comma 3 2 2 5 2 6" xfId="12259" xr:uid="{00000000-0005-0000-0000-0000AC2C0000}"/>
    <cellStyle name="Comma 3 2 2 5 2 7" xfId="12260" xr:uid="{00000000-0005-0000-0000-0000AD2C0000}"/>
    <cellStyle name="Comma 3 2 2 5 3" xfId="12261" xr:uid="{00000000-0005-0000-0000-0000AE2C0000}"/>
    <cellStyle name="Comma 3 2 2 5 3 2" xfId="12262" xr:uid="{00000000-0005-0000-0000-0000AF2C0000}"/>
    <cellStyle name="Comma 3 2 2 5 3 3" xfId="12263" xr:uid="{00000000-0005-0000-0000-0000B02C0000}"/>
    <cellStyle name="Comma 3 2 2 5 4" xfId="12264" xr:uid="{00000000-0005-0000-0000-0000B12C0000}"/>
    <cellStyle name="Comma 3 2 2 5 4 2" xfId="12265" xr:uid="{00000000-0005-0000-0000-0000B22C0000}"/>
    <cellStyle name="Comma 3 2 2 5 4 3" xfId="12266" xr:uid="{00000000-0005-0000-0000-0000B32C0000}"/>
    <cellStyle name="Comma 3 2 2 5 5" xfId="12267" xr:uid="{00000000-0005-0000-0000-0000B42C0000}"/>
    <cellStyle name="Comma 3 2 2 5 5 2" xfId="12268" xr:uid="{00000000-0005-0000-0000-0000B52C0000}"/>
    <cellStyle name="Comma 3 2 2 5 5 3" xfId="12269" xr:uid="{00000000-0005-0000-0000-0000B62C0000}"/>
    <cellStyle name="Comma 3 2 2 5 6" xfId="12270" xr:uid="{00000000-0005-0000-0000-0000B72C0000}"/>
    <cellStyle name="Comma 3 2 2 5 6 2" xfId="12271" xr:uid="{00000000-0005-0000-0000-0000B82C0000}"/>
    <cellStyle name="Comma 3 2 2 5 6 3" xfId="12272" xr:uid="{00000000-0005-0000-0000-0000B92C0000}"/>
    <cellStyle name="Comma 3 2 2 5 7" xfId="12273" xr:uid="{00000000-0005-0000-0000-0000BA2C0000}"/>
    <cellStyle name="Comma 3 2 2 5 8" xfId="12274" xr:uid="{00000000-0005-0000-0000-0000BB2C0000}"/>
    <cellStyle name="Comma 3 2 2 6" xfId="12275" xr:uid="{00000000-0005-0000-0000-0000BC2C0000}"/>
    <cellStyle name="Comma 3 2 2 6 2" xfId="12276" xr:uid="{00000000-0005-0000-0000-0000BD2C0000}"/>
    <cellStyle name="Comma 3 2 2 6 2 2" xfId="12277" xr:uid="{00000000-0005-0000-0000-0000BE2C0000}"/>
    <cellStyle name="Comma 3 2 2 6 2 2 2" xfId="12278" xr:uid="{00000000-0005-0000-0000-0000BF2C0000}"/>
    <cellStyle name="Comma 3 2 2 6 2 2 3" xfId="12279" xr:uid="{00000000-0005-0000-0000-0000C02C0000}"/>
    <cellStyle name="Comma 3 2 2 6 2 3" xfId="12280" xr:uid="{00000000-0005-0000-0000-0000C12C0000}"/>
    <cellStyle name="Comma 3 2 2 6 2 3 2" xfId="12281" xr:uid="{00000000-0005-0000-0000-0000C22C0000}"/>
    <cellStyle name="Comma 3 2 2 6 2 3 3" xfId="12282" xr:uid="{00000000-0005-0000-0000-0000C32C0000}"/>
    <cellStyle name="Comma 3 2 2 6 2 4" xfId="12283" xr:uid="{00000000-0005-0000-0000-0000C42C0000}"/>
    <cellStyle name="Comma 3 2 2 6 2 4 2" xfId="12284" xr:uid="{00000000-0005-0000-0000-0000C52C0000}"/>
    <cellStyle name="Comma 3 2 2 6 2 4 3" xfId="12285" xr:uid="{00000000-0005-0000-0000-0000C62C0000}"/>
    <cellStyle name="Comma 3 2 2 6 2 5" xfId="12286" xr:uid="{00000000-0005-0000-0000-0000C72C0000}"/>
    <cellStyle name="Comma 3 2 2 6 2 5 2" xfId="12287" xr:uid="{00000000-0005-0000-0000-0000C82C0000}"/>
    <cellStyle name="Comma 3 2 2 6 2 5 3" xfId="12288" xr:uid="{00000000-0005-0000-0000-0000C92C0000}"/>
    <cellStyle name="Comma 3 2 2 6 2 6" xfId="12289" xr:uid="{00000000-0005-0000-0000-0000CA2C0000}"/>
    <cellStyle name="Comma 3 2 2 6 2 7" xfId="12290" xr:uid="{00000000-0005-0000-0000-0000CB2C0000}"/>
    <cellStyle name="Comma 3 2 2 6 3" xfId="12291" xr:uid="{00000000-0005-0000-0000-0000CC2C0000}"/>
    <cellStyle name="Comma 3 2 2 6 3 2" xfId="12292" xr:uid="{00000000-0005-0000-0000-0000CD2C0000}"/>
    <cellStyle name="Comma 3 2 2 6 3 3" xfId="12293" xr:uid="{00000000-0005-0000-0000-0000CE2C0000}"/>
    <cellStyle name="Comma 3 2 2 6 4" xfId="12294" xr:uid="{00000000-0005-0000-0000-0000CF2C0000}"/>
    <cellStyle name="Comma 3 2 2 6 4 2" xfId="12295" xr:uid="{00000000-0005-0000-0000-0000D02C0000}"/>
    <cellStyle name="Comma 3 2 2 6 4 3" xfId="12296" xr:uid="{00000000-0005-0000-0000-0000D12C0000}"/>
    <cellStyle name="Comma 3 2 2 6 5" xfId="12297" xr:uid="{00000000-0005-0000-0000-0000D22C0000}"/>
    <cellStyle name="Comma 3 2 2 6 5 2" xfId="12298" xr:uid="{00000000-0005-0000-0000-0000D32C0000}"/>
    <cellStyle name="Comma 3 2 2 6 5 3" xfId="12299" xr:uid="{00000000-0005-0000-0000-0000D42C0000}"/>
    <cellStyle name="Comma 3 2 2 6 6" xfId="12300" xr:uid="{00000000-0005-0000-0000-0000D52C0000}"/>
    <cellStyle name="Comma 3 2 2 6 6 2" xfId="12301" xr:uid="{00000000-0005-0000-0000-0000D62C0000}"/>
    <cellStyle name="Comma 3 2 2 6 6 3" xfId="12302" xr:uid="{00000000-0005-0000-0000-0000D72C0000}"/>
    <cellStyle name="Comma 3 2 2 6 7" xfId="12303" xr:uid="{00000000-0005-0000-0000-0000D82C0000}"/>
    <cellStyle name="Comma 3 2 2 6 8" xfId="12304" xr:uid="{00000000-0005-0000-0000-0000D92C0000}"/>
    <cellStyle name="Comma 3 2 2 7" xfId="12305" xr:uid="{00000000-0005-0000-0000-0000DA2C0000}"/>
    <cellStyle name="Comma 3 2 2 7 2" xfId="12306" xr:uid="{00000000-0005-0000-0000-0000DB2C0000}"/>
    <cellStyle name="Comma 3 2 2 7 2 2" xfId="12307" xr:uid="{00000000-0005-0000-0000-0000DC2C0000}"/>
    <cellStyle name="Comma 3 2 2 7 2 3" xfId="12308" xr:uid="{00000000-0005-0000-0000-0000DD2C0000}"/>
    <cellStyle name="Comma 3 2 2 7 3" xfId="12309" xr:uid="{00000000-0005-0000-0000-0000DE2C0000}"/>
    <cellStyle name="Comma 3 2 2 7 3 2" xfId="12310" xr:uid="{00000000-0005-0000-0000-0000DF2C0000}"/>
    <cellStyle name="Comma 3 2 2 7 3 3" xfId="12311" xr:uid="{00000000-0005-0000-0000-0000E02C0000}"/>
    <cellStyle name="Comma 3 2 2 7 4" xfId="12312" xr:uid="{00000000-0005-0000-0000-0000E12C0000}"/>
    <cellStyle name="Comma 3 2 2 7 4 2" xfId="12313" xr:uid="{00000000-0005-0000-0000-0000E22C0000}"/>
    <cellStyle name="Comma 3 2 2 7 4 3" xfId="12314" xr:uid="{00000000-0005-0000-0000-0000E32C0000}"/>
    <cellStyle name="Comma 3 2 2 7 5" xfId="12315" xr:uid="{00000000-0005-0000-0000-0000E42C0000}"/>
    <cellStyle name="Comma 3 2 2 7 5 2" xfId="12316" xr:uid="{00000000-0005-0000-0000-0000E52C0000}"/>
    <cellStyle name="Comma 3 2 2 7 5 3" xfId="12317" xr:uid="{00000000-0005-0000-0000-0000E62C0000}"/>
    <cellStyle name="Comma 3 2 2 7 6" xfId="12318" xr:uid="{00000000-0005-0000-0000-0000E72C0000}"/>
    <cellStyle name="Comma 3 2 2 7 7" xfId="12319" xr:uid="{00000000-0005-0000-0000-0000E82C0000}"/>
    <cellStyle name="Comma 3 2 2 8" xfId="12320" xr:uid="{00000000-0005-0000-0000-0000E92C0000}"/>
    <cellStyle name="Comma 3 2 2 8 2" xfId="12321" xr:uid="{00000000-0005-0000-0000-0000EA2C0000}"/>
    <cellStyle name="Comma 3 2 2 8 2 2" xfId="12322" xr:uid="{00000000-0005-0000-0000-0000EB2C0000}"/>
    <cellStyle name="Comma 3 2 2 8 2 3" xfId="12323" xr:uid="{00000000-0005-0000-0000-0000EC2C0000}"/>
    <cellStyle name="Comma 3 2 2 8 3" xfId="12324" xr:uid="{00000000-0005-0000-0000-0000ED2C0000}"/>
    <cellStyle name="Comma 3 2 2 8 3 2" xfId="12325" xr:uid="{00000000-0005-0000-0000-0000EE2C0000}"/>
    <cellStyle name="Comma 3 2 2 8 3 3" xfId="12326" xr:uid="{00000000-0005-0000-0000-0000EF2C0000}"/>
    <cellStyle name="Comma 3 2 2 8 4" xfId="12327" xr:uid="{00000000-0005-0000-0000-0000F02C0000}"/>
    <cellStyle name="Comma 3 2 2 8 4 2" xfId="12328" xr:uid="{00000000-0005-0000-0000-0000F12C0000}"/>
    <cellStyle name="Comma 3 2 2 8 4 3" xfId="12329" xr:uid="{00000000-0005-0000-0000-0000F22C0000}"/>
    <cellStyle name="Comma 3 2 2 8 5" xfId="12330" xr:uid="{00000000-0005-0000-0000-0000F32C0000}"/>
    <cellStyle name="Comma 3 2 2 8 5 2" xfId="12331" xr:uid="{00000000-0005-0000-0000-0000F42C0000}"/>
    <cellStyle name="Comma 3 2 2 8 5 3" xfId="12332" xr:uid="{00000000-0005-0000-0000-0000F52C0000}"/>
    <cellStyle name="Comma 3 2 2 8 6" xfId="12333" xr:uid="{00000000-0005-0000-0000-0000F62C0000}"/>
    <cellStyle name="Comma 3 2 2 8 7" xfId="12334" xr:uid="{00000000-0005-0000-0000-0000F72C0000}"/>
    <cellStyle name="Comma 3 2 2 9" xfId="12335" xr:uid="{00000000-0005-0000-0000-0000F82C0000}"/>
    <cellStyle name="Comma 3 2 2 9 2" xfId="12336" xr:uid="{00000000-0005-0000-0000-0000F92C0000}"/>
    <cellStyle name="Comma 3 2 2 9 2 2" xfId="12337" xr:uid="{00000000-0005-0000-0000-0000FA2C0000}"/>
    <cellStyle name="Comma 3 2 2 9 2 3" xfId="12338" xr:uid="{00000000-0005-0000-0000-0000FB2C0000}"/>
    <cellStyle name="Comma 3 2 2 9 3" xfId="12339" xr:uid="{00000000-0005-0000-0000-0000FC2C0000}"/>
    <cellStyle name="Comma 3 2 2 9 3 2" xfId="12340" xr:uid="{00000000-0005-0000-0000-0000FD2C0000}"/>
    <cellStyle name="Comma 3 2 2 9 3 3" xfId="12341" xr:uid="{00000000-0005-0000-0000-0000FE2C0000}"/>
    <cellStyle name="Comma 3 2 2 9 4" xfId="12342" xr:uid="{00000000-0005-0000-0000-0000FF2C0000}"/>
    <cellStyle name="Comma 3 2 2 9 4 2" xfId="12343" xr:uid="{00000000-0005-0000-0000-0000002D0000}"/>
    <cellStyle name="Comma 3 2 2 9 4 3" xfId="12344" xr:uid="{00000000-0005-0000-0000-0000012D0000}"/>
    <cellStyle name="Comma 3 2 2 9 5" xfId="12345" xr:uid="{00000000-0005-0000-0000-0000022D0000}"/>
    <cellStyle name="Comma 3 2 2 9 5 2" xfId="12346" xr:uid="{00000000-0005-0000-0000-0000032D0000}"/>
    <cellStyle name="Comma 3 2 2 9 5 3" xfId="12347" xr:uid="{00000000-0005-0000-0000-0000042D0000}"/>
    <cellStyle name="Comma 3 2 2 9 6" xfId="12348" xr:uid="{00000000-0005-0000-0000-0000052D0000}"/>
    <cellStyle name="Comma 3 2 2 9 7" xfId="12349" xr:uid="{00000000-0005-0000-0000-0000062D0000}"/>
    <cellStyle name="Comma 3 2 20" xfId="11375" xr:uid="{00000000-0005-0000-0000-0000072D0000}"/>
    <cellStyle name="Comma 3 2 3" xfId="12350" xr:uid="{00000000-0005-0000-0000-0000082D0000}"/>
    <cellStyle name="Comma 3 2 3 10" xfId="12351" xr:uid="{00000000-0005-0000-0000-0000092D0000}"/>
    <cellStyle name="Comma 3 2 3 10 2" xfId="12352" xr:uid="{00000000-0005-0000-0000-00000A2D0000}"/>
    <cellStyle name="Comma 3 2 3 10 3" xfId="12353" xr:uid="{00000000-0005-0000-0000-00000B2D0000}"/>
    <cellStyle name="Comma 3 2 3 11" xfId="12354" xr:uid="{00000000-0005-0000-0000-00000C2D0000}"/>
    <cellStyle name="Comma 3 2 3 11 2" xfId="12355" xr:uid="{00000000-0005-0000-0000-00000D2D0000}"/>
    <cellStyle name="Comma 3 2 3 11 3" xfId="12356" xr:uid="{00000000-0005-0000-0000-00000E2D0000}"/>
    <cellStyle name="Comma 3 2 3 12" xfId="12357" xr:uid="{00000000-0005-0000-0000-00000F2D0000}"/>
    <cellStyle name="Comma 3 2 3 12 2" xfId="12358" xr:uid="{00000000-0005-0000-0000-0000102D0000}"/>
    <cellStyle name="Comma 3 2 3 12 3" xfId="12359" xr:uid="{00000000-0005-0000-0000-0000112D0000}"/>
    <cellStyle name="Comma 3 2 3 13" xfId="12360" xr:uid="{00000000-0005-0000-0000-0000122D0000}"/>
    <cellStyle name="Comma 3 2 3 13 2" xfId="12361" xr:uid="{00000000-0005-0000-0000-0000132D0000}"/>
    <cellStyle name="Comma 3 2 3 13 3" xfId="12362" xr:uid="{00000000-0005-0000-0000-0000142D0000}"/>
    <cellStyle name="Comma 3 2 3 14" xfId="12363" xr:uid="{00000000-0005-0000-0000-0000152D0000}"/>
    <cellStyle name="Comma 3 2 3 15" xfId="12364" xr:uid="{00000000-0005-0000-0000-0000162D0000}"/>
    <cellStyle name="Comma 3 2 3 2" xfId="12365" xr:uid="{00000000-0005-0000-0000-0000172D0000}"/>
    <cellStyle name="Comma 3 2 3 2 10" xfId="12366" xr:uid="{00000000-0005-0000-0000-0000182D0000}"/>
    <cellStyle name="Comma 3 2 3 2 10 2" xfId="12367" xr:uid="{00000000-0005-0000-0000-0000192D0000}"/>
    <cellStyle name="Comma 3 2 3 2 10 3" xfId="12368" xr:uid="{00000000-0005-0000-0000-00001A2D0000}"/>
    <cellStyle name="Comma 3 2 3 2 11" xfId="12369" xr:uid="{00000000-0005-0000-0000-00001B2D0000}"/>
    <cellStyle name="Comma 3 2 3 2 11 2" xfId="12370" xr:uid="{00000000-0005-0000-0000-00001C2D0000}"/>
    <cellStyle name="Comma 3 2 3 2 11 3" xfId="12371" xr:uid="{00000000-0005-0000-0000-00001D2D0000}"/>
    <cellStyle name="Comma 3 2 3 2 12" xfId="12372" xr:uid="{00000000-0005-0000-0000-00001E2D0000}"/>
    <cellStyle name="Comma 3 2 3 2 12 2" xfId="12373" xr:uid="{00000000-0005-0000-0000-00001F2D0000}"/>
    <cellStyle name="Comma 3 2 3 2 12 3" xfId="12374" xr:uid="{00000000-0005-0000-0000-0000202D0000}"/>
    <cellStyle name="Comma 3 2 3 2 13" xfId="12375" xr:uid="{00000000-0005-0000-0000-0000212D0000}"/>
    <cellStyle name="Comma 3 2 3 2 14" xfId="12376" xr:uid="{00000000-0005-0000-0000-0000222D0000}"/>
    <cellStyle name="Comma 3 2 3 2 2" xfId="12377" xr:uid="{00000000-0005-0000-0000-0000232D0000}"/>
    <cellStyle name="Comma 3 2 3 2 2 10" xfId="12378" xr:uid="{00000000-0005-0000-0000-0000242D0000}"/>
    <cellStyle name="Comma 3 2 3 2 2 11" xfId="12379" xr:uid="{00000000-0005-0000-0000-0000252D0000}"/>
    <cellStyle name="Comma 3 2 3 2 2 2" xfId="12380" xr:uid="{00000000-0005-0000-0000-0000262D0000}"/>
    <cellStyle name="Comma 3 2 3 2 2 2 2" xfId="12381" xr:uid="{00000000-0005-0000-0000-0000272D0000}"/>
    <cellStyle name="Comma 3 2 3 2 2 2 2 2" xfId="12382" xr:uid="{00000000-0005-0000-0000-0000282D0000}"/>
    <cellStyle name="Comma 3 2 3 2 2 2 2 2 2" xfId="12383" xr:uid="{00000000-0005-0000-0000-0000292D0000}"/>
    <cellStyle name="Comma 3 2 3 2 2 2 2 2 3" xfId="12384" xr:uid="{00000000-0005-0000-0000-00002A2D0000}"/>
    <cellStyle name="Comma 3 2 3 2 2 2 2 3" xfId="12385" xr:uid="{00000000-0005-0000-0000-00002B2D0000}"/>
    <cellStyle name="Comma 3 2 3 2 2 2 2 3 2" xfId="12386" xr:uid="{00000000-0005-0000-0000-00002C2D0000}"/>
    <cellStyle name="Comma 3 2 3 2 2 2 2 3 3" xfId="12387" xr:uid="{00000000-0005-0000-0000-00002D2D0000}"/>
    <cellStyle name="Comma 3 2 3 2 2 2 2 4" xfId="12388" xr:uid="{00000000-0005-0000-0000-00002E2D0000}"/>
    <cellStyle name="Comma 3 2 3 2 2 2 2 4 2" xfId="12389" xr:uid="{00000000-0005-0000-0000-00002F2D0000}"/>
    <cellStyle name="Comma 3 2 3 2 2 2 2 4 3" xfId="12390" xr:uid="{00000000-0005-0000-0000-0000302D0000}"/>
    <cellStyle name="Comma 3 2 3 2 2 2 2 5" xfId="12391" xr:uid="{00000000-0005-0000-0000-0000312D0000}"/>
    <cellStyle name="Comma 3 2 3 2 2 2 2 5 2" xfId="12392" xr:uid="{00000000-0005-0000-0000-0000322D0000}"/>
    <cellStyle name="Comma 3 2 3 2 2 2 2 5 3" xfId="12393" xr:uid="{00000000-0005-0000-0000-0000332D0000}"/>
    <cellStyle name="Comma 3 2 3 2 2 2 2 6" xfId="12394" xr:uid="{00000000-0005-0000-0000-0000342D0000}"/>
    <cellStyle name="Comma 3 2 3 2 2 2 2 7" xfId="12395" xr:uid="{00000000-0005-0000-0000-0000352D0000}"/>
    <cellStyle name="Comma 3 2 3 2 2 2 3" xfId="12396" xr:uid="{00000000-0005-0000-0000-0000362D0000}"/>
    <cellStyle name="Comma 3 2 3 2 2 2 3 2" xfId="12397" xr:uid="{00000000-0005-0000-0000-0000372D0000}"/>
    <cellStyle name="Comma 3 2 3 2 2 2 3 3" xfId="12398" xr:uid="{00000000-0005-0000-0000-0000382D0000}"/>
    <cellStyle name="Comma 3 2 3 2 2 2 4" xfId="12399" xr:uid="{00000000-0005-0000-0000-0000392D0000}"/>
    <cellStyle name="Comma 3 2 3 2 2 2 4 2" xfId="12400" xr:uid="{00000000-0005-0000-0000-00003A2D0000}"/>
    <cellStyle name="Comma 3 2 3 2 2 2 4 3" xfId="12401" xr:uid="{00000000-0005-0000-0000-00003B2D0000}"/>
    <cellStyle name="Comma 3 2 3 2 2 2 5" xfId="12402" xr:uid="{00000000-0005-0000-0000-00003C2D0000}"/>
    <cellStyle name="Comma 3 2 3 2 2 2 5 2" xfId="12403" xr:uid="{00000000-0005-0000-0000-00003D2D0000}"/>
    <cellStyle name="Comma 3 2 3 2 2 2 5 3" xfId="12404" xr:uid="{00000000-0005-0000-0000-00003E2D0000}"/>
    <cellStyle name="Comma 3 2 3 2 2 2 6" xfId="12405" xr:uid="{00000000-0005-0000-0000-00003F2D0000}"/>
    <cellStyle name="Comma 3 2 3 2 2 2 6 2" xfId="12406" xr:uid="{00000000-0005-0000-0000-0000402D0000}"/>
    <cellStyle name="Comma 3 2 3 2 2 2 6 3" xfId="12407" xr:uid="{00000000-0005-0000-0000-0000412D0000}"/>
    <cellStyle name="Comma 3 2 3 2 2 2 7" xfId="12408" xr:uid="{00000000-0005-0000-0000-0000422D0000}"/>
    <cellStyle name="Comma 3 2 3 2 2 2 8" xfId="12409" xr:uid="{00000000-0005-0000-0000-0000432D0000}"/>
    <cellStyle name="Comma 3 2 3 2 2 3" xfId="12410" xr:uid="{00000000-0005-0000-0000-0000442D0000}"/>
    <cellStyle name="Comma 3 2 3 2 2 3 2" xfId="12411" xr:uid="{00000000-0005-0000-0000-0000452D0000}"/>
    <cellStyle name="Comma 3 2 3 2 2 3 2 2" xfId="12412" xr:uid="{00000000-0005-0000-0000-0000462D0000}"/>
    <cellStyle name="Comma 3 2 3 2 2 3 2 3" xfId="12413" xr:uid="{00000000-0005-0000-0000-0000472D0000}"/>
    <cellStyle name="Comma 3 2 3 2 2 3 3" xfId="12414" xr:uid="{00000000-0005-0000-0000-0000482D0000}"/>
    <cellStyle name="Comma 3 2 3 2 2 3 3 2" xfId="12415" xr:uid="{00000000-0005-0000-0000-0000492D0000}"/>
    <cellStyle name="Comma 3 2 3 2 2 3 3 3" xfId="12416" xr:uid="{00000000-0005-0000-0000-00004A2D0000}"/>
    <cellStyle name="Comma 3 2 3 2 2 3 4" xfId="12417" xr:uid="{00000000-0005-0000-0000-00004B2D0000}"/>
    <cellStyle name="Comma 3 2 3 2 2 3 4 2" xfId="12418" xr:uid="{00000000-0005-0000-0000-00004C2D0000}"/>
    <cellStyle name="Comma 3 2 3 2 2 3 4 3" xfId="12419" xr:uid="{00000000-0005-0000-0000-00004D2D0000}"/>
    <cellStyle name="Comma 3 2 3 2 2 3 5" xfId="12420" xr:uid="{00000000-0005-0000-0000-00004E2D0000}"/>
    <cellStyle name="Comma 3 2 3 2 2 3 5 2" xfId="12421" xr:uid="{00000000-0005-0000-0000-00004F2D0000}"/>
    <cellStyle name="Comma 3 2 3 2 2 3 5 3" xfId="12422" xr:uid="{00000000-0005-0000-0000-0000502D0000}"/>
    <cellStyle name="Comma 3 2 3 2 2 3 6" xfId="12423" xr:uid="{00000000-0005-0000-0000-0000512D0000}"/>
    <cellStyle name="Comma 3 2 3 2 2 3 7" xfId="12424" xr:uid="{00000000-0005-0000-0000-0000522D0000}"/>
    <cellStyle name="Comma 3 2 3 2 2 4" xfId="12425" xr:uid="{00000000-0005-0000-0000-0000532D0000}"/>
    <cellStyle name="Comma 3 2 3 2 2 4 2" xfId="12426" xr:uid="{00000000-0005-0000-0000-0000542D0000}"/>
    <cellStyle name="Comma 3 2 3 2 2 4 2 2" xfId="12427" xr:uid="{00000000-0005-0000-0000-0000552D0000}"/>
    <cellStyle name="Comma 3 2 3 2 2 4 2 3" xfId="12428" xr:uid="{00000000-0005-0000-0000-0000562D0000}"/>
    <cellStyle name="Comma 3 2 3 2 2 4 3" xfId="12429" xr:uid="{00000000-0005-0000-0000-0000572D0000}"/>
    <cellStyle name="Comma 3 2 3 2 2 4 3 2" xfId="12430" xr:uid="{00000000-0005-0000-0000-0000582D0000}"/>
    <cellStyle name="Comma 3 2 3 2 2 4 3 3" xfId="12431" xr:uid="{00000000-0005-0000-0000-0000592D0000}"/>
    <cellStyle name="Comma 3 2 3 2 2 4 4" xfId="12432" xr:uid="{00000000-0005-0000-0000-00005A2D0000}"/>
    <cellStyle name="Comma 3 2 3 2 2 4 4 2" xfId="12433" xr:uid="{00000000-0005-0000-0000-00005B2D0000}"/>
    <cellStyle name="Comma 3 2 3 2 2 4 4 3" xfId="12434" xr:uid="{00000000-0005-0000-0000-00005C2D0000}"/>
    <cellStyle name="Comma 3 2 3 2 2 4 5" xfId="12435" xr:uid="{00000000-0005-0000-0000-00005D2D0000}"/>
    <cellStyle name="Comma 3 2 3 2 2 4 5 2" xfId="12436" xr:uid="{00000000-0005-0000-0000-00005E2D0000}"/>
    <cellStyle name="Comma 3 2 3 2 2 4 5 3" xfId="12437" xr:uid="{00000000-0005-0000-0000-00005F2D0000}"/>
    <cellStyle name="Comma 3 2 3 2 2 4 6" xfId="12438" xr:uid="{00000000-0005-0000-0000-0000602D0000}"/>
    <cellStyle name="Comma 3 2 3 2 2 4 7" xfId="12439" xr:uid="{00000000-0005-0000-0000-0000612D0000}"/>
    <cellStyle name="Comma 3 2 3 2 2 5" xfId="12440" xr:uid="{00000000-0005-0000-0000-0000622D0000}"/>
    <cellStyle name="Comma 3 2 3 2 2 5 2" xfId="12441" xr:uid="{00000000-0005-0000-0000-0000632D0000}"/>
    <cellStyle name="Comma 3 2 3 2 2 5 2 2" xfId="12442" xr:uid="{00000000-0005-0000-0000-0000642D0000}"/>
    <cellStyle name="Comma 3 2 3 2 2 5 2 3" xfId="12443" xr:uid="{00000000-0005-0000-0000-0000652D0000}"/>
    <cellStyle name="Comma 3 2 3 2 2 5 3" xfId="12444" xr:uid="{00000000-0005-0000-0000-0000662D0000}"/>
    <cellStyle name="Comma 3 2 3 2 2 5 3 2" xfId="12445" xr:uid="{00000000-0005-0000-0000-0000672D0000}"/>
    <cellStyle name="Comma 3 2 3 2 2 5 3 3" xfId="12446" xr:uid="{00000000-0005-0000-0000-0000682D0000}"/>
    <cellStyle name="Comma 3 2 3 2 2 5 4" xfId="12447" xr:uid="{00000000-0005-0000-0000-0000692D0000}"/>
    <cellStyle name="Comma 3 2 3 2 2 5 4 2" xfId="12448" xr:uid="{00000000-0005-0000-0000-00006A2D0000}"/>
    <cellStyle name="Comma 3 2 3 2 2 5 4 3" xfId="12449" xr:uid="{00000000-0005-0000-0000-00006B2D0000}"/>
    <cellStyle name="Comma 3 2 3 2 2 5 5" xfId="12450" xr:uid="{00000000-0005-0000-0000-00006C2D0000}"/>
    <cellStyle name="Comma 3 2 3 2 2 5 5 2" xfId="12451" xr:uid="{00000000-0005-0000-0000-00006D2D0000}"/>
    <cellStyle name="Comma 3 2 3 2 2 5 5 3" xfId="12452" xr:uid="{00000000-0005-0000-0000-00006E2D0000}"/>
    <cellStyle name="Comma 3 2 3 2 2 5 6" xfId="12453" xr:uid="{00000000-0005-0000-0000-00006F2D0000}"/>
    <cellStyle name="Comma 3 2 3 2 2 5 7" xfId="12454" xr:uid="{00000000-0005-0000-0000-0000702D0000}"/>
    <cellStyle name="Comma 3 2 3 2 2 6" xfId="12455" xr:uid="{00000000-0005-0000-0000-0000712D0000}"/>
    <cellStyle name="Comma 3 2 3 2 2 6 2" xfId="12456" xr:uid="{00000000-0005-0000-0000-0000722D0000}"/>
    <cellStyle name="Comma 3 2 3 2 2 6 3" xfId="12457" xr:uid="{00000000-0005-0000-0000-0000732D0000}"/>
    <cellStyle name="Comma 3 2 3 2 2 7" xfId="12458" xr:uid="{00000000-0005-0000-0000-0000742D0000}"/>
    <cellStyle name="Comma 3 2 3 2 2 7 2" xfId="12459" xr:uid="{00000000-0005-0000-0000-0000752D0000}"/>
    <cellStyle name="Comma 3 2 3 2 2 7 3" xfId="12460" xr:uid="{00000000-0005-0000-0000-0000762D0000}"/>
    <cellStyle name="Comma 3 2 3 2 2 8" xfId="12461" xr:uid="{00000000-0005-0000-0000-0000772D0000}"/>
    <cellStyle name="Comma 3 2 3 2 2 8 2" xfId="12462" xr:uid="{00000000-0005-0000-0000-0000782D0000}"/>
    <cellStyle name="Comma 3 2 3 2 2 8 3" xfId="12463" xr:uid="{00000000-0005-0000-0000-0000792D0000}"/>
    <cellStyle name="Comma 3 2 3 2 2 9" xfId="12464" xr:uid="{00000000-0005-0000-0000-00007A2D0000}"/>
    <cellStyle name="Comma 3 2 3 2 2 9 2" xfId="12465" xr:uid="{00000000-0005-0000-0000-00007B2D0000}"/>
    <cellStyle name="Comma 3 2 3 2 2 9 3" xfId="12466" xr:uid="{00000000-0005-0000-0000-00007C2D0000}"/>
    <cellStyle name="Comma 3 2 3 2 3" xfId="12467" xr:uid="{00000000-0005-0000-0000-00007D2D0000}"/>
    <cellStyle name="Comma 3 2 3 2 3 2" xfId="12468" xr:uid="{00000000-0005-0000-0000-00007E2D0000}"/>
    <cellStyle name="Comma 3 2 3 2 3 2 2" xfId="12469" xr:uid="{00000000-0005-0000-0000-00007F2D0000}"/>
    <cellStyle name="Comma 3 2 3 2 3 2 2 2" xfId="12470" xr:uid="{00000000-0005-0000-0000-0000802D0000}"/>
    <cellStyle name="Comma 3 2 3 2 3 2 2 3" xfId="12471" xr:uid="{00000000-0005-0000-0000-0000812D0000}"/>
    <cellStyle name="Comma 3 2 3 2 3 2 3" xfId="12472" xr:uid="{00000000-0005-0000-0000-0000822D0000}"/>
    <cellStyle name="Comma 3 2 3 2 3 2 3 2" xfId="12473" xr:uid="{00000000-0005-0000-0000-0000832D0000}"/>
    <cellStyle name="Comma 3 2 3 2 3 2 3 3" xfId="12474" xr:uid="{00000000-0005-0000-0000-0000842D0000}"/>
    <cellStyle name="Comma 3 2 3 2 3 2 4" xfId="12475" xr:uid="{00000000-0005-0000-0000-0000852D0000}"/>
    <cellStyle name="Comma 3 2 3 2 3 2 4 2" xfId="12476" xr:uid="{00000000-0005-0000-0000-0000862D0000}"/>
    <cellStyle name="Comma 3 2 3 2 3 2 4 3" xfId="12477" xr:uid="{00000000-0005-0000-0000-0000872D0000}"/>
    <cellStyle name="Comma 3 2 3 2 3 2 5" xfId="12478" xr:uid="{00000000-0005-0000-0000-0000882D0000}"/>
    <cellStyle name="Comma 3 2 3 2 3 2 5 2" xfId="12479" xr:uid="{00000000-0005-0000-0000-0000892D0000}"/>
    <cellStyle name="Comma 3 2 3 2 3 2 5 3" xfId="12480" xr:uid="{00000000-0005-0000-0000-00008A2D0000}"/>
    <cellStyle name="Comma 3 2 3 2 3 2 6" xfId="12481" xr:uid="{00000000-0005-0000-0000-00008B2D0000}"/>
    <cellStyle name="Comma 3 2 3 2 3 2 7" xfId="12482" xr:uid="{00000000-0005-0000-0000-00008C2D0000}"/>
    <cellStyle name="Comma 3 2 3 2 3 3" xfId="12483" xr:uid="{00000000-0005-0000-0000-00008D2D0000}"/>
    <cellStyle name="Comma 3 2 3 2 3 3 2" xfId="12484" xr:uid="{00000000-0005-0000-0000-00008E2D0000}"/>
    <cellStyle name="Comma 3 2 3 2 3 3 3" xfId="12485" xr:uid="{00000000-0005-0000-0000-00008F2D0000}"/>
    <cellStyle name="Comma 3 2 3 2 3 4" xfId="12486" xr:uid="{00000000-0005-0000-0000-0000902D0000}"/>
    <cellStyle name="Comma 3 2 3 2 3 4 2" xfId="12487" xr:uid="{00000000-0005-0000-0000-0000912D0000}"/>
    <cellStyle name="Comma 3 2 3 2 3 4 3" xfId="12488" xr:uid="{00000000-0005-0000-0000-0000922D0000}"/>
    <cellStyle name="Comma 3 2 3 2 3 5" xfId="12489" xr:uid="{00000000-0005-0000-0000-0000932D0000}"/>
    <cellStyle name="Comma 3 2 3 2 3 5 2" xfId="12490" xr:uid="{00000000-0005-0000-0000-0000942D0000}"/>
    <cellStyle name="Comma 3 2 3 2 3 5 3" xfId="12491" xr:uid="{00000000-0005-0000-0000-0000952D0000}"/>
    <cellStyle name="Comma 3 2 3 2 3 6" xfId="12492" xr:uid="{00000000-0005-0000-0000-0000962D0000}"/>
    <cellStyle name="Comma 3 2 3 2 3 6 2" xfId="12493" xr:uid="{00000000-0005-0000-0000-0000972D0000}"/>
    <cellStyle name="Comma 3 2 3 2 3 6 3" xfId="12494" xr:uid="{00000000-0005-0000-0000-0000982D0000}"/>
    <cellStyle name="Comma 3 2 3 2 3 7" xfId="12495" xr:uid="{00000000-0005-0000-0000-0000992D0000}"/>
    <cellStyle name="Comma 3 2 3 2 3 8" xfId="12496" xr:uid="{00000000-0005-0000-0000-00009A2D0000}"/>
    <cellStyle name="Comma 3 2 3 2 4" xfId="12497" xr:uid="{00000000-0005-0000-0000-00009B2D0000}"/>
    <cellStyle name="Comma 3 2 3 2 4 2" xfId="12498" xr:uid="{00000000-0005-0000-0000-00009C2D0000}"/>
    <cellStyle name="Comma 3 2 3 2 4 2 2" xfId="12499" xr:uid="{00000000-0005-0000-0000-00009D2D0000}"/>
    <cellStyle name="Comma 3 2 3 2 4 2 2 2" xfId="12500" xr:uid="{00000000-0005-0000-0000-00009E2D0000}"/>
    <cellStyle name="Comma 3 2 3 2 4 2 2 3" xfId="12501" xr:uid="{00000000-0005-0000-0000-00009F2D0000}"/>
    <cellStyle name="Comma 3 2 3 2 4 2 3" xfId="12502" xr:uid="{00000000-0005-0000-0000-0000A02D0000}"/>
    <cellStyle name="Comma 3 2 3 2 4 2 3 2" xfId="12503" xr:uid="{00000000-0005-0000-0000-0000A12D0000}"/>
    <cellStyle name="Comma 3 2 3 2 4 2 3 3" xfId="12504" xr:uid="{00000000-0005-0000-0000-0000A22D0000}"/>
    <cellStyle name="Comma 3 2 3 2 4 2 4" xfId="12505" xr:uid="{00000000-0005-0000-0000-0000A32D0000}"/>
    <cellStyle name="Comma 3 2 3 2 4 2 4 2" xfId="12506" xr:uid="{00000000-0005-0000-0000-0000A42D0000}"/>
    <cellStyle name="Comma 3 2 3 2 4 2 4 3" xfId="12507" xr:uid="{00000000-0005-0000-0000-0000A52D0000}"/>
    <cellStyle name="Comma 3 2 3 2 4 2 5" xfId="12508" xr:uid="{00000000-0005-0000-0000-0000A62D0000}"/>
    <cellStyle name="Comma 3 2 3 2 4 2 5 2" xfId="12509" xr:uid="{00000000-0005-0000-0000-0000A72D0000}"/>
    <cellStyle name="Comma 3 2 3 2 4 2 5 3" xfId="12510" xr:uid="{00000000-0005-0000-0000-0000A82D0000}"/>
    <cellStyle name="Comma 3 2 3 2 4 2 6" xfId="12511" xr:uid="{00000000-0005-0000-0000-0000A92D0000}"/>
    <cellStyle name="Comma 3 2 3 2 4 2 7" xfId="12512" xr:uid="{00000000-0005-0000-0000-0000AA2D0000}"/>
    <cellStyle name="Comma 3 2 3 2 4 3" xfId="12513" xr:uid="{00000000-0005-0000-0000-0000AB2D0000}"/>
    <cellStyle name="Comma 3 2 3 2 4 3 2" xfId="12514" xr:uid="{00000000-0005-0000-0000-0000AC2D0000}"/>
    <cellStyle name="Comma 3 2 3 2 4 3 3" xfId="12515" xr:uid="{00000000-0005-0000-0000-0000AD2D0000}"/>
    <cellStyle name="Comma 3 2 3 2 4 4" xfId="12516" xr:uid="{00000000-0005-0000-0000-0000AE2D0000}"/>
    <cellStyle name="Comma 3 2 3 2 4 4 2" xfId="12517" xr:uid="{00000000-0005-0000-0000-0000AF2D0000}"/>
    <cellStyle name="Comma 3 2 3 2 4 4 3" xfId="12518" xr:uid="{00000000-0005-0000-0000-0000B02D0000}"/>
    <cellStyle name="Comma 3 2 3 2 4 5" xfId="12519" xr:uid="{00000000-0005-0000-0000-0000B12D0000}"/>
    <cellStyle name="Comma 3 2 3 2 4 5 2" xfId="12520" xr:uid="{00000000-0005-0000-0000-0000B22D0000}"/>
    <cellStyle name="Comma 3 2 3 2 4 5 3" xfId="12521" xr:uid="{00000000-0005-0000-0000-0000B32D0000}"/>
    <cellStyle name="Comma 3 2 3 2 4 6" xfId="12522" xr:uid="{00000000-0005-0000-0000-0000B42D0000}"/>
    <cellStyle name="Comma 3 2 3 2 4 6 2" xfId="12523" xr:uid="{00000000-0005-0000-0000-0000B52D0000}"/>
    <cellStyle name="Comma 3 2 3 2 4 6 3" xfId="12524" xr:uid="{00000000-0005-0000-0000-0000B62D0000}"/>
    <cellStyle name="Comma 3 2 3 2 4 7" xfId="12525" xr:uid="{00000000-0005-0000-0000-0000B72D0000}"/>
    <cellStyle name="Comma 3 2 3 2 4 8" xfId="12526" xr:uid="{00000000-0005-0000-0000-0000B82D0000}"/>
    <cellStyle name="Comma 3 2 3 2 5" xfId="12527" xr:uid="{00000000-0005-0000-0000-0000B92D0000}"/>
    <cellStyle name="Comma 3 2 3 2 5 2" xfId="12528" xr:uid="{00000000-0005-0000-0000-0000BA2D0000}"/>
    <cellStyle name="Comma 3 2 3 2 5 2 2" xfId="12529" xr:uid="{00000000-0005-0000-0000-0000BB2D0000}"/>
    <cellStyle name="Comma 3 2 3 2 5 2 3" xfId="12530" xr:uid="{00000000-0005-0000-0000-0000BC2D0000}"/>
    <cellStyle name="Comma 3 2 3 2 5 3" xfId="12531" xr:uid="{00000000-0005-0000-0000-0000BD2D0000}"/>
    <cellStyle name="Comma 3 2 3 2 5 3 2" xfId="12532" xr:uid="{00000000-0005-0000-0000-0000BE2D0000}"/>
    <cellStyle name="Comma 3 2 3 2 5 3 3" xfId="12533" xr:uid="{00000000-0005-0000-0000-0000BF2D0000}"/>
    <cellStyle name="Comma 3 2 3 2 5 4" xfId="12534" xr:uid="{00000000-0005-0000-0000-0000C02D0000}"/>
    <cellStyle name="Comma 3 2 3 2 5 4 2" xfId="12535" xr:uid="{00000000-0005-0000-0000-0000C12D0000}"/>
    <cellStyle name="Comma 3 2 3 2 5 4 3" xfId="12536" xr:uid="{00000000-0005-0000-0000-0000C22D0000}"/>
    <cellStyle name="Comma 3 2 3 2 5 5" xfId="12537" xr:uid="{00000000-0005-0000-0000-0000C32D0000}"/>
    <cellStyle name="Comma 3 2 3 2 5 5 2" xfId="12538" xr:uid="{00000000-0005-0000-0000-0000C42D0000}"/>
    <cellStyle name="Comma 3 2 3 2 5 5 3" xfId="12539" xr:uid="{00000000-0005-0000-0000-0000C52D0000}"/>
    <cellStyle name="Comma 3 2 3 2 5 6" xfId="12540" xr:uid="{00000000-0005-0000-0000-0000C62D0000}"/>
    <cellStyle name="Comma 3 2 3 2 5 7" xfId="12541" xr:uid="{00000000-0005-0000-0000-0000C72D0000}"/>
    <cellStyle name="Comma 3 2 3 2 6" xfId="12542" xr:uid="{00000000-0005-0000-0000-0000C82D0000}"/>
    <cellStyle name="Comma 3 2 3 2 6 2" xfId="12543" xr:uid="{00000000-0005-0000-0000-0000C92D0000}"/>
    <cellStyle name="Comma 3 2 3 2 6 2 2" xfId="12544" xr:uid="{00000000-0005-0000-0000-0000CA2D0000}"/>
    <cellStyle name="Comma 3 2 3 2 6 2 3" xfId="12545" xr:uid="{00000000-0005-0000-0000-0000CB2D0000}"/>
    <cellStyle name="Comma 3 2 3 2 6 3" xfId="12546" xr:uid="{00000000-0005-0000-0000-0000CC2D0000}"/>
    <cellStyle name="Comma 3 2 3 2 6 3 2" xfId="12547" xr:uid="{00000000-0005-0000-0000-0000CD2D0000}"/>
    <cellStyle name="Comma 3 2 3 2 6 3 3" xfId="12548" xr:uid="{00000000-0005-0000-0000-0000CE2D0000}"/>
    <cellStyle name="Comma 3 2 3 2 6 4" xfId="12549" xr:uid="{00000000-0005-0000-0000-0000CF2D0000}"/>
    <cellStyle name="Comma 3 2 3 2 6 4 2" xfId="12550" xr:uid="{00000000-0005-0000-0000-0000D02D0000}"/>
    <cellStyle name="Comma 3 2 3 2 6 4 3" xfId="12551" xr:uid="{00000000-0005-0000-0000-0000D12D0000}"/>
    <cellStyle name="Comma 3 2 3 2 6 5" xfId="12552" xr:uid="{00000000-0005-0000-0000-0000D22D0000}"/>
    <cellStyle name="Comma 3 2 3 2 6 5 2" xfId="12553" xr:uid="{00000000-0005-0000-0000-0000D32D0000}"/>
    <cellStyle name="Comma 3 2 3 2 6 5 3" xfId="12554" xr:uid="{00000000-0005-0000-0000-0000D42D0000}"/>
    <cellStyle name="Comma 3 2 3 2 6 6" xfId="12555" xr:uid="{00000000-0005-0000-0000-0000D52D0000}"/>
    <cellStyle name="Comma 3 2 3 2 6 7" xfId="12556" xr:uid="{00000000-0005-0000-0000-0000D62D0000}"/>
    <cellStyle name="Comma 3 2 3 2 7" xfId="12557" xr:uid="{00000000-0005-0000-0000-0000D72D0000}"/>
    <cellStyle name="Comma 3 2 3 2 7 2" xfId="12558" xr:uid="{00000000-0005-0000-0000-0000D82D0000}"/>
    <cellStyle name="Comma 3 2 3 2 7 2 2" xfId="12559" xr:uid="{00000000-0005-0000-0000-0000D92D0000}"/>
    <cellStyle name="Comma 3 2 3 2 7 2 3" xfId="12560" xr:uid="{00000000-0005-0000-0000-0000DA2D0000}"/>
    <cellStyle name="Comma 3 2 3 2 7 3" xfId="12561" xr:uid="{00000000-0005-0000-0000-0000DB2D0000}"/>
    <cellStyle name="Comma 3 2 3 2 7 3 2" xfId="12562" xr:uid="{00000000-0005-0000-0000-0000DC2D0000}"/>
    <cellStyle name="Comma 3 2 3 2 7 3 3" xfId="12563" xr:uid="{00000000-0005-0000-0000-0000DD2D0000}"/>
    <cellStyle name="Comma 3 2 3 2 7 4" xfId="12564" xr:uid="{00000000-0005-0000-0000-0000DE2D0000}"/>
    <cellStyle name="Comma 3 2 3 2 7 4 2" xfId="12565" xr:uid="{00000000-0005-0000-0000-0000DF2D0000}"/>
    <cellStyle name="Comma 3 2 3 2 7 4 3" xfId="12566" xr:uid="{00000000-0005-0000-0000-0000E02D0000}"/>
    <cellStyle name="Comma 3 2 3 2 7 5" xfId="12567" xr:uid="{00000000-0005-0000-0000-0000E12D0000}"/>
    <cellStyle name="Comma 3 2 3 2 7 5 2" xfId="12568" xr:uid="{00000000-0005-0000-0000-0000E22D0000}"/>
    <cellStyle name="Comma 3 2 3 2 7 5 3" xfId="12569" xr:uid="{00000000-0005-0000-0000-0000E32D0000}"/>
    <cellStyle name="Comma 3 2 3 2 7 6" xfId="12570" xr:uid="{00000000-0005-0000-0000-0000E42D0000}"/>
    <cellStyle name="Comma 3 2 3 2 7 7" xfId="12571" xr:uid="{00000000-0005-0000-0000-0000E52D0000}"/>
    <cellStyle name="Comma 3 2 3 2 8" xfId="12572" xr:uid="{00000000-0005-0000-0000-0000E62D0000}"/>
    <cellStyle name="Comma 3 2 3 2 8 2" xfId="12573" xr:uid="{00000000-0005-0000-0000-0000E72D0000}"/>
    <cellStyle name="Comma 3 2 3 2 8 2 2" xfId="12574" xr:uid="{00000000-0005-0000-0000-0000E82D0000}"/>
    <cellStyle name="Comma 3 2 3 2 8 2 3" xfId="12575" xr:uid="{00000000-0005-0000-0000-0000E92D0000}"/>
    <cellStyle name="Comma 3 2 3 2 8 3" xfId="12576" xr:uid="{00000000-0005-0000-0000-0000EA2D0000}"/>
    <cellStyle name="Comma 3 2 3 2 8 3 2" xfId="12577" xr:uid="{00000000-0005-0000-0000-0000EB2D0000}"/>
    <cellStyle name="Comma 3 2 3 2 8 3 3" xfId="12578" xr:uid="{00000000-0005-0000-0000-0000EC2D0000}"/>
    <cellStyle name="Comma 3 2 3 2 8 4" xfId="12579" xr:uid="{00000000-0005-0000-0000-0000ED2D0000}"/>
    <cellStyle name="Comma 3 2 3 2 8 4 2" xfId="12580" xr:uid="{00000000-0005-0000-0000-0000EE2D0000}"/>
    <cellStyle name="Comma 3 2 3 2 8 4 3" xfId="12581" xr:uid="{00000000-0005-0000-0000-0000EF2D0000}"/>
    <cellStyle name="Comma 3 2 3 2 8 5" xfId="12582" xr:uid="{00000000-0005-0000-0000-0000F02D0000}"/>
    <cellStyle name="Comma 3 2 3 2 8 5 2" xfId="12583" xr:uid="{00000000-0005-0000-0000-0000F12D0000}"/>
    <cellStyle name="Comma 3 2 3 2 8 5 3" xfId="12584" xr:uid="{00000000-0005-0000-0000-0000F22D0000}"/>
    <cellStyle name="Comma 3 2 3 2 8 6" xfId="12585" xr:uid="{00000000-0005-0000-0000-0000F32D0000}"/>
    <cellStyle name="Comma 3 2 3 2 8 7" xfId="12586" xr:uid="{00000000-0005-0000-0000-0000F42D0000}"/>
    <cellStyle name="Comma 3 2 3 2 9" xfId="12587" xr:uid="{00000000-0005-0000-0000-0000F52D0000}"/>
    <cellStyle name="Comma 3 2 3 2 9 2" xfId="12588" xr:uid="{00000000-0005-0000-0000-0000F62D0000}"/>
    <cellStyle name="Comma 3 2 3 2 9 3" xfId="12589" xr:uid="{00000000-0005-0000-0000-0000F72D0000}"/>
    <cellStyle name="Comma 3 2 3 3" xfId="12590" xr:uid="{00000000-0005-0000-0000-0000F82D0000}"/>
    <cellStyle name="Comma 3 2 3 3 10" xfId="12591" xr:uid="{00000000-0005-0000-0000-0000F92D0000}"/>
    <cellStyle name="Comma 3 2 3 3 11" xfId="12592" xr:uid="{00000000-0005-0000-0000-0000FA2D0000}"/>
    <cellStyle name="Comma 3 2 3 3 2" xfId="12593" xr:uid="{00000000-0005-0000-0000-0000FB2D0000}"/>
    <cellStyle name="Comma 3 2 3 3 2 2" xfId="12594" xr:uid="{00000000-0005-0000-0000-0000FC2D0000}"/>
    <cellStyle name="Comma 3 2 3 3 2 2 2" xfId="12595" xr:uid="{00000000-0005-0000-0000-0000FD2D0000}"/>
    <cellStyle name="Comma 3 2 3 3 2 2 2 2" xfId="12596" xr:uid="{00000000-0005-0000-0000-0000FE2D0000}"/>
    <cellStyle name="Comma 3 2 3 3 2 2 2 3" xfId="12597" xr:uid="{00000000-0005-0000-0000-0000FF2D0000}"/>
    <cellStyle name="Comma 3 2 3 3 2 2 3" xfId="12598" xr:uid="{00000000-0005-0000-0000-0000002E0000}"/>
    <cellStyle name="Comma 3 2 3 3 2 2 3 2" xfId="12599" xr:uid="{00000000-0005-0000-0000-0000012E0000}"/>
    <cellStyle name="Comma 3 2 3 3 2 2 3 3" xfId="12600" xr:uid="{00000000-0005-0000-0000-0000022E0000}"/>
    <cellStyle name="Comma 3 2 3 3 2 2 4" xfId="12601" xr:uid="{00000000-0005-0000-0000-0000032E0000}"/>
    <cellStyle name="Comma 3 2 3 3 2 2 4 2" xfId="12602" xr:uid="{00000000-0005-0000-0000-0000042E0000}"/>
    <cellStyle name="Comma 3 2 3 3 2 2 4 3" xfId="12603" xr:uid="{00000000-0005-0000-0000-0000052E0000}"/>
    <cellStyle name="Comma 3 2 3 3 2 2 5" xfId="12604" xr:uid="{00000000-0005-0000-0000-0000062E0000}"/>
    <cellStyle name="Comma 3 2 3 3 2 2 5 2" xfId="12605" xr:uid="{00000000-0005-0000-0000-0000072E0000}"/>
    <cellStyle name="Comma 3 2 3 3 2 2 5 3" xfId="12606" xr:uid="{00000000-0005-0000-0000-0000082E0000}"/>
    <cellStyle name="Comma 3 2 3 3 2 2 6" xfId="12607" xr:uid="{00000000-0005-0000-0000-0000092E0000}"/>
    <cellStyle name="Comma 3 2 3 3 2 2 7" xfId="12608" xr:uid="{00000000-0005-0000-0000-00000A2E0000}"/>
    <cellStyle name="Comma 3 2 3 3 2 3" xfId="12609" xr:uid="{00000000-0005-0000-0000-00000B2E0000}"/>
    <cellStyle name="Comma 3 2 3 3 2 3 2" xfId="12610" xr:uid="{00000000-0005-0000-0000-00000C2E0000}"/>
    <cellStyle name="Comma 3 2 3 3 2 3 3" xfId="12611" xr:uid="{00000000-0005-0000-0000-00000D2E0000}"/>
    <cellStyle name="Comma 3 2 3 3 2 4" xfId="12612" xr:uid="{00000000-0005-0000-0000-00000E2E0000}"/>
    <cellStyle name="Comma 3 2 3 3 2 4 2" xfId="12613" xr:uid="{00000000-0005-0000-0000-00000F2E0000}"/>
    <cellStyle name="Comma 3 2 3 3 2 4 3" xfId="12614" xr:uid="{00000000-0005-0000-0000-0000102E0000}"/>
    <cellStyle name="Comma 3 2 3 3 2 5" xfId="12615" xr:uid="{00000000-0005-0000-0000-0000112E0000}"/>
    <cellStyle name="Comma 3 2 3 3 2 5 2" xfId="12616" xr:uid="{00000000-0005-0000-0000-0000122E0000}"/>
    <cellStyle name="Comma 3 2 3 3 2 5 3" xfId="12617" xr:uid="{00000000-0005-0000-0000-0000132E0000}"/>
    <cellStyle name="Comma 3 2 3 3 2 6" xfId="12618" xr:uid="{00000000-0005-0000-0000-0000142E0000}"/>
    <cellStyle name="Comma 3 2 3 3 2 6 2" xfId="12619" xr:uid="{00000000-0005-0000-0000-0000152E0000}"/>
    <cellStyle name="Comma 3 2 3 3 2 6 3" xfId="12620" xr:uid="{00000000-0005-0000-0000-0000162E0000}"/>
    <cellStyle name="Comma 3 2 3 3 2 7" xfId="12621" xr:uid="{00000000-0005-0000-0000-0000172E0000}"/>
    <cellStyle name="Comma 3 2 3 3 2 8" xfId="12622" xr:uid="{00000000-0005-0000-0000-0000182E0000}"/>
    <cellStyle name="Comma 3 2 3 3 3" xfId="12623" xr:uid="{00000000-0005-0000-0000-0000192E0000}"/>
    <cellStyle name="Comma 3 2 3 3 3 2" xfId="12624" xr:uid="{00000000-0005-0000-0000-00001A2E0000}"/>
    <cellStyle name="Comma 3 2 3 3 3 2 2" xfId="12625" xr:uid="{00000000-0005-0000-0000-00001B2E0000}"/>
    <cellStyle name="Comma 3 2 3 3 3 2 3" xfId="12626" xr:uid="{00000000-0005-0000-0000-00001C2E0000}"/>
    <cellStyle name="Comma 3 2 3 3 3 3" xfId="12627" xr:uid="{00000000-0005-0000-0000-00001D2E0000}"/>
    <cellStyle name="Comma 3 2 3 3 3 3 2" xfId="12628" xr:uid="{00000000-0005-0000-0000-00001E2E0000}"/>
    <cellStyle name="Comma 3 2 3 3 3 3 3" xfId="12629" xr:uid="{00000000-0005-0000-0000-00001F2E0000}"/>
    <cellStyle name="Comma 3 2 3 3 3 4" xfId="12630" xr:uid="{00000000-0005-0000-0000-0000202E0000}"/>
    <cellStyle name="Comma 3 2 3 3 3 4 2" xfId="12631" xr:uid="{00000000-0005-0000-0000-0000212E0000}"/>
    <cellStyle name="Comma 3 2 3 3 3 4 3" xfId="12632" xr:uid="{00000000-0005-0000-0000-0000222E0000}"/>
    <cellStyle name="Comma 3 2 3 3 3 5" xfId="12633" xr:uid="{00000000-0005-0000-0000-0000232E0000}"/>
    <cellStyle name="Comma 3 2 3 3 3 5 2" xfId="12634" xr:uid="{00000000-0005-0000-0000-0000242E0000}"/>
    <cellStyle name="Comma 3 2 3 3 3 5 3" xfId="12635" xr:uid="{00000000-0005-0000-0000-0000252E0000}"/>
    <cellStyle name="Comma 3 2 3 3 3 6" xfId="12636" xr:uid="{00000000-0005-0000-0000-0000262E0000}"/>
    <cellStyle name="Comma 3 2 3 3 3 7" xfId="12637" xr:uid="{00000000-0005-0000-0000-0000272E0000}"/>
    <cellStyle name="Comma 3 2 3 3 4" xfId="12638" xr:uid="{00000000-0005-0000-0000-0000282E0000}"/>
    <cellStyle name="Comma 3 2 3 3 4 2" xfId="12639" xr:uid="{00000000-0005-0000-0000-0000292E0000}"/>
    <cellStyle name="Comma 3 2 3 3 4 2 2" xfId="12640" xr:uid="{00000000-0005-0000-0000-00002A2E0000}"/>
    <cellStyle name="Comma 3 2 3 3 4 2 3" xfId="12641" xr:uid="{00000000-0005-0000-0000-00002B2E0000}"/>
    <cellStyle name="Comma 3 2 3 3 4 3" xfId="12642" xr:uid="{00000000-0005-0000-0000-00002C2E0000}"/>
    <cellStyle name="Comma 3 2 3 3 4 3 2" xfId="12643" xr:uid="{00000000-0005-0000-0000-00002D2E0000}"/>
    <cellStyle name="Comma 3 2 3 3 4 3 3" xfId="12644" xr:uid="{00000000-0005-0000-0000-00002E2E0000}"/>
    <cellStyle name="Comma 3 2 3 3 4 4" xfId="12645" xr:uid="{00000000-0005-0000-0000-00002F2E0000}"/>
    <cellStyle name="Comma 3 2 3 3 4 4 2" xfId="12646" xr:uid="{00000000-0005-0000-0000-0000302E0000}"/>
    <cellStyle name="Comma 3 2 3 3 4 4 3" xfId="12647" xr:uid="{00000000-0005-0000-0000-0000312E0000}"/>
    <cellStyle name="Comma 3 2 3 3 4 5" xfId="12648" xr:uid="{00000000-0005-0000-0000-0000322E0000}"/>
    <cellStyle name="Comma 3 2 3 3 4 5 2" xfId="12649" xr:uid="{00000000-0005-0000-0000-0000332E0000}"/>
    <cellStyle name="Comma 3 2 3 3 4 5 3" xfId="12650" xr:uid="{00000000-0005-0000-0000-0000342E0000}"/>
    <cellStyle name="Comma 3 2 3 3 4 6" xfId="12651" xr:uid="{00000000-0005-0000-0000-0000352E0000}"/>
    <cellStyle name="Comma 3 2 3 3 4 7" xfId="12652" xr:uid="{00000000-0005-0000-0000-0000362E0000}"/>
    <cellStyle name="Comma 3 2 3 3 5" xfId="12653" xr:uid="{00000000-0005-0000-0000-0000372E0000}"/>
    <cellStyle name="Comma 3 2 3 3 5 2" xfId="12654" xr:uid="{00000000-0005-0000-0000-0000382E0000}"/>
    <cellStyle name="Comma 3 2 3 3 5 2 2" xfId="12655" xr:uid="{00000000-0005-0000-0000-0000392E0000}"/>
    <cellStyle name="Comma 3 2 3 3 5 2 3" xfId="12656" xr:uid="{00000000-0005-0000-0000-00003A2E0000}"/>
    <cellStyle name="Comma 3 2 3 3 5 3" xfId="12657" xr:uid="{00000000-0005-0000-0000-00003B2E0000}"/>
    <cellStyle name="Comma 3 2 3 3 5 3 2" xfId="12658" xr:uid="{00000000-0005-0000-0000-00003C2E0000}"/>
    <cellStyle name="Comma 3 2 3 3 5 3 3" xfId="12659" xr:uid="{00000000-0005-0000-0000-00003D2E0000}"/>
    <cellStyle name="Comma 3 2 3 3 5 4" xfId="12660" xr:uid="{00000000-0005-0000-0000-00003E2E0000}"/>
    <cellStyle name="Comma 3 2 3 3 5 4 2" xfId="12661" xr:uid="{00000000-0005-0000-0000-00003F2E0000}"/>
    <cellStyle name="Comma 3 2 3 3 5 4 3" xfId="12662" xr:uid="{00000000-0005-0000-0000-0000402E0000}"/>
    <cellStyle name="Comma 3 2 3 3 5 5" xfId="12663" xr:uid="{00000000-0005-0000-0000-0000412E0000}"/>
    <cellStyle name="Comma 3 2 3 3 5 5 2" xfId="12664" xr:uid="{00000000-0005-0000-0000-0000422E0000}"/>
    <cellStyle name="Comma 3 2 3 3 5 5 3" xfId="12665" xr:uid="{00000000-0005-0000-0000-0000432E0000}"/>
    <cellStyle name="Comma 3 2 3 3 5 6" xfId="12666" xr:uid="{00000000-0005-0000-0000-0000442E0000}"/>
    <cellStyle name="Comma 3 2 3 3 5 7" xfId="12667" xr:uid="{00000000-0005-0000-0000-0000452E0000}"/>
    <cellStyle name="Comma 3 2 3 3 6" xfId="12668" xr:uid="{00000000-0005-0000-0000-0000462E0000}"/>
    <cellStyle name="Comma 3 2 3 3 6 2" xfId="12669" xr:uid="{00000000-0005-0000-0000-0000472E0000}"/>
    <cellStyle name="Comma 3 2 3 3 6 3" xfId="12670" xr:uid="{00000000-0005-0000-0000-0000482E0000}"/>
    <cellStyle name="Comma 3 2 3 3 7" xfId="12671" xr:uid="{00000000-0005-0000-0000-0000492E0000}"/>
    <cellStyle name="Comma 3 2 3 3 7 2" xfId="12672" xr:uid="{00000000-0005-0000-0000-00004A2E0000}"/>
    <cellStyle name="Comma 3 2 3 3 7 3" xfId="12673" xr:uid="{00000000-0005-0000-0000-00004B2E0000}"/>
    <cellStyle name="Comma 3 2 3 3 8" xfId="12674" xr:uid="{00000000-0005-0000-0000-00004C2E0000}"/>
    <cellStyle name="Comma 3 2 3 3 8 2" xfId="12675" xr:uid="{00000000-0005-0000-0000-00004D2E0000}"/>
    <cellStyle name="Comma 3 2 3 3 8 3" xfId="12676" xr:uid="{00000000-0005-0000-0000-00004E2E0000}"/>
    <cellStyle name="Comma 3 2 3 3 9" xfId="12677" xr:uid="{00000000-0005-0000-0000-00004F2E0000}"/>
    <cellStyle name="Comma 3 2 3 3 9 2" xfId="12678" xr:uid="{00000000-0005-0000-0000-0000502E0000}"/>
    <cellStyle name="Comma 3 2 3 3 9 3" xfId="12679" xr:uid="{00000000-0005-0000-0000-0000512E0000}"/>
    <cellStyle name="Comma 3 2 3 4" xfId="12680" xr:uid="{00000000-0005-0000-0000-0000522E0000}"/>
    <cellStyle name="Comma 3 2 3 4 2" xfId="12681" xr:uid="{00000000-0005-0000-0000-0000532E0000}"/>
    <cellStyle name="Comma 3 2 3 4 2 2" xfId="12682" xr:uid="{00000000-0005-0000-0000-0000542E0000}"/>
    <cellStyle name="Comma 3 2 3 4 2 2 2" xfId="12683" xr:uid="{00000000-0005-0000-0000-0000552E0000}"/>
    <cellStyle name="Comma 3 2 3 4 2 2 3" xfId="12684" xr:uid="{00000000-0005-0000-0000-0000562E0000}"/>
    <cellStyle name="Comma 3 2 3 4 2 3" xfId="12685" xr:uid="{00000000-0005-0000-0000-0000572E0000}"/>
    <cellStyle name="Comma 3 2 3 4 2 3 2" xfId="12686" xr:uid="{00000000-0005-0000-0000-0000582E0000}"/>
    <cellStyle name="Comma 3 2 3 4 2 3 3" xfId="12687" xr:uid="{00000000-0005-0000-0000-0000592E0000}"/>
    <cellStyle name="Comma 3 2 3 4 2 4" xfId="12688" xr:uid="{00000000-0005-0000-0000-00005A2E0000}"/>
    <cellStyle name="Comma 3 2 3 4 2 4 2" xfId="12689" xr:uid="{00000000-0005-0000-0000-00005B2E0000}"/>
    <cellStyle name="Comma 3 2 3 4 2 4 3" xfId="12690" xr:uid="{00000000-0005-0000-0000-00005C2E0000}"/>
    <cellStyle name="Comma 3 2 3 4 2 5" xfId="12691" xr:uid="{00000000-0005-0000-0000-00005D2E0000}"/>
    <cellStyle name="Comma 3 2 3 4 2 5 2" xfId="12692" xr:uid="{00000000-0005-0000-0000-00005E2E0000}"/>
    <cellStyle name="Comma 3 2 3 4 2 5 3" xfId="12693" xr:uid="{00000000-0005-0000-0000-00005F2E0000}"/>
    <cellStyle name="Comma 3 2 3 4 2 6" xfId="12694" xr:uid="{00000000-0005-0000-0000-0000602E0000}"/>
    <cellStyle name="Comma 3 2 3 4 2 7" xfId="12695" xr:uid="{00000000-0005-0000-0000-0000612E0000}"/>
    <cellStyle name="Comma 3 2 3 4 3" xfId="12696" xr:uid="{00000000-0005-0000-0000-0000622E0000}"/>
    <cellStyle name="Comma 3 2 3 4 3 2" xfId="12697" xr:uid="{00000000-0005-0000-0000-0000632E0000}"/>
    <cellStyle name="Comma 3 2 3 4 3 3" xfId="12698" xr:uid="{00000000-0005-0000-0000-0000642E0000}"/>
    <cellStyle name="Comma 3 2 3 4 4" xfId="12699" xr:uid="{00000000-0005-0000-0000-0000652E0000}"/>
    <cellStyle name="Comma 3 2 3 4 4 2" xfId="12700" xr:uid="{00000000-0005-0000-0000-0000662E0000}"/>
    <cellStyle name="Comma 3 2 3 4 4 3" xfId="12701" xr:uid="{00000000-0005-0000-0000-0000672E0000}"/>
    <cellStyle name="Comma 3 2 3 4 5" xfId="12702" xr:uid="{00000000-0005-0000-0000-0000682E0000}"/>
    <cellStyle name="Comma 3 2 3 4 5 2" xfId="12703" xr:uid="{00000000-0005-0000-0000-0000692E0000}"/>
    <cellStyle name="Comma 3 2 3 4 5 3" xfId="12704" xr:uid="{00000000-0005-0000-0000-00006A2E0000}"/>
    <cellStyle name="Comma 3 2 3 4 6" xfId="12705" xr:uid="{00000000-0005-0000-0000-00006B2E0000}"/>
    <cellStyle name="Comma 3 2 3 4 6 2" xfId="12706" xr:uid="{00000000-0005-0000-0000-00006C2E0000}"/>
    <cellStyle name="Comma 3 2 3 4 6 3" xfId="12707" xr:uid="{00000000-0005-0000-0000-00006D2E0000}"/>
    <cellStyle name="Comma 3 2 3 4 7" xfId="12708" xr:uid="{00000000-0005-0000-0000-00006E2E0000}"/>
    <cellStyle name="Comma 3 2 3 4 8" xfId="12709" xr:uid="{00000000-0005-0000-0000-00006F2E0000}"/>
    <cellStyle name="Comma 3 2 3 5" xfId="12710" xr:uid="{00000000-0005-0000-0000-0000702E0000}"/>
    <cellStyle name="Comma 3 2 3 5 2" xfId="12711" xr:uid="{00000000-0005-0000-0000-0000712E0000}"/>
    <cellStyle name="Comma 3 2 3 5 2 2" xfId="12712" xr:uid="{00000000-0005-0000-0000-0000722E0000}"/>
    <cellStyle name="Comma 3 2 3 5 2 2 2" xfId="12713" xr:uid="{00000000-0005-0000-0000-0000732E0000}"/>
    <cellStyle name="Comma 3 2 3 5 2 2 3" xfId="12714" xr:uid="{00000000-0005-0000-0000-0000742E0000}"/>
    <cellStyle name="Comma 3 2 3 5 2 3" xfId="12715" xr:uid="{00000000-0005-0000-0000-0000752E0000}"/>
    <cellStyle name="Comma 3 2 3 5 2 3 2" xfId="12716" xr:uid="{00000000-0005-0000-0000-0000762E0000}"/>
    <cellStyle name="Comma 3 2 3 5 2 3 3" xfId="12717" xr:uid="{00000000-0005-0000-0000-0000772E0000}"/>
    <cellStyle name="Comma 3 2 3 5 2 4" xfId="12718" xr:uid="{00000000-0005-0000-0000-0000782E0000}"/>
    <cellStyle name="Comma 3 2 3 5 2 4 2" xfId="12719" xr:uid="{00000000-0005-0000-0000-0000792E0000}"/>
    <cellStyle name="Comma 3 2 3 5 2 4 3" xfId="12720" xr:uid="{00000000-0005-0000-0000-00007A2E0000}"/>
    <cellStyle name="Comma 3 2 3 5 2 5" xfId="12721" xr:uid="{00000000-0005-0000-0000-00007B2E0000}"/>
    <cellStyle name="Comma 3 2 3 5 2 5 2" xfId="12722" xr:uid="{00000000-0005-0000-0000-00007C2E0000}"/>
    <cellStyle name="Comma 3 2 3 5 2 5 3" xfId="12723" xr:uid="{00000000-0005-0000-0000-00007D2E0000}"/>
    <cellStyle name="Comma 3 2 3 5 2 6" xfId="12724" xr:uid="{00000000-0005-0000-0000-00007E2E0000}"/>
    <cellStyle name="Comma 3 2 3 5 2 7" xfId="12725" xr:uid="{00000000-0005-0000-0000-00007F2E0000}"/>
    <cellStyle name="Comma 3 2 3 5 3" xfId="12726" xr:uid="{00000000-0005-0000-0000-0000802E0000}"/>
    <cellStyle name="Comma 3 2 3 5 3 2" xfId="12727" xr:uid="{00000000-0005-0000-0000-0000812E0000}"/>
    <cellStyle name="Comma 3 2 3 5 3 3" xfId="12728" xr:uid="{00000000-0005-0000-0000-0000822E0000}"/>
    <cellStyle name="Comma 3 2 3 5 4" xfId="12729" xr:uid="{00000000-0005-0000-0000-0000832E0000}"/>
    <cellStyle name="Comma 3 2 3 5 4 2" xfId="12730" xr:uid="{00000000-0005-0000-0000-0000842E0000}"/>
    <cellStyle name="Comma 3 2 3 5 4 3" xfId="12731" xr:uid="{00000000-0005-0000-0000-0000852E0000}"/>
    <cellStyle name="Comma 3 2 3 5 5" xfId="12732" xr:uid="{00000000-0005-0000-0000-0000862E0000}"/>
    <cellStyle name="Comma 3 2 3 5 5 2" xfId="12733" xr:uid="{00000000-0005-0000-0000-0000872E0000}"/>
    <cellStyle name="Comma 3 2 3 5 5 3" xfId="12734" xr:uid="{00000000-0005-0000-0000-0000882E0000}"/>
    <cellStyle name="Comma 3 2 3 5 6" xfId="12735" xr:uid="{00000000-0005-0000-0000-0000892E0000}"/>
    <cellStyle name="Comma 3 2 3 5 6 2" xfId="12736" xr:uid="{00000000-0005-0000-0000-00008A2E0000}"/>
    <cellStyle name="Comma 3 2 3 5 6 3" xfId="12737" xr:uid="{00000000-0005-0000-0000-00008B2E0000}"/>
    <cellStyle name="Comma 3 2 3 5 7" xfId="12738" xr:uid="{00000000-0005-0000-0000-00008C2E0000}"/>
    <cellStyle name="Comma 3 2 3 5 8" xfId="12739" xr:uid="{00000000-0005-0000-0000-00008D2E0000}"/>
    <cellStyle name="Comma 3 2 3 6" xfId="12740" xr:uid="{00000000-0005-0000-0000-00008E2E0000}"/>
    <cellStyle name="Comma 3 2 3 6 2" xfId="12741" xr:uid="{00000000-0005-0000-0000-00008F2E0000}"/>
    <cellStyle name="Comma 3 2 3 6 2 2" xfId="12742" xr:uid="{00000000-0005-0000-0000-0000902E0000}"/>
    <cellStyle name="Comma 3 2 3 6 2 3" xfId="12743" xr:uid="{00000000-0005-0000-0000-0000912E0000}"/>
    <cellStyle name="Comma 3 2 3 6 3" xfId="12744" xr:uid="{00000000-0005-0000-0000-0000922E0000}"/>
    <cellStyle name="Comma 3 2 3 6 3 2" xfId="12745" xr:uid="{00000000-0005-0000-0000-0000932E0000}"/>
    <cellStyle name="Comma 3 2 3 6 3 3" xfId="12746" xr:uid="{00000000-0005-0000-0000-0000942E0000}"/>
    <cellStyle name="Comma 3 2 3 6 4" xfId="12747" xr:uid="{00000000-0005-0000-0000-0000952E0000}"/>
    <cellStyle name="Comma 3 2 3 6 4 2" xfId="12748" xr:uid="{00000000-0005-0000-0000-0000962E0000}"/>
    <cellStyle name="Comma 3 2 3 6 4 3" xfId="12749" xr:uid="{00000000-0005-0000-0000-0000972E0000}"/>
    <cellStyle name="Comma 3 2 3 6 5" xfId="12750" xr:uid="{00000000-0005-0000-0000-0000982E0000}"/>
    <cellStyle name="Comma 3 2 3 6 5 2" xfId="12751" xr:uid="{00000000-0005-0000-0000-0000992E0000}"/>
    <cellStyle name="Comma 3 2 3 6 5 3" xfId="12752" xr:uid="{00000000-0005-0000-0000-00009A2E0000}"/>
    <cellStyle name="Comma 3 2 3 6 6" xfId="12753" xr:uid="{00000000-0005-0000-0000-00009B2E0000}"/>
    <cellStyle name="Comma 3 2 3 6 7" xfId="12754" xr:uid="{00000000-0005-0000-0000-00009C2E0000}"/>
    <cellStyle name="Comma 3 2 3 7" xfId="12755" xr:uid="{00000000-0005-0000-0000-00009D2E0000}"/>
    <cellStyle name="Comma 3 2 3 7 2" xfId="12756" xr:uid="{00000000-0005-0000-0000-00009E2E0000}"/>
    <cellStyle name="Comma 3 2 3 7 2 2" xfId="12757" xr:uid="{00000000-0005-0000-0000-00009F2E0000}"/>
    <cellStyle name="Comma 3 2 3 7 2 3" xfId="12758" xr:uid="{00000000-0005-0000-0000-0000A02E0000}"/>
    <cellStyle name="Comma 3 2 3 7 3" xfId="12759" xr:uid="{00000000-0005-0000-0000-0000A12E0000}"/>
    <cellStyle name="Comma 3 2 3 7 3 2" xfId="12760" xr:uid="{00000000-0005-0000-0000-0000A22E0000}"/>
    <cellStyle name="Comma 3 2 3 7 3 3" xfId="12761" xr:uid="{00000000-0005-0000-0000-0000A32E0000}"/>
    <cellStyle name="Comma 3 2 3 7 4" xfId="12762" xr:uid="{00000000-0005-0000-0000-0000A42E0000}"/>
    <cellStyle name="Comma 3 2 3 7 4 2" xfId="12763" xr:uid="{00000000-0005-0000-0000-0000A52E0000}"/>
    <cellStyle name="Comma 3 2 3 7 4 3" xfId="12764" xr:uid="{00000000-0005-0000-0000-0000A62E0000}"/>
    <cellStyle name="Comma 3 2 3 7 5" xfId="12765" xr:uid="{00000000-0005-0000-0000-0000A72E0000}"/>
    <cellStyle name="Comma 3 2 3 7 5 2" xfId="12766" xr:uid="{00000000-0005-0000-0000-0000A82E0000}"/>
    <cellStyle name="Comma 3 2 3 7 5 3" xfId="12767" xr:uid="{00000000-0005-0000-0000-0000A92E0000}"/>
    <cellStyle name="Comma 3 2 3 7 6" xfId="12768" xr:uid="{00000000-0005-0000-0000-0000AA2E0000}"/>
    <cellStyle name="Comma 3 2 3 7 7" xfId="12769" xr:uid="{00000000-0005-0000-0000-0000AB2E0000}"/>
    <cellStyle name="Comma 3 2 3 8" xfId="12770" xr:uid="{00000000-0005-0000-0000-0000AC2E0000}"/>
    <cellStyle name="Comma 3 2 3 8 2" xfId="12771" xr:uid="{00000000-0005-0000-0000-0000AD2E0000}"/>
    <cellStyle name="Comma 3 2 3 8 2 2" xfId="12772" xr:uid="{00000000-0005-0000-0000-0000AE2E0000}"/>
    <cellStyle name="Comma 3 2 3 8 2 3" xfId="12773" xr:uid="{00000000-0005-0000-0000-0000AF2E0000}"/>
    <cellStyle name="Comma 3 2 3 8 3" xfId="12774" xr:uid="{00000000-0005-0000-0000-0000B02E0000}"/>
    <cellStyle name="Comma 3 2 3 8 3 2" xfId="12775" xr:uid="{00000000-0005-0000-0000-0000B12E0000}"/>
    <cellStyle name="Comma 3 2 3 8 3 3" xfId="12776" xr:uid="{00000000-0005-0000-0000-0000B22E0000}"/>
    <cellStyle name="Comma 3 2 3 8 4" xfId="12777" xr:uid="{00000000-0005-0000-0000-0000B32E0000}"/>
    <cellStyle name="Comma 3 2 3 8 4 2" xfId="12778" xr:uid="{00000000-0005-0000-0000-0000B42E0000}"/>
    <cellStyle name="Comma 3 2 3 8 4 3" xfId="12779" xr:uid="{00000000-0005-0000-0000-0000B52E0000}"/>
    <cellStyle name="Comma 3 2 3 8 5" xfId="12780" xr:uid="{00000000-0005-0000-0000-0000B62E0000}"/>
    <cellStyle name="Comma 3 2 3 8 5 2" xfId="12781" xr:uid="{00000000-0005-0000-0000-0000B72E0000}"/>
    <cellStyle name="Comma 3 2 3 8 5 3" xfId="12782" xr:uid="{00000000-0005-0000-0000-0000B82E0000}"/>
    <cellStyle name="Comma 3 2 3 8 6" xfId="12783" xr:uid="{00000000-0005-0000-0000-0000B92E0000}"/>
    <cellStyle name="Comma 3 2 3 8 7" xfId="12784" xr:uid="{00000000-0005-0000-0000-0000BA2E0000}"/>
    <cellStyle name="Comma 3 2 3 9" xfId="12785" xr:uid="{00000000-0005-0000-0000-0000BB2E0000}"/>
    <cellStyle name="Comma 3 2 3 9 2" xfId="12786" xr:uid="{00000000-0005-0000-0000-0000BC2E0000}"/>
    <cellStyle name="Comma 3 2 3 9 2 2" xfId="12787" xr:uid="{00000000-0005-0000-0000-0000BD2E0000}"/>
    <cellStyle name="Comma 3 2 3 9 2 3" xfId="12788" xr:uid="{00000000-0005-0000-0000-0000BE2E0000}"/>
    <cellStyle name="Comma 3 2 3 9 3" xfId="12789" xr:uid="{00000000-0005-0000-0000-0000BF2E0000}"/>
    <cellStyle name="Comma 3 2 3 9 3 2" xfId="12790" xr:uid="{00000000-0005-0000-0000-0000C02E0000}"/>
    <cellStyle name="Comma 3 2 3 9 3 3" xfId="12791" xr:uid="{00000000-0005-0000-0000-0000C12E0000}"/>
    <cellStyle name="Comma 3 2 3 9 4" xfId="12792" xr:uid="{00000000-0005-0000-0000-0000C22E0000}"/>
    <cellStyle name="Comma 3 2 3 9 4 2" xfId="12793" xr:uid="{00000000-0005-0000-0000-0000C32E0000}"/>
    <cellStyle name="Comma 3 2 3 9 4 3" xfId="12794" xr:uid="{00000000-0005-0000-0000-0000C42E0000}"/>
    <cellStyle name="Comma 3 2 3 9 5" xfId="12795" xr:uid="{00000000-0005-0000-0000-0000C52E0000}"/>
    <cellStyle name="Comma 3 2 3 9 5 2" xfId="12796" xr:uid="{00000000-0005-0000-0000-0000C62E0000}"/>
    <cellStyle name="Comma 3 2 3 9 5 3" xfId="12797" xr:uid="{00000000-0005-0000-0000-0000C72E0000}"/>
    <cellStyle name="Comma 3 2 3 9 6" xfId="12798" xr:uid="{00000000-0005-0000-0000-0000C82E0000}"/>
    <cellStyle name="Comma 3 2 3 9 7" xfId="12799" xr:uid="{00000000-0005-0000-0000-0000C92E0000}"/>
    <cellStyle name="Comma 3 2 4" xfId="12800" xr:uid="{00000000-0005-0000-0000-0000CA2E0000}"/>
    <cellStyle name="Comma 3 2 4 10" xfId="12801" xr:uid="{00000000-0005-0000-0000-0000CB2E0000}"/>
    <cellStyle name="Comma 3 2 4 10 2" xfId="12802" xr:uid="{00000000-0005-0000-0000-0000CC2E0000}"/>
    <cellStyle name="Comma 3 2 4 10 3" xfId="12803" xr:uid="{00000000-0005-0000-0000-0000CD2E0000}"/>
    <cellStyle name="Comma 3 2 4 11" xfId="12804" xr:uid="{00000000-0005-0000-0000-0000CE2E0000}"/>
    <cellStyle name="Comma 3 2 4 11 2" xfId="12805" xr:uid="{00000000-0005-0000-0000-0000CF2E0000}"/>
    <cellStyle name="Comma 3 2 4 11 3" xfId="12806" xr:uid="{00000000-0005-0000-0000-0000D02E0000}"/>
    <cellStyle name="Comma 3 2 4 12" xfId="12807" xr:uid="{00000000-0005-0000-0000-0000D12E0000}"/>
    <cellStyle name="Comma 3 2 4 12 2" xfId="12808" xr:uid="{00000000-0005-0000-0000-0000D22E0000}"/>
    <cellStyle name="Comma 3 2 4 12 3" xfId="12809" xr:uid="{00000000-0005-0000-0000-0000D32E0000}"/>
    <cellStyle name="Comma 3 2 4 13" xfId="12810" xr:uid="{00000000-0005-0000-0000-0000D42E0000}"/>
    <cellStyle name="Comma 3 2 4 14" xfId="12811" xr:uid="{00000000-0005-0000-0000-0000D52E0000}"/>
    <cellStyle name="Comma 3 2 4 2" xfId="12812" xr:uid="{00000000-0005-0000-0000-0000D62E0000}"/>
    <cellStyle name="Comma 3 2 4 2 10" xfId="12813" xr:uid="{00000000-0005-0000-0000-0000D72E0000}"/>
    <cellStyle name="Comma 3 2 4 2 11" xfId="12814" xr:uid="{00000000-0005-0000-0000-0000D82E0000}"/>
    <cellStyle name="Comma 3 2 4 2 2" xfId="12815" xr:uid="{00000000-0005-0000-0000-0000D92E0000}"/>
    <cellStyle name="Comma 3 2 4 2 2 2" xfId="12816" xr:uid="{00000000-0005-0000-0000-0000DA2E0000}"/>
    <cellStyle name="Comma 3 2 4 2 2 2 2" xfId="12817" xr:uid="{00000000-0005-0000-0000-0000DB2E0000}"/>
    <cellStyle name="Comma 3 2 4 2 2 2 2 2" xfId="12818" xr:uid="{00000000-0005-0000-0000-0000DC2E0000}"/>
    <cellStyle name="Comma 3 2 4 2 2 2 2 3" xfId="12819" xr:uid="{00000000-0005-0000-0000-0000DD2E0000}"/>
    <cellStyle name="Comma 3 2 4 2 2 2 3" xfId="12820" xr:uid="{00000000-0005-0000-0000-0000DE2E0000}"/>
    <cellStyle name="Comma 3 2 4 2 2 2 3 2" xfId="12821" xr:uid="{00000000-0005-0000-0000-0000DF2E0000}"/>
    <cellStyle name="Comma 3 2 4 2 2 2 3 3" xfId="12822" xr:uid="{00000000-0005-0000-0000-0000E02E0000}"/>
    <cellStyle name="Comma 3 2 4 2 2 2 4" xfId="12823" xr:uid="{00000000-0005-0000-0000-0000E12E0000}"/>
    <cellStyle name="Comma 3 2 4 2 2 2 4 2" xfId="12824" xr:uid="{00000000-0005-0000-0000-0000E22E0000}"/>
    <cellStyle name="Comma 3 2 4 2 2 2 4 3" xfId="12825" xr:uid="{00000000-0005-0000-0000-0000E32E0000}"/>
    <cellStyle name="Comma 3 2 4 2 2 2 5" xfId="12826" xr:uid="{00000000-0005-0000-0000-0000E42E0000}"/>
    <cellStyle name="Comma 3 2 4 2 2 2 5 2" xfId="12827" xr:uid="{00000000-0005-0000-0000-0000E52E0000}"/>
    <cellStyle name="Comma 3 2 4 2 2 2 5 3" xfId="12828" xr:uid="{00000000-0005-0000-0000-0000E62E0000}"/>
    <cellStyle name="Comma 3 2 4 2 2 2 6" xfId="12829" xr:uid="{00000000-0005-0000-0000-0000E72E0000}"/>
    <cellStyle name="Comma 3 2 4 2 2 2 7" xfId="12830" xr:uid="{00000000-0005-0000-0000-0000E82E0000}"/>
    <cellStyle name="Comma 3 2 4 2 2 3" xfId="12831" xr:uid="{00000000-0005-0000-0000-0000E92E0000}"/>
    <cellStyle name="Comma 3 2 4 2 2 3 2" xfId="12832" xr:uid="{00000000-0005-0000-0000-0000EA2E0000}"/>
    <cellStyle name="Comma 3 2 4 2 2 3 3" xfId="12833" xr:uid="{00000000-0005-0000-0000-0000EB2E0000}"/>
    <cellStyle name="Comma 3 2 4 2 2 4" xfId="12834" xr:uid="{00000000-0005-0000-0000-0000EC2E0000}"/>
    <cellStyle name="Comma 3 2 4 2 2 4 2" xfId="12835" xr:uid="{00000000-0005-0000-0000-0000ED2E0000}"/>
    <cellStyle name="Comma 3 2 4 2 2 4 3" xfId="12836" xr:uid="{00000000-0005-0000-0000-0000EE2E0000}"/>
    <cellStyle name="Comma 3 2 4 2 2 5" xfId="12837" xr:uid="{00000000-0005-0000-0000-0000EF2E0000}"/>
    <cellStyle name="Comma 3 2 4 2 2 5 2" xfId="12838" xr:uid="{00000000-0005-0000-0000-0000F02E0000}"/>
    <cellStyle name="Comma 3 2 4 2 2 5 3" xfId="12839" xr:uid="{00000000-0005-0000-0000-0000F12E0000}"/>
    <cellStyle name="Comma 3 2 4 2 2 6" xfId="12840" xr:uid="{00000000-0005-0000-0000-0000F22E0000}"/>
    <cellStyle name="Comma 3 2 4 2 2 6 2" xfId="12841" xr:uid="{00000000-0005-0000-0000-0000F32E0000}"/>
    <cellStyle name="Comma 3 2 4 2 2 6 3" xfId="12842" xr:uid="{00000000-0005-0000-0000-0000F42E0000}"/>
    <cellStyle name="Comma 3 2 4 2 2 7" xfId="12843" xr:uid="{00000000-0005-0000-0000-0000F52E0000}"/>
    <cellStyle name="Comma 3 2 4 2 2 8" xfId="12844" xr:uid="{00000000-0005-0000-0000-0000F62E0000}"/>
    <cellStyle name="Comma 3 2 4 2 3" xfId="12845" xr:uid="{00000000-0005-0000-0000-0000F72E0000}"/>
    <cellStyle name="Comma 3 2 4 2 3 2" xfId="12846" xr:uid="{00000000-0005-0000-0000-0000F82E0000}"/>
    <cellStyle name="Comma 3 2 4 2 3 2 2" xfId="12847" xr:uid="{00000000-0005-0000-0000-0000F92E0000}"/>
    <cellStyle name="Comma 3 2 4 2 3 2 3" xfId="12848" xr:uid="{00000000-0005-0000-0000-0000FA2E0000}"/>
    <cellStyle name="Comma 3 2 4 2 3 3" xfId="12849" xr:uid="{00000000-0005-0000-0000-0000FB2E0000}"/>
    <cellStyle name="Comma 3 2 4 2 3 3 2" xfId="12850" xr:uid="{00000000-0005-0000-0000-0000FC2E0000}"/>
    <cellStyle name="Comma 3 2 4 2 3 3 3" xfId="12851" xr:uid="{00000000-0005-0000-0000-0000FD2E0000}"/>
    <cellStyle name="Comma 3 2 4 2 3 4" xfId="12852" xr:uid="{00000000-0005-0000-0000-0000FE2E0000}"/>
    <cellStyle name="Comma 3 2 4 2 3 4 2" xfId="12853" xr:uid="{00000000-0005-0000-0000-0000FF2E0000}"/>
    <cellStyle name="Comma 3 2 4 2 3 4 3" xfId="12854" xr:uid="{00000000-0005-0000-0000-0000002F0000}"/>
    <cellStyle name="Comma 3 2 4 2 3 5" xfId="12855" xr:uid="{00000000-0005-0000-0000-0000012F0000}"/>
    <cellStyle name="Comma 3 2 4 2 3 5 2" xfId="12856" xr:uid="{00000000-0005-0000-0000-0000022F0000}"/>
    <cellStyle name="Comma 3 2 4 2 3 5 3" xfId="12857" xr:uid="{00000000-0005-0000-0000-0000032F0000}"/>
    <cellStyle name="Comma 3 2 4 2 3 6" xfId="12858" xr:uid="{00000000-0005-0000-0000-0000042F0000}"/>
    <cellStyle name="Comma 3 2 4 2 3 7" xfId="12859" xr:uid="{00000000-0005-0000-0000-0000052F0000}"/>
    <cellStyle name="Comma 3 2 4 2 4" xfId="12860" xr:uid="{00000000-0005-0000-0000-0000062F0000}"/>
    <cellStyle name="Comma 3 2 4 2 4 2" xfId="12861" xr:uid="{00000000-0005-0000-0000-0000072F0000}"/>
    <cellStyle name="Comma 3 2 4 2 4 2 2" xfId="12862" xr:uid="{00000000-0005-0000-0000-0000082F0000}"/>
    <cellStyle name="Comma 3 2 4 2 4 2 3" xfId="12863" xr:uid="{00000000-0005-0000-0000-0000092F0000}"/>
    <cellStyle name="Comma 3 2 4 2 4 3" xfId="12864" xr:uid="{00000000-0005-0000-0000-00000A2F0000}"/>
    <cellStyle name="Comma 3 2 4 2 4 3 2" xfId="12865" xr:uid="{00000000-0005-0000-0000-00000B2F0000}"/>
    <cellStyle name="Comma 3 2 4 2 4 3 3" xfId="12866" xr:uid="{00000000-0005-0000-0000-00000C2F0000}"/>
    <cellStyle name="Comma 3 2 4 2 4 4" xfId="12867" xr:uid="{00000000-0005-0000-0000-00000D2F0000}"/>
    <cellStyle name="Comma 3 2 4 2 4 4 2" xfId="12868" xr:uid="{00000000-0005-0000-0000-00000E2F0000}"/>
    <cellStyle name="Comma 3 2 4 2 4 4 3" xfId="12869" xr:uid="{00000000-0005-0000-0000-00000F2F0000}"/>
    <cellStyle name="Comma 3 2 4 2 4 5" xfId="12870" xr:uid="{00000000-0005-0000-0000-0000102F0000}"/>
    <cellStyle name="Comma 3 2 4 2 4 5 2" xfId="12871" xr:uid="{00000000-0005-0000-0000-0000112F0000}"/>
    <cellStyle name="Comma 3 2 4 2 4 5 3" xfId="12872" xr:uid="{00000000-0005-0000-0000-0000122F0000}"/>
    <cellStyle name="Comma 3 2 4 2 4 6" xfId="12873" xr:uid="{00000000-0005-0000-0000-0000132F0000}"/>
    <cellStyle name="Comma 3 2 4 2 4 7" xfId="12874" xr:uid="{00000000-0005-0000-0000-0000142F0000}"/>
    <cellStyle name="Comma 3 2 4 2 5" xfId="12875" xr:uid="{00000000-0005-0000-0000-0000152F0000}"/>
    <cellStyle name="Comma 3 2 4 2 5 2" xfId="12876" xr:uid="{00000000-0005-0000-0000-0000162F0000}"/>
    <cellStyle name="Comma 3 2 4 2 5 2 2" xfId="12877" xr:uid="{00000000-0005-0000-0000-0000172F0000}"/>
    <cellStyle name="Comma 3 2 4 2 5 2 3" xfId="12878" xr:uid="{00000000-0005-0000-0000-0000182F0000}"/>
    <cellStyle name="Comma 3 2 4 2 5 3" xfId="12879" xr:uid="{00000000-0005-0000-0000-0000192F0000}"/>
    <cellStyle name="Comma 3 2 4 2 5 3 2" xfId="12880" xr:uid="{00000000-0005-0000-0000-00001A2F0000}"/>
    <cellStyle name="Comma 3 2 4 2 5 3 3" xfId="12881" xr:uid="{00000000-0005-0000-0000-00001B2F0000}"/>
    <cellStyle name="Comma 3 2 4 2 5 4" xfId="12882" xr:uid="{00000000-0005-0000-0000-00001C2F0000}"/>
    <cellStyle name="Comma 3 2 4 2 5 4 2" xfId="12883" xr:uid="{00000000-0005-0000-0000-00001D2F0000}"/>
    <cellStyle name="Comma 3 2 4 2 5 4 3" xfId="12884" xr:uid="{00000000-0005-0000-0000-00001E2F0000}"/>
    <cellStyle name="Comma 3 2 4 2 5 5" xfId="12885" xr:uid="{00000000-0005-0000-0000-00001F2F0000}"/>
    <cellStyle name="Comma 3 2 4 2 5 5 2" xfId="12886" xr:uid="{00000000-0005-0000-0000-0000202F0000}"/>
    <cellStyle name="Comma 3 2 4 2 5 5 3" xfId="12887" xr:uid="{00000000-0005-0000-0000-0000212F0000}"/>
    <cellStyle name="Comma 3 2 4 2 5 6" xfId="12888" xr:uid="{00000000-0005-0000-0000-0000222F0000}"/>
    <cellStyle name="Comma 3 2 4 2 5 7" xfId="12889" xr:uid="{00000000-0005-0000-0000-0000232F0000}"/>
    <cellStyle name="Comma 3 2 4 2 6" xfId="12890" xr:uid="{00000000-0005-0000-0000-0000242F0000}"/>
    <cellStyle name="Comma 3 2 4 2 6 2" xfId="12891" xr:uid="{00000000-0005-0000-0000-0000252F0000}"/>
    <cellStyle name="Comma 3 2 4 2 6 3" xfId="12892" xr:uid="{00000000-0005-0000-0000-0000262F0000}"/>
    <cellStyle name="Comma 3 2 4 2 7" xfId="12893" xr:uid="{00000000-0005-0000-0000-0000272F0000}"/>
    <cellStyle name="Comma 3 2 4 2 7 2" xfId="12894" xr:uid="{00000000-0005-0000-0000-0000282F0000}"/>
    <cellStyle name="Comma 3 2 4 2 7 3" xfId="12895" xr:uid="{00000000-0005-0000-0000-0000292F0000}"/>
    <cellStyle name="Comma 3 2 4 2 8" xfId="12896" xr:uid="{00000000-0005-0000-0000-00002A2F0000}"/>
    <cellStyle name="Comma 3 2 4 2 8 2" xfId="12897" xr:uid="{00000000-0005-0000-0000-00002B2F0000}"/>
    <cellStyle name="Comma 3 2 4 2 8 3" xfId="12898" xr:uid="{00000000-0005-0000-0000-00002C2F0000}"/>
    <cellStyle name="Comma 3 2 4 2 9" xfId="12899" xr:uid="{00000000-0005-0000-0000-00002D2F0000}"/>
    <cellStyle name="Comma 3 2 4 2 9 2" xfId="12900" xr:uid="{00000000-0005-0000-0000-00002E2F0000}"/>
    <cellStyle name="Comma 3 2 4 2 9 3" xfId="12901" xr:uid="{00000000-0005-0000-0000-00002F2F0000}"/>
    <cellStyle name="Comma 3 2 4 3" xfId="12902" xr:uid="{00000000-0005-0000-0000-0000302F0000}"/>
    <cellStyle name="Comma 3 2 4 3 2" xfId="12903" xr:uid="{00000000-0005-0000-0000-0000312F0000}"/>
    <cellStyle name="Comma 3 2 4 3 2 2" xfId="12904" xr:uid="{00000000-0005-0000-0000-0000322F0000}"/>
    <cellStyle name="Comma 3 2 4 3 2 2 2" xfId="12905" xr:uid="{00000000-0005-0000-0000-0000332F0000}"/>
    <cellStyle name="Comma 3 2 4 3 2 2 3" xfId="12906" xr:uid="{00000000-0005-0000-0000-0000342F0000}"/>
    <cellStyle name="Comma 3 2 4 3 2 3" xfId="12907" xr:uid="{00000000-0005-0000-0000-0000352F0000}"/>
    <cellStyle name="Comma 3 2 4 3 2 3 2" xfId="12908" xr:uid="{00000000-0005-0000-0000-0000362F0000}"/>
    <cellStyle name="Comma 3 2 4 3 2 3 3" xfId="12909" xr:uid="{00000000-0005-0000-0000-0000372F0000}"/>
    <cellStyle name="Comma 3 2 4 3 2 4" xfId="12910" xr:uid="{00000000-0005-0000-0000-0000382F0000}"/>
    <cellStyle name="Comma 3 2 4 3 2 4 2" xfId="12911" xr:uid="{00000000-0005-0000-0000-0000392F0000}"/>
    <cellStyle name="Comma 3 2 4 3 2 4 3" xfId="12912" xr:uid="{00000000-0005-0000-0000-00003A2F0000}"/>
    <cellStyle name="Comma 3 2 4 3 2 5" xfId="12913" xr:uid="{00000000-0005-0000-0000-00003B2F0000}"/>
    <cellStyle name="Comma 3 2 4 3 2 5 2" xfId="12914" xr:uid="{00000000-0005-0000-0000-00003C2F0000}"/>
    <cellStyle name="Comma 3 2 4 3 2 5 3" xfId="12915" xr:uid="{00000000-0005-0000-0000-00003D2F0000}"/>
    <cellStyle name="Comma 3 2 4 3 2 6" xfId="12916" xr:uid="{00000000-0005-0000-0000-00003E2F0000}"/>
    <cellStyle name="Comma 3 2 4 3 2 7" xfId="12917" xr:uid="{00000000-0005-0000-0000-00003F2F0000}"/>
    <cellStyle name="Comma 3 2 4 3 3" xfId="12918" xr:uid="{00000000-0005-0000-0000-0000402F0000}"/>
    <cellStyle name="Comma 3 2 4 3 3 2" xfId="12919" xr:uid="{00000000-0005-0000-0000-0000412F0000}"/>
    <cellStyle name="Comma 3 2 4 3 3 3" xfId="12920" xr:uid="{00000000-0005-0000-0000-0000422F0000}"/>
    <cellStyle name="Comma 3 2 4 3 4" xfId="12921" xr:uid="{00000000-0005-0000-0000-0000432F0000}"/>
    <cellStyle name="Comma 3 2 4 3 4 2" xfId="12922" xr:uid="{00000000-0005-0000-0000-0000442F0000}"/>
    <cellStyle name="Comma 3 2 4 3 4 3" xfId="12923" xr:uid="{00000000-0005-0000-0000-0000452F0000}"/>
    <cellStyle name="Comma 3 2 4 3 5" xfId="12924" xr:uid="{00000000-0005-0000-0000-0000462F0000}"/>
    <cellStyle name="Comma 3 2 4 3 5 2" xfId="12925" xr:uid="{00000000-0005-0000-0000-0000472F0000}"/>
    <cellStyle name="Comma 3 2 4 3 5 3" xfId="12926" xr:uid="{00000000-0005-0000-0000-0000482F0000}"/>
    <cellStyle name="Comma 3 2 4 3 6" xfId="12927" xr:uid="{00000000-0005-0000-0000-0000492F0000}"/>
    <cellStyle name="Comma 3 2 4 3 6 2" xfId="12928" xr:uid="{00000000-0005-0000-0000-00004A2F0000}"/>
    <cellStyle name="Comma 3 2 4 3 6 3" xfId="12929" xr:uid="{00000000-0005-0000-0000-00004B2F0000}"/>
    <cellStyle name="Comma 3 2 4 3 7" xfId="12930" xr:uid="{00000000-0005-0000-0000-00004C2F0000}"/>
    <cellStyle name="Comma 3 2 4 3 8" xfId="12931" xr:uid="{00000000-0005-0000-0000-00004D2F0000}"/>
    <cellStyle name="Comma 3 2 4 4" xfId="12932" xr:uid="{00000000-0005-0000-0000-00004E2F0000}"/>
    <cellStyle name="Comma 3 2 4 4 2" xfId="12933" xr:uid="{00000000-0005-0000-0000-00004F2F0000}"/>
    <cellStyle name="Comma 3 2 4 4 2 2" xfId="12934" xr:uid="{00000000-0005-0000-0000-0000502F0000}"/>
    <cellStyle name="Comma 3 2 4 4 2 2 2" xfId="12935" xr:uid="{00000000-0005-0000-0000-0000512F0000}"/>
    <cellStyle name="Comma 3 2 4 4 2 2 3" xfId="12936" xr:uid="{00000000-0005-0000-0000-0000522F0000}"/>
    <cellStyle name="Comma 3 2 4 4 2 3" xfId="12937" xr:uid="{00000000-0005-0000-0000-0000532F0000}"/>
    <cellStyle name="Comma 3 2 4 4 2 3 2" xfId="12938" xr:uid="{00000000-0005-0000-0000-0000542F0000}"/>
    <cellStyle name="Comma 3 2 4 4 2 3 3" xfId="12939" xr:uid="{00000000-0005-0000-0000-0000552F0000}"/>
    <cellStyle name="Comma 3 2 4 4 2 4" xfId="12940" xr:uid="{00000000-0005-0000-0000-0000562F0000}"/>
    <cellStyle name="Comma 3 2 4 4 2 4 2" xfId="12941" xr:uid="{00000000-0005-0000-0000-0000572F0000}"/>
    <cellStyle name="Comma 3 2 4 4 2 4 3" xfId="12942" xr:uid="{00000000-0005-0000-0000-0000582F0000}"/>
    <cellStyle name="Comma 3 2 4 4 2 5" xfId="12943" xr:uid="{00000000-0005-0000-0000-0000592F0000}"/>
    <cellStyle name="Comma 3 2 4 4 2 5 2" xfId="12944" xr:uid="{00000000-0005-0000-0000-00005A2F0000}"/>
    <cellStyle name="Comma 3 2 4 4 2 5 3" xfId="12945" xr:uid="{00000000-0005-0000-0000-00005B2F0000}"/>
    <cellStyle name="Comma 3 2 4 4 2 6" xfId="12946" xr:uid="{00000000-0005-0000-0000-00005C2F0000}"/>
    <cellStyle name="Comma 3 2 4 4 2 7" xfId="12947" xr:uid="{00000000-0005-0000-0000-00005D2F0000}"/>
    <cellStyle name="Comma 3 2 4 4 3" xfId="12948" xr:uid="{00000000-0005-0000-0000-00005E2F0000}"/>
    <cellStyle name="Comma 3 2 4 4 3 2" xfId="12949" xr:uid="{00000000-0005-0000-0000-00005F2F0000}"/>
    <cellStyle name="Comma 3 2 4 4 3 3" xfId="12950" xr:uid="{00000000-0005-0000-0000-0000602F0000}"/>
    <cellStyle name="Comma 3 2 4 4 4" xfId="12951" xr:uid="{00000000-0005-0000-0000-0000612F0000}"/>
    <cellStyle name="Comma 3 2 4 4 4 2" xfId="12952" xr:uid="{00000000-0005-0000-0000-0000622F0000}"/>
    <cellStyle name="Comma 3 2 4 4 4 3" xfId="12953" xr:uid="{00000000-0005-0000-0000-0000632F0000}"/>
    <cellStyle name="Comma 3 2 4 4 5" xfId="12954" xr:uid="{00000000-0005-0000-0000-0000642F0000}"/>
    <cellStyle name="Comma 3 2 4 4 5 2" xfId="12955" xr:uid="{00000000-0005-0000-0000-0000652F0000}"/>
    <cellStyle name="Comma 3 2 4 4 5 3" xfId="12956" xr:uid="{00000000-0005-0000-0000-0000662F0000}"/>
    <cellStyle name="Comma 3 2 4 4 6" xfId="12957" xr:uid="{00000000-0005-0000-0000-0000672F0000}"/>
    <cellStyle name="Comma 3 2 4 4 6 2" xfId="12958" xr:uid="{00000000-0005-0000-0000-0000682F0000}"/>
    <cellStyle name="Comma 3 2 4 4 6 3" xfId="12959" xr:uid="{00000000-0005-0000-0000-0000692F0000}"/>
    <cellStyle name="Comma 3 2 4 4 7" xfId="12960" xr:uid="{00000000-0005-0000-0000-00006A2F0000}"/>
    <cellStyle name="Comma 3 2 4 4 8" xfId="12961" xr:uid="{00000000-0005-0000-0000-00006B2F0000}"/>
    <cellStyle name="Comma 3 2 4 5" xfId="12962" xr:uid="{00000000-0005-0000-0000-00006C2F0000}"/>
    <cellStyle name="Comma 3 2 4 5 2" xfId="12963" xr:uid="{00000000-0005-0000-0000-00006D2F0000}"/>
    <cellStyle name="Comma 3 2 4 5 2 2" xfId="12964" xr:uid="{00000000-0005-0000-0000-00006E2F0000}"/>
    <cellStyle name="Comma 3 2 4 5 2 3" xfId="12965" xr:uid="{00000000-0005-0000-0000-00006F2F0000}"/>
    <cellStyle name="Comma 3 2 4 5 3" xfId="12966" xr:uid="{00000000-0005-0000-0000-0000702F0000}"/>
    <cellStyle name="Comma 3 2 4 5 3 2" xfId="12967" xr:uid="{00000000-0005-0000-0000-0000712F0000}"/>
    <cellStyle name="Comma 3 2 4 5 3 3" xfId="12968" xr:uid="{00000000-0005-0000-0000-0000722F0000}"/>
    <cellStyle name="Comma 3 2 4 5 4" xfId="12969" xr:uid="{00000000-0005-0000-0000-0000732F0000}"/>
    <cellStyle name="Comma 3 2 4 5 4 2" xfId="12970" xr:uid="{00000000-0005-0000-0000-0000742F0000}"/>
    <cellStyle name="Comma 3 2 4 5 4 3" xfId="12971" xr:uid="{00000000-0005-0000-0000-0000752F0000}"/>
    <cellStyle name="Comma 3 2 4 5 5" xfId="12972" xr:uid="{00000000-0005-0000-0000-0000762F0000}"/>
    <cellStyle name="Comma 3 2 4 5 5 2" xfId="12973" xr:uid="{00000000-0005-0000-0000-0000772F0000}"/>
    <cellStyle name="Comma 3 2 4 5 5 3" xfId="12974" xr:uid="{00000000-0005-0000-0000-0000782F0000}"/>
    <cellStyle name="Comma 3 2 4 5 6" xfId="12975" xr:uid="{00000000-0005-0000-0000-0000792F0000}"/>
    <cellStyle name="Comma 3 2 4 5 7" xfId="12976" xr:uid="{00000000-0005-0000-0000-00007A2F0000}"/>
    <cellStyle name="Comma 3 2 4 6" xfId="12977" xr:uid="{00000000-0005-0000-0000-00007B2F0000}"/>
    <cellStyle name="Comma 3 2 4 6 2" xfId="12978" xr:uid="{00000000-0005-0000-0000-00007C2F0000}"/>
    <cellStyle name="Comma 3 2 4 6 2 2" xfId="12979" xr:uid="{00000000-0005-0000-0000-00007D2F0000}"/>
    <cellStyle name="Comma 3 2 4 6 2 3" xfId="12980" xr:uid="{00000000-0005-0000-0000-00007E2F0000}"/>
    <cellStyle name="Comma 3 2 4 6 3" xfId="12981" xr:uid="{00000000-0005-0000-0000-00007F2F0000}"/>
    <cellStyle name="Comma 3 2 4 6 3 2" xfId="12982" xr:uid="{00000000-0005-0000-0000-0000802F0000}"/>
    <cellStyle name="Comma 3 2 4 6 3 3" xfId="12983" xr:uid="{00000000-0005-0000-0000-0000812F0000}"/>
    <cellStyle name="Comma 3 2 4 6 4" xfId="12984" xr:uid="{00000000-0005-0000-0000-0000822F0000}"/>
    <cellStyle name="Comma 3 2 4 6 4 2" xfId="12985" xr:uid="{00000000-0005-0000-0000-0000832F0000}"/>
    <cellStyle name="Comma 3 2 4 6 4 3" xfId="12986" xr:uid="{00000000-0005-0000-0000-0000842F0000}"/>
    <cellStyle name="Comma 3 2 4 6 5" xfId="12987" xr:uid="{00000000-0005-0000-0000-0000852F0000}"/>
    <cellStyle name="Comma 3 2 4 6 5 2" xfId="12988" xr:uid="{00000000-0005-0000-0000-0000862F0000}"/>
    <cellStyle name="Comma 3 2 4 6 5 3" xfId="12989" xr:uid="{00000000-0005-0000-0000-0000872F0000}"/>
    <cellStyle name="Comma 3 2 4 6 6" xfId="12990" xr:uid="{00000000-0005-0000-0000-0000882F0000}"/>
    <cellStyle name="Comma 3 2 4 6 7" xfId="12991" xr:uid="{00000000-0005-0000-0000-0000892F0000}"/>
    <cellStyle name="Comma 3 2 4 7" xfId="12992" xr:uid="{00000000-0005-0000-0000-00008A2F0000}"/>
    <cellStyle name="Comma 3 2 4 7 2" xfId="12993" xr:uid="{00000000-0005-0000-0000-00008B2F0000}"/>
    <cellStyle name="Comma 3 2 4 7 2 2" xfId="12994" xr:uid="{00000000-0005-0000-0000-00008C2F0000}"/>
    <cellStyle name="Comma 3 2 4 7 2 3" xfId="12995" xr:uid="{00000000-0005-0000-0000-00008D2F0000}"/>
    <cellStyle name="Comma 3 2 4 7 3" xfId="12996" xr:uid="{00000000-0005-0000-0000-00008E2F0000}"/>
    <cellStyle name="Comma 3 2 4 7 3 2" xfId="12997" xr:uid="{00000000-0005-0000-0000-00008F2F0000}"/>
    <cellStyle name="Comma 3 2 4 7 3 3" xfId="12998" xr:uid="{00000000-0005-0000-0000-0000902F0000}"/>
    <cellStyle name="Comma 3 2 4 7 4" xfId="12999" xr:uid="{00000000-0005-0000-0000-0000912F0000}"/>
    <cellStyle name="Comma 3 2 4 7 4 2" xfId="13000" xr:uid="{00000000-0005-0000-0000-0000922F0000}"/>
    <cellStyle name="Comma 3 2 4 7 4 3" xfId="13001" xr:uid="{00000000-0005-0000-0000-0000932F0000}"/>
    <cellStyle name="Comma 3 2 4 7 5" xfId="13002" xr:uid="{00000000-0005-0000-0000-0000942F0000}"/>
    <cellStyle name="Comma 3 2 4 7 5 2" xfId="13003" xr:uid="{00000000-0005-0000-0000-0000952F0000}"/>
    <cellStyle name="Comma 3 2 4 7 5 3" xfId="13004" xr:uid="{00000000-0005-0000-0000-0000962F0000}"/>
    <cellStyle name="Comma 3 2 4 7 6" xfId="13005" xr:uid="{00000000-0005-0000-0000-0000972F0000}"/>
    <cellStyle name="Comma 3 2 4 7 7" xfId="13006" xr:uid="{00000000-0005-0000-0000-0000982F0000}"/>
    <cellStyle name="Comma 3 2 4 8" xfId="13007" xr:uid="{00000000-0005-0000-0000-0000992F0000}"/>
    <cellStyle name="Comma 3 2 4 8 2" xfId="13008" xr:uid="{00000000-0005-0000-0000-00009A2F0000}"/>
    <cellStyle name="Comma 3 2 4 8 2 2" xfId="13009" xr:uid="{00000000-0005-0000-0000-00009B2F0000}"/>
    <cellStyle name="Comma 3 2 4 8 2 3" xfId="13010" xr:uid="{00000000-0005-0000-0000-00009C2F0000}"/>
    <cellStyle name="Comma 3 2 4 8 3" xfId="13011" xr:uid="{00000000-0005-0000-0000-00009D2F0000}"/>
    <cellStyle name="Comma 3 2 4 8 3 2" xfId="13012" xr:uid="{00000000-0005-0000-0000-00009E2F0000}"/>
    <cellStyle name="Comma 3 2 4 8 3 3" xfId="13013" xr:uid="{00000000-0005-0000-0000-00009F2F0000}"/>
    <cellStyle name="Comma 3 2 4 8 4" xfId="13014" xr:uid="{00000000-0005-0000-0000-0000A02F0000}"/>
    <cellStyle name="Comma 3 2 4 8 4 2" xfId="13015" xr:uid="{00000000-0005-0000-0000-0000A12F0000}"/>
    <cellStyle name="Comma 3 2 4 8 4 3" xfId="13016" xr:uid="{00000000-0005-0000-0000-0000A22F0000}"/>
    <cellStyle name="Comma 3 2 4 8 5" xfId="13017" xr:uid="{00000000-0005-0000-0000-0000A32F0000}"/>
    <cellStyle name="Comma 3 2 4 8 5 2" xfId="13018" xr:uid="{00000000-0005-0000-0000-0000A42F0000}"/>
    <cellStyle name="Comma 3 2 4 8 5 3" xfId="13019" xr:uid="{00000000-0005-0000-0000-0000A52F0000}"/>
    <cellStyle name="Comma 3 2 4 8 6" xfId="13020" xr:uid="{00000000-0005-0000-0000-0000A62F0000}"/>
    <cellStyle name="Comma 3 2 4 8 7" xfId="13021" xr:uid="{00000000-0005-0000-0000-0000A72F0000}"/>
    <cellStyle name="Comma 3 2 4 9" xfId="13022" xr:uid="{00000000-0005-0000-0000-0000A82F0000}"/>
    <cellStyle name="Comma 3 2 4 9 2" xfId="13023" xr:uid="{00000000-0005-0000-0000-0000A92F0000}"/>
    <cellStyle name="Comma 3 2 4 9 3" xfId="13024" xr:uid="{00000000-0005-0000-0000-0000AA2F0000}"/>
    <cellStyle name="Comma 3 2 5" xfId="13025" xr:uid="{00000000-0005-0000-0000-0000AB2F0000}"/>
    <cellStyle name="Comma 3 2 5 10" xfId="13026" xr:uid="{00000000-0005-0000-0000-0000AC2F0000}"/>
    <cellStyle name="Comma 3 2 5 11" xfId="13027" xr:uid="{00000000-0005-0000-0000-0000AD2F0000}"/>
    <cellStyle name="Comma 3 2 5 2" xfId="13028" xr:uid="{00000000-0005-0000-0000-0000AE2F0000}"/>
    <cellStyle name="Comma 3 2 5 2 2" xfId="13029" xr:uid="{00000000-0005-0000-0000-0000AF2F0000}"/>
    <cellStyle name="Comma 3 2 5 2 2 2" xfId="13030" xr:uid="{00000000-0005-0000-0000-0000B02F0000}"/>
    <cellStyle name="Comma 3 2 5 2 2 2 2" xfId="13031" xr:uid="{00000000-0005-0000-0000-0000B12F0000}"/>
    <cellStyle name="Comma 3 2 5 2 2 2 3" xfId="13032" xr:uid="{00000000-0005-0000-0000-0000B22F0000}"/>
    <cellStyle name="Comma 3 2 5 2 2 3" xfId="13033" xr:uid="{00000000-0005-0000-0000-0000B32F0000}"/>
    <cellStyle name="Comma 3 2 5 2 2 3 2" xfId="13034" xr:uid="{00000000-0005-0000-0000-0000B42F0000}"/>
    <cellStyle name="Comma 3 2 5 2 2 3 3" xfId="13035" xr:uid="{00000000-0005-0000-0000-0000B52F0000}"/>
    <cellStyle name="Comma 3 2 5 2 2 4" xfId="13036" xr:uid="{00000000-0005-0000-0000-0000B62F0000}"/>
    <cellStyle name="Comma 3 2 5 2 2 4 2" xfId="13037" xr:uid="{00000000-0005-0000-0000-0000B72F0000}"/>
    <cellStyle name="Comma 3 2 5 2 2 4 3" xfId="13038" xr:uid="{00000000-0005-0000-0000-0000B82F0000}"/>
    <cellStyle name="Comma 3 2 5 2 2 5" xfId="13039" xr:uid="{00000000-0005-0000-0000-0000B92F0000}"/>
    <cellStyle name="Comma 3 2 5 2 2 5 2" xfId="13040" xr:uid="{00000000-0005-0000-0000-0000BA2F0000}"/>
    <cellStyle name="Comma 3 2 5 2 2 5 3" xfId="13041" xr:uid="{00000000-0005-0000-0000-0000BB2F0000}"/>
    <cellStyle name="Comma 3 2 5 2 2 6" xfId="13042" xr:uid="{00000000-0005-0000-0000-0000BC2F0000}"/>
    <cellStyle name="Comma 3 2 5 2 2 7" xfId="13043" xr:uid="{00000000-0005-0000-0000-0000BD2F0000}"/>
    <cellStyle name="Comma 3 2 5 2 3" xfId="13044" xr:uid="{00000000-0005-0000-0000-0000BE2F0000}"/>
    <cellStyle name="Comma 3 2 5 2 3 2" xfId="13045" xr:uid="{00000000-0005-0000-0000-0000BF2F0000}"/>
    <cellStyle name="Comma 3 2 5 2 3 3" xfId="13046" xr:uid="{00000000-0005-0000-0000-0000C02F0000}"/>
    <cellStyle name="Comma 3 2 5 2 4" xfId="13047" xr:uid="{00000000-0005-0000-0000-0000C12F0000}"/>
    <cellStyle name="Comma 3 2 5 2 4 2" xfId="13048" xr:uid="{00000000-0005-0000-0000-0000C22F0000}"/>
    <cellStyle name="Comma 3 2 5 2 4 3" xfId="13049" xr:uid="{00000000-0005-0000-0000-0000C32F0000}"/>
    <cellStyle name="Comma 3 2 5 2 5" xfId="13050" xr:uid="{00000000-0005-0000-0000-0000C42F0000}"/>
    <cellStyle name="Comma 3 2 5 2 5 2" xfId="13051" xr:uid="{00000000-0005-0000-0000-0000C52F0000}"/>
    <cellStyle name="Comma 3 2 5 2 5 3" xfId="13052" xr:uid="{00000000-0005-0000-0000-0000C62F0000}"/>
    <cellStyle name="Comma 3 2 5 2 6" xfId="13053" xr:uid="{00000000-0005-0000-0000-0000C72F0000}"/>
    <cellStyle name="Comma 3 2 5 2 6 2" xfId="13054" xr:uid="{00000000-0005-0000-0000-0000C82F0000}"/>
    <cellStyle name="Comma 3 2 5 2 6 3" xfId="13055" xr:uid="{00000000-0005-0000-0000-0000C92F0000}"/>
    <cellStyle name="Comma 3 2 5 2 7" xfId="13056" xr:uid="{00000000-0005-0000-0000-0000CA2F0000}"/>
    <cellStyle name="Comma 3 2 5 2 8" xfId="13057" xr:uid="{00000000-0005-0000-0000-0000CB2F0000}"/>
    <cellStyle name="Comma 3 2 5 3" xfId="13058" xr:uid="{00000000-0005-0000-0000-0000CC2F0000}"/>
    <cellStyle name="Comma 3 2 5 3 2" xfId="13059" xr:uid="{00000000-0005-0000-0000-0000CD2F0000}"/>
    <cellStyle name="Comma 3 2 5 3 2 2" xfId="13060" xr:uid="{00000000-0005-0000-0000-0000CE2F0000}"/>
    <cellStyle name="Comma 3 2 5 3 2 3" xfId="13061" xr:uid="{00000000-0005-0000-0000-0000CF2F0000}"/>
    <cellStyle name="Comma 3 2 5 3 3" xfId="13062" xr:uid="{00000000-0005-0000-0000-0000D02F0000}"/>
    <cellStyle name="Comma 3 2 5 3 3 2" xfId="13063" xr:uid="{00000000-0005-0000-0000-0000D12F0000}"/>
    <cellStyle name="Comma 3 2 5 3 3 3" xfId="13064" xr:uid="{00000000-0005-0000-0000-0000D22F0000}"/>
    <cellStyle name="Comma 3 2 5 3 4" xfId="13065" xr:uid="{00000000-0005-0000-0000-0000D32F0000}"/>
    <cellStyle name="Comma 3 2 5 3 4 2" xfId="13066" xr:uid="{00000000-0005-0000-0000-0000D42F0000}"/>
    <cellStyle name="Comma 3 2 5 3 4 3" xfId="13067" xr:uid="{00000000-0005-0000-0000-0000D52F0000}"/>
    <cellStyle name="Comma 3 2 5 3 5" xfId="13068" xr:uid="{00000000-0005-0000-0000-0000D62F0000}"/>
    <cellStyle name="Comma 3 2 5 3 5 2" xfId="13069" xr:uid="{00000000-0005-0000-0000-0000D72F0000}"/>
    <cellStyle name="Comma 3 2 5 3 5 3" xfId="13070" xr:uid="{00000000-0005-0000-0000-0000D82F0000}"/>
    <cellStyle name="Comma 3 2 5 3 6" xfId="13071" xr:uid="{00000000-0005-0000-0000-0000D92F0000}"/>
    <cellStyle name="Comma 3 2 5 3 7" xfId="13072" xr:uid="{00000000-0005-0000-0000-0000DA2F0000}"/>
    <cellStyle name="Comma 3 2 5 4" xfId="13073" xr:uid="{00000000-0005-0000-0000-0000DB2F0000}"/>
    <cellStyle name="Comma 3 2 5 4 2" xfId="13074" xr:uid="{00000000-0005-0000-0000-0000DC2F0000}"/>
    <cellStyle name="Comma 3 2 5 4 2 2" xfId="13075" xr:uid="{00000000-0005-0000-0000-0000DD2F0000}"/>
    <cellStyle name="Comma 3 2 5 4 2 3" xfId="13076" xr:uid="{00000000-0005-0000-0000-0000DE2F0000}"/>
    <cellStyle name="Comma 3 2 5 4 3" xfId="13077" xr:uid="{00000000-0005-0000-0000-0000DF2F0000}"/>
    <cellStyle name="Comma 3 2 5 4 3 2" xfId="13078" xr:uid="{00000000-0005-0000-0000-0000E02F0000}"/>
    <cellStyle name="Comma 3 2 5 4 3 3" xfId="13079" xr:uid="{00000000-0005-0000-0000-0000E12F0000}"/>
    <cellStyle name="Comma 3 2 5 4 4" xfId="13080" xr:uid="{00000000-0005-0000-0000-0000E22F0000}"/>
    <cellStyle name="Comma 3 2 5 4 4 2" xfId="13081" xr:uid="{00000000-0005-0000-0000-0000E32F0000}"/>
    <cellStyle name="Comma 3 2 5 4 4 3" xfId="13082" xr:uid="{00000000-0005-0000-0000-0000E42F0000}"/>
    <cellStyle name="Comma 3 2 5 4 5" xfId="13083" xr:uid="{00000000-0005-0000-0000-0000E52F0000}"/>
    <cellStyle name="Comma 3 2 5 4 5 2" xfId="13084" xr:uid="{00000000-0005-0000-0000-0000E62F0000}"/>
    <cellStyle name="Comma 3 2 5 4 5 3" xfId="13085" xr:uid="{00000000-0005-0000-0000-0000E72F0000}"/>
    <cellStyle name="Comma 3 2 5 4 6" xfId="13086" xr:uid="{00000000-0005-0000-0000-0000E82F0000}"/>
    <cellStyle name="Comma 3 2 5 4 7" xfId="13087" xr:uid="{00000000-0005-0000-0000-0000E92F0000}"/>
    <cellStyle name="Comma 3 2 5 5" xfId="13088" xr:uid="{00000000-0005-0000-0000-0000EA2F0000}"/>
    <cellStyle name="Comma 3 2 5 5 2" xfId="13089" xr:uid="{00000000-0005-0000-0000-0000EB2F0000}"/>
    <cellStyle name="Comma 3 2 5 5 2 2" xfId="13090" xr:uid="{00000000-0005-0000-0000-0000EC2F0000}"/>
    <cellStyle name="Comma 3 2 5 5 2 3" xfId="13091" xr:uid="{00000000-0005-0000-0000-0000ED2F0000}"/>
    <cellStyle name="Comma 3 2 5 5 3" xfId="13092" xr:uid="{00000000-0005-0000-0000-0000EE2F0000}"/>
    <cellStyle name="Comma 3 2 5 5 3 2" xfId="13093" xr:uid="{00000000-0005-0000-0000-0000EF2F0000}"/>
    <cellStyle name="Comma 3 2 5 5 3 3" xfId="13094" xr:uid="{00000000-0005-0000-0000-0000F02F0000}"/>
    <cellStyle name="Comma 3 2 5 5 4" xfId="13095" xr:uid="{00000000-0005-0000-0000-0000F12F0000}"/>
    <cellStyle name="Comma 3 2 5 5 4 2" xfId="13096" xr:uid="{00000000-0005-0000-0000-0000F22F0000}"/>
    <cellStyle name="Comma 3 2 5 5 4 3" xfId="13097" xr:uid="{00000000-0005-0000-0000-0000F32F0000}"/>
    <cellStyle name="Comma 3 2 5 5 5" xfId="13098" xr:uid="{00000000-0005-0000-0000-0000F42F0000}"/>
    <cellStyle name="Comma 3 2 5 5 5 2" xfId="13099" xr:uid="{00000000-0005-0000-0000-0000F52F0000}"/>
    <cellStyle name="Comma 3 2 5 5 5 3" xfId="13100" xr:uid="{00000000-0005-0000-0000-0000F62F0000}"/>
    <cellStyle name="Comma 3 2 5 5 6" xfId="13101" xr:uid="{00000000-0005-0000-0000-0000F72F0000}"/>
    <cellStyle name="Comma 3 2 5 5 7" xfId="13102" xr:uid="{00000000-0005-0000-0000-0000F82F0000}"/>
    <cellStyle name="Comma 3 2 5 6" xfId="13103" xr:uid="{00000000-0005-0000-0000-0000F92F0000}"/>
    <cellStyle name="Comma 3 2 5 6 2" xfId="13104" xr:uid="{00000000-0005-0000-0000-0000FA2F0000}"/>
    <cellStyle name="Comma 3 2 5 6 3" xfId="13105" xr:uid="{00000000-0005-0000-0000-0000FB2F0000}"/>
    <cellStyle name="Comma 3 2 5 7" xfId="13106" xr:uid="{00000000-0005-0000-0000-0000FC2F0000}"/>
    <cellStyle name="Comma 3 2 5 7 2" xfId="13107" xr:uid="{00000000-0005-0000-0000-0000FD2F0000}"/>
    <cellStyle name="Comma 3 2 5 7 3" xfId="13108" xr:uid="{00000000-0005-0000-0000-0000FE2F0000}"/>
    <cellStyle name="Comma 3 2 5 8" xfId="13109" xr:uid="{00000000-0005-0000-0000-0000FF2F0000}"/>
    <cellStyle name="Comma 3 2 5 8 2" xfId="13110" xr:uid="{00000000-0005-0000-0000-000000300000}"/>
    <cellStyle name="Comma 3 2 5 8 3" xfId="13111" xr:uid="{00000000-0005-0000-0000-000001300000}"/>
    <cellStyle name="Comma 3 2 5 9" xfId="13112" xr:uid="{00000000-0005-0000-0000-000002300000}"/>
    <cellStyle name="Comma 3 2 5 9 2" xfId="13113" xr:uid="{00000000-0005-0000-0000-000003300000}"/>
    <cellStyle name="Comma 3 2 5 9 3" xfId="13114" xr:uid="{00000000-0005-0000-0000-000004300000}"/>
    <cellStyle name="Comma 3 2 6" xfId="13115" xr:uid="{00000000-0005-0000-0000-000005300000}"/>
    <cellStyle name="Comma 3 2 6 2" xfId="13116" xr:uid="{00000000-0005-0000-0000-000006300000}"/>
    <cellStyle name="Comma 3 2 6 2 2" xfId="13117" xr:uid="{00000000-0005-0000-0000-000007300000}"/>
    <cellStyle name="Comma 3 2 6 2 2 2" xfId="13118" xr:uid="{00000000-0005-0000-0000-000008300000}"/>
    <cellStyle name="Comma 3 2 6 2 2 3" xfId="13119" xr:uid="{00000000-0005-0000-0000-000009300000}"/>
    <cellStyle name="Comma 3 2 6 2 3" xfId="13120" xr:uid="{00000000-0005-0000-0000-00000A300000}"/>
    <cellStyle name="Comma 3 2 6 2 3 2" xfId="13121" xr:uid="{00000000-0005-0000-0000-00000B300000}"/>
    <cellStyle name="Comma 3 2 6 2 3 3" xfId="13122" xr:uid="{00000000-0005-0000-0000-00000C300000}"/>
    <cellStyle name="Comma 3 2 6 2 4" xfId="13123" xr:uid="{00000000-0005-0000-0000-00000D300000}"/>
    <cellStyle name="Comma 3 2 6 2 4 2" xfId="13124" xr:uid="{00000000-0005-0000-0000-00000E300000}"/>
    <cellStyle name="Comma 3 2 6 2 4 3" xfId="13125" xr:uid="{00000000-0005-0000-0000-00000F300000}"/>
    <cellStyle name="Comma 3 2 6 2 5" xfId="13126" xr:uid="{00000000-0005-0000-0000-000010300000}"/>
    <cellStyle name="Comma 3 2 6 2 5 2" xfId="13127" xr:uid="{00000000-0005-0000-0000-000011300000}"/>
    <cellStyle name="Comma 3 2 6 2 5 3" xfId="13128" xr:uid="{00000000-0005-0000-0000-000012300000}"/>
    <cellStyle name="Comma 3 2 6 2 6" xfId="13129" xr:uid="{00000000-0005-0000-0000-000013300000}"/>
    <cellStyle name="Comma 3 2 6 2 7" xfId="13130" xr:uid="{00000000-0005-0000-0000-000014300000}"/>
    <cellStyle name="Comma 3 2 6 3" xfId="13131" xr:uid="{00000000-0005-0000-0000-000015300000}"/>
    <cellStyle name="Comma 3 2 6 3 2" xfId="13132" xr:uid="{00000000-0005-0000-0000-000016300000}"/>
    <cellStyle name="Comma 3 2 6 3 3" xfId="13133" xr:uid="{00000000-0005-0000-0000-000017300000}"/>
    <cellStyle name="Comma 3 2 6 4" xfId="13134" xr:uid="{00000000-0005-0000-0000-000018300000}"/>
    <cellStyle name="Comma 3 2 6 4 2" xfId="13135" xr:uid="{00000000-0005-0000-0000-000019300000}"/>
    <cellStyle name="Comma 3 2 6 4 3" xfId="13136" xr:uid="{00000000-0005-0000-0000-00001A300000}"/>
    <cellStyle name="Comma 3 2 6 5" xfId="13137" xr:uid="{00000000-0005-0000-0000-00001B300000}"/>
    <cellStyle name="Comma 3 2 6 5 2" xfId="13138" xr:uid="{00000000-0005-0000-0000-00001C300000}"/>
    <cellStyle name="Comma 3 2 6 5 3" xfId="13139" xr:uid="{00000000-0005-0000-0000-00001D300000}"/>
    <cellStyle name="Comma 3 2 6 6" xfId="13140" xr:uid="{00000000-0005-0000-0000-00001E300000}"/>
    <cellStyle name="Comma 3 2 6 6 2" xfId="13141" xr:uid="{00000000-0005-0000-0000-00001F300000}"/>
    <cellStyle name="Comma 3 2 6 6 3" xfId="13142" xr:uid="{00000000-0005-0000-0000-000020300000}"/>
    <cellStyle name="Comma 3 2 6 7" xfId="13143" xr:uid="{00000000-0005-0000-0000-000021300000}"/>
    <cellStyle name="Comma 3 2 6 8" xfId="13144" xr:uid="{00000000-0005-0000-0000-000022300000}"/>
    <cellStyle name="Comma 3 2 7" xfId="13145" xr:uid="{00000000-0005-0000-0000-000023300000}"/>
    <cellStyle name="Comma 3 2 7 2" xfId="13146" xr:uid="{00000000-0005-0000-0000-000024300000}"/>
    <cellStyle name="Comma 3 2 7 2 2" xfId="13147" xr:uid="{00000000-0005-0000-0000-000025300000}"/>
    <cellStyle name="Comma 3 2 7 2 2 2" xfId="13148" xr:uid="{00000000-0005-0000-0000-000026300000}"/>
    <cellStyle name="Comma 3 2 7 2 2 3" xfId="13149" xr:uid="{00000000-0005-0000-0000-000027300000}"/>
    <cellStyle name="Comma 3 2 7 2 3" xfId="13150" xr:uid="{00000000-0005-0000-0000-000028300000}"/>
    <cellStyle name="Comma 3 2 7 2 3 2" xfId="13151" xr:uid="{00000000-0005-0000-0000-000029300000}"/>
    <cellStyle name="Comma 3 2 7 2 3 3" xfId="13152" xr:uid="{00000000-0005-0000-0000-00002A300000}"/>
    <cellStyle name="Comma 3 2 7 2 4" xfId="13153" xr:uid="{00000000-0005-0000-0000-00002B300000}"/>
    <cellStyle name="Comma 3 2 7 2 4 2" xfId="13154" xr:uid="{00000000-0005-0000-0000-00002C300000}"/>
    <cellStyle name="Comma 3 2 7 2 4 3" xfId="13155" xr:uid="{00000000-0005-0000-0000-00002D300000}"/>
    <cellStyle name="Comma 3 2 7 2 5" xfId="13156" xr:uid="{00000000-0005-0000-0000-00002E300000}"/>
    <cellStyle name="Comma 3 2 7 2 5 2" xfId="13157" xr:uid="{00000000-0005-0000-0000-00002F300000}"/>
    <cellStyle name="Comma 3 2 7 2 5 3" xfId="13158" xr:uid="{00000000-0005-0000-0000-000030300000}"/>
    <cellStyle name="Comma 3 2 7 2 6" xfId="13159" xr:uid="{00000000-0005-0000-0000-000031300000}"/>
    <cellStyle name="Comma 3 2 7 2 7" xfId="13160" xr:uid="{00000000-0005-0000-0000-000032300000}"/>
    <cellStyle name="Comma 3 2 7 3" xfId="13161" xr:uid="{00000000-0005-0000-0000-000033300000}"/>
    <cellStyle name="Comma 3 2 7 3 2" xfId="13162" xr:uid="{00000000-0005-0000-0000-000034300000}"/>
    <cellStyle name="Comma 3 2 7 3 3" xfId="13163" xr:uid="{00000000-0005-0000-0000-000035300000}"/>
    <cellStyle name="Comma 3 2 7 4" xfId="13164" xr:uid="{00000000-0005-0000-0000-000036300000}"/>
    <cellStyle name="Comma 3 2 7 4 2" xfId="13165" xr:uid="{00000000-0005-0000-0000-000037300000}"/>
    <cellStyle name="Comma 3 2 7 4 3" xfId="13166" xr:uid="{00000000-0005-0000-0000-000038300000}"/>
    <cellStyle name="Comma 3 2 7 5" xfId="13167" xr:uid="{00000000-0005-0000-0000-000039300000}"/>
    <cellStyle name="Comma 3 2 7 5 2" xfId="13168" xr:uid="{00000000-0005-0000-0000-00003A300000}"/>
    <cellStyle name="Comma 3 2 7 5 3" xfId="13169" xr:uid="{00000000-0005-0000-0000-00003B300000}"/>
    <cellStyle name="Comma 3 2 7 6" xfId="13170" xr:uid="{00000000-0005-0000-0000-00003C300000}"/>
    <cellStyle name="Comma 3 2 7 6 2" xfId="13171" xr:uid="{00000000-0005-0000-0000-00003D300000}"/>
    <cellStyle name="Comma 3 2 7 6 3" xfId="13172" xr:uid="{00000000-0005-0000-0000-00003E300000}"/>
    <cellStyle name="Comma 3 2 7 7" xfId="13173" xr:uid="{00000000-0005-0000-0000-00003F300000}"/>
    <cellStyle name="Comma 3 2 7 8" xfId="13174" xr:uid="{00000000-0005-0000-0000-000040300000}"/>
    <cellStyle name="Comma 3 2 8" xfId="13175" xr:uid="{00000000-0005-0000-0000-000041300000}"/>
    <cellStyle name="Comma 3 2 8 2" xfId="13176" xr:uid="{00000000-0005-0000-0000-000042300000}"/>
    <cellStyle name="Comma 3 2 8 2 2" xfId="13177" xr:uid="{00000000-0005-0000-0000-000043300000}"/>
    <cellStyle name="Comma 3 2 8 2 2 2" xfId="13178" xr:uid="{00000000-0005-0000-0000-000044300000}"/>
    <cellStyle name="Comma 3 2 8 2 2 3" xfId="13179" xr:uid="{00000000-0005-0000-0000-000045300000}"/>
    <cellStyle name="Comma 3 2 8 2 3" xfId="13180" xr:uid="{00000000-0005-0000-0000-000046300000}"/>
    <cellStyle name="Comma 3 2 8 2 3 2" xfId="13181" xr:uid="{00000000-0005-0000-0000-000047300000}"/>
    <cellStyle name="Comma 3 2 8 2 3 3" xfId="13182" xr:uid="{00000000-0005-0000-0000-000048300000}"/>
    <cellStyle name="Comma 3 2 8 2 4" xfId="13183" xr:uid="{00000000-0005-0000-0000-000049300000}"/>
    <cellStyle name="Comma 3 2 8 2 4 2" xfId="13184" xr:uid="{00000000-0005-0000-0000-00004A300000}"/>
    <cellStyle name="Comma 3 2 8 2 4 3" xfId="13185" xr:uid="{00000000-0005-0000-0000-00004B300000}"/>
    <cellStyle name="Comma 3 2 8 2 5" xfId="13186" xr:uid="{00000000-0005-0000-0000-00004C300000}"/>
    <cellStyle name="Comma 3 2 8 2 5 2" xfId="13187" xr:uid="{00000000-0005-0000-0000-00004D300000}"/>
    <cellStyle name="Comma 3 2 8 2 5 3" xfId="13188" xr:uid="{00000000-0005-0000-0000-00004E300000}"/>
    <cellStyle name="Comma 3 2 8 2 6" xfId="13189" xr:uid="{00000000-0005-0000-0000-00004F300000}"/>
    <cellStyle name="Comma 3 2 8 2 7" xfId="13190" xr:uid="{00000000-0005-0000-0000-000050300000}"/>
    <cellStyle name="Comma 3 2 8 3" xfId="13191" xr:uid="{00000000-0005-0000-0000-000051300000}"/>
    <cellStyle name="Comma 3 2 8 3 2" xfId="13192" xr:uid="{00000000-0005-0000-0000-000052300000}"/>
    <cellStyle name="Comma 3 2 8 3 3" xfId="13193" xr:uid="{00000000-0005-0000-0000-000053300000}"/>
    <cellStyle name="Comma 3 2 8 4" xfId="13194" xr:uid="{00000000-0005-0000-0000-000054300000}"/>
    <cellStyle name="Comma 3 2 8 4 2" xfId="13195" xr:uid="{00000000-0005-0000-0000-000055300000}"/>
    <cellStyle name="Comma 3 2 8 4 3" xfId="13196" xr:uid="{00000000-0005-0000-0000-000056300000}"/>
    <cellStyle name="Comma 3 2 8 5" xfId="13197" xr:uid="{00000000-0005-0000-0000-000057300000}"/>
    <cellStyle name="Comma 3 2 8 5 2" xfId="13198" xr:uid="{00000000-0005-0000-0000-000058300000}"/>
    <cellStyle name="Comma 3 2 8 5 3" xfId="13199" xr:uid="{00000000-0005-0000-0000-000059300000}"/>
    <cellStyle name="Comma 3 2 8 6" xfId="13200" xr:uid="{00000000-0005-0000-0000-00005A300000}"/>
    <cellStyle name="Comma 3 2 8 6 2" xfId="13201" xr:uid="{00000000-0005-0000-0000-00005B300000}"/>
    <cellStyle name="Comma 3 2 8 6 3" xfId="13202" xr:uid="{00000000-0005-0000-0000-00005C300000}"/>
    <cellStyle name="Comma 3 2 8 7" xfId="13203" xr:uid="{00000000-0005-0000-0000-00005D300000}"/>
    <cellStyle name="Comma 3 2 8 8" xfId="13204" xr:uid="{00000000-0005-0000-0000-00005E300000}"/>
    <cellStyle name="Comma 3 2 9" xfId="13205" xr:uid="{00000000-0005-0000-0000-00005F300000}"/>
    <cellStyle name="Comma 3 2 9 2" xfId="13206" xr:uid="{00000000-0005-0000-0000-000060300000}"/>
    <cellStyle name="Comma 3 2 9 2 2" xfId="13207" xr:uid="{00000000-0005-0000-0000-000061300000}"/>
    <cellStyle name="Comma 3 2 9 2 3" xfId="13208" xr:uid="{00000000-0005-0000-0000-000062300000}"/>
    <cellStyle name="Comma 3 2 9 3" xfId="13209" xr:uid="{00000000-0005-0000-0000-000063300000}"/>
    <cellStyle name="Comma 3 2 9 3 2" xfId="13210" xr:uid="{00000000-0005-0000-0000-000064300000}"/>
    <cellStyle name="Comma 3 2 9 3 3" xfId="13211" xr:uid="{00000000-0005-0000-0000-000065300000}"/>
    <cellStyle name="Comma 3 2 9 4" xfId="13212" xr:uid="{00000000-0005-0000-0000-000066300000}"/>
    <cellStyle name="Comma 3 2 9 4 2" xfId="13213" xr:uid="{00000000-0005-0000-0000-000067300000}"/>
    <cellStyle name="Comma 3 2 9 4 3" xfId="13214" xr:uid="{00000000-0005-0000-0000-000068300000}"/>
    <cellStyle name="Comma 3 2 9 5" xfId="13215" xr:uid="{00000000-0005-0000-0000-000069300000}"/>
    <cellStyle name="Comma 3 2 9 5 2" xfId="13216" xr:uid="{00000000-0005-0000-0000-00006A300000}"/>
    <cellStyle name="Comma 3 2 9 5 3" xfId="13217" xr:uid="{00000000-0005-0000-0000-00006B300000}"/>
    <cellStyle name="Comma 3 2 9 6" xfId="13218" xr:uid="{00000000-0005-0000-0000-00006C300000}"/>
    <cellStyle name="Comma 3 2 9 7" xfId="13219" xr:uid="{00000000-0005-0000-0000-00006D300000}"/>
    <cellStyle name="Comma 3 20" xfId="13220" xr:uid="{00000000-0005-0000-0000-00006E300000}"/>
    <cellStyle name="Comma 3 21" xfId="13221" xr:uid="{00000000-0005-0000-0000-00006F300000}"/>
    <cellStyle name="Comma 3 3" xfId="689" xr:uid="{00000000-0005-0000-0000-000070300000}"/>
    <cellStyle name="Comma 3 3 10" xfId="13222" xr:uid="{00000000-0005-0000-0000-000071300000}"/>
    <cellStyle name="Comma 3 3 10 2" xfId="13223" xr:uid="{00000000-0005-0000-0000-000072300000}"/>
    <cellStyle name="Comma 3 3 10 2 2" xfId="13224" xr:uid="{00000000-0005-0000-0000-000073300000}"/>
    <cellStyle name="Comma 3 3 10 2 3" xfId="13225" xr:uid="{00000000-0005-0000-0000-000074300000}"/>
    <cellStyle name="Comma 3 3 10 3" xfId="13226" xr:uid="{00000000-0005-0000-0000-000075300000}"/>
    <cellStyle name="Comma 3 3 10 3 2" xfId="13227" xr:uid="{00000000-0005-0000-0000-000076300000}"/>
    <cellStyle name="Comma 3 3 10 3 3" xfId="13228" xr:uid="{00000000-0005-0000-0000-000077300000}"/>
    <cellStyle name="Comma 3 3 10 4" xfId="13229" xr:uid="{00000000-0005-0000-0000-000078300000}"/>
    <cellStyle name="Comma 3 3 10 4 2" xfId="13230" xr:uid="{00000000-0005-0000-0000-000079300000}"/>
    <cellStyle name="Comma 3 3 10 4 3" xfId="13231" xr:uid="{00000000-0005-0000-0000-00007A300000}"/>
    <cellStyle name="Comma 3 3 10 5" xfId="13232" xr:uid="{00000000-0005-0000-0000-00007B300000}"/>
    <cellStyle name="Comma 3 3 10 5 2" xfId="13233" xr:uid="{00000000-0005-0000-0000-00007C300000}"/>
    <cellStyle name="Comma 3 3 10 5 3" xfId="13234" xr:uid="{00000000-0005-0000-0000-00007D300000}"/>
    <cellStyle name="Comma 3 3 10 6" xfId="13235" xr:uid="{00000000-0005-0000-0000-00007E300000}"/>
    <cellStyle name="Comma 3 3 10 7" xfId="13236" xr:uid="{00000000-0005-0000-0000-00007F300000}"/>
    <cellStyle name="Comma 3 3 11" xfId="13237" xr:uid="{00000000-0005-0000-0000-000080300000}"/>
    <cellStyle name="Comma 3 3 11 2" xfId="13238" xr:uid="{00000000-0005-0000-0000-000081300000}"/>
    <cellStyle name="Comma 3 3 11 3" xfId="13239" xr:uid="{00000000-0005-0000-0000-000082300000}"/>
    <cellStyle name="Comma 3 3 12" xfId="13240" xr:uid="{00000000-0005-0000-0000-000083300000}"/>
    <cellStyle name="Comma 3 3 12 2" xfId="13241" xr:uid="{00000000-0005-0000-0000-000084300000}"/>
    <cellStyle name="Comma 3 3 12 3" xfId="13242" xr:uid="{00000000-0005-0000-0000-000085300000}"/>
    <cellStyle name="Comma 3 3 12 4" xfId="13243" xr:uid="{00000000-0005-0000-0000-000086300000}"/>
    <cellStyle name="Comma 3 3 13" xfId="13244" xr:uid="{00000000-0005-0000-0000-000087300000}"/>
    <cellStyle name="Comma 3 3 13 2" xfId="13245" xr:uid="{00000000-0005-0000-0000-000088300000}"/>
    <cellStyle name="Comma 3 3 13 3" xfId="13246" xr:uid="{00000000-0005-0000-0000-000089300000}"/>
    <cellStyle name="Comma 3 3 14" xfId="13247" xr:uid="{00000000-0005-0000-0000-00008A300000}"/>
    <cellStyle name="Comma 3 3 14 2" xfId="13248" xr:uid="{00000000-0005-0000-0000-00008B300000}"/>
    <cellStyle name="Comma 3 3 14 3" xfId="13249" xr:uid="{00000000-0005-0000-0000-00008C300000}"/>
    <cellStyle name="Comma 3 3 15" xfId="13250" xr:uid="{00000000-0005-0000-0000-00008D300000}"/>
    <cellStyle name="Comma 3 3 16" xfId="13251" xr:uid="{00000000-0005-0000-0000-00008E300000}"/>
    <cellStyle name="Comma 3 3 2" xfId="1509" xr:uid="{00000000-0005-0000-0000-00008F300000}"/>
    <cellStyle name="Comma 3 3 2 10" xfId="13252" xr:uid="{00000000-0005-0000-0000-000090300000}"/>
    <cellStyle name="Comma 3 3 2 10 2" xfId="13253" xr:uid="{00000000-0005-0000-0000-000091300000}"/>
    <cellStyle name="Comma 3 3 2 10 3" xfId="13254" xr:uid="{00000000-0005-0000-0000-000092300000}"/>
    <cellStyle name="Comma 3 3 2 11" xfId="13255" xr:uid="{00000000-0005-0000-0000-000093300000}"/>
    <cellStyle name="Comma 3 3 2 11 2" xfId="13256" xr:uid="{00000000-0005-0000-0000-000094300000}"/>
    <cellStyle name="Comma 3 3 2 11 3" xfId="13257" xr:uid="{00000000-0005-0000-0000-000095300000}"/>
    <cellStyle name="Comma 3 3 2 12" xfId="13258" xr:uid="{00000000-0005-0000-0000-000096300000}"/>
    <cellStyle name="Comma 3 3 2 12 2" xfId="13259" xr:uid="{00000000-0005-0000-0000-000097300000}"/>
    <cellStyle name="Comma 3 3 2 12 3" xfId="13260" xr:uid="{00000000-0005-0000-0000-000098300000}"/>
    <cellStyle name="Comma 3 3 2 13" xfId="13261" xr:uid="{00000000-0005-0000-0000-000099300000}"/>
    <cellStyle name="Comma 3 3 2 13 2" xfId="13262" xr:uid="{00000000-0005-0000-0000-00009A300000}"/>
    <cellStyle name="Comma 3 3 2 13 3" xfId="13263" xr:uid="{00000000-0005-0000-0000-00009B300000}"/>
    <cellStyle name="Comma 3 3 2 14" xfId="13264" xr:uid="{00000000-0005-0000-0000-00009C300000}"/>
    <cellStyle name="Comma 3 3 2 15" xfId="13265" xr:uid="{00000000-0005-0000-0000-00009D300000}"/>
    <cellStyle name="Comma 3 3 2 2" xfId="1567" xr:uid="{00000000-0005-0000-0000-00009E300000}"/>
    <cellStyle name="Comma 3 3 2 2 10" xfId="13267" xr:uid="{00000000-0005-0000-0000-00009F300000}"/>
    <cellStyle name="Comma 3 3 2 2 10 2" xfId="13268" xr:uid="{00000000-0005-0000-0000-0000A0300000}"/>
    <cellStyle name="Comma 3 3 2 2 10 3" xfId="13269" xr:uid="{00000000-0005-0000-0000-0000A1300000}"/>
    <cellStyle name="Comma 3 3 2 2 11" xfId="13270" xr:uid="{00000000-0005-0000-0000-0000A2300000}"/>
    <cellStyle name="Comma 3 3 2 2 11 2" xfId="13271" xr:uid="{00000000-0005-0000-0000-0000A3300000}"/>
    <cellStyle name="Comma 3 3 2 2 11 3" xfId="13272" xr:uid="{00000000-0005-0000-0000-0000A4300000}"/>
    <cellStyle name="Comma 3 3 2 2 12" xfId="13273" xr:uid="{00000000-0005-0000-0000-0000A5300000}"/>
    <cellStyle name="Comma 3 3 2 2 12 2" xfId="13274" xr:uid="{00000000-0005-0000-0000-0000A6300000}"/>
    <cellStyle name="Comma 3 3 2 2 12 3" xfId="13275" xr:uid="{00000000-0005-0000-0000-0000A7300000}"/>
    <cellStyle name="Comma 3 3 2 2 13" xfId="13276" xr:uid="{00000000-0005-0000-0000-0000A8300000}"/>
    <cellStyle name="Comma 3 3 2 2 14" xfId="13277" xr:uid="{00000000-0005-0000-0000-0000A9300000}"/>
    <cellStyle name="Comma 3 3 2 2 15" xfId="13266" xr:uid="{00000000-0005-0000-0000-0000AA300000}"/>
    <cellStyle name="Comma 3 3 2 2 2" xfId="13278" xr:uid="{00000000-0005-0000-0000-0000AB300000}"/>
    <cellStyle name="Comma 3 3 2 2 2 10" xfId="13279" xr:uid="{00000000-0005-0000-0000-0000AC300000}"/>
    <cellStyle name="Comma 3 3 2 2 2 11" xfId="13280" xr:uid="{00000000-0005-0000-0000-0000AD300000}"/>
    <cellStyle name="Comma 3 3 2 2 2 2" xfId="13281" xr:uid="{00000000-0005-0000-0000-0000AE300000}"/>
    <cellStyle name="Comma 3 3 2 2 2 2 2" xfId="13282" xr:uid="{00000000-0005-0000-0000-0000AF300000}"/>
    <cellStyle name="Comma 3 3 2 2 2 2 2 2" xfId="13283" xr:uid="{00000000-0005-0000-0000-0000B0300000}"/>
    <cellStyle name="Comma 3 3 2 2 2 2 2 2 2" xfId="13284" xr:uid="{00000000-0005-0000-0000-0000B1300000}"/>
    <cellStyle name="Comma 3 3 2 2 2 2 2 2 3" xfId="13285" xr:uid="{00000000-0005-0000-0000-0000B2300000}"/>
    <cellStyle name="Comma 3 3 2 2 2 2 2 3" xfId="13286" xr:uid="{00000000-0005-0000-0000-0000B3300000}"/>
    <cellStyle name="Comma 3 3 2 2 2 2 2 3 2" xfId="13287" xr:uid="{00000000-0005-0000-0000-0000B4300000}"/>
    <cellStyle name="Comma 3 3 2 2 2 2 2 3 3" xfId="13288" xr:uid="{00000000-0005-0000-0000-0000B5300000}"/>
    <cellStyle name="Comma 3 3 2 2 2 2 2 4" xfId="13289" xr:uid="{00000000-0005-0000-0000-0000B6300000}"/>
    <cellStyle name="Comma 3 3 2 2 2 2 2 4 2" xfId="13290" xr:uid="{00000000-0005-0000-0000-0000B7300000}"/>
    <cellStyle name="Comma 3 3 2 2 2 2 2 4 3" xfId="13291" xr:uid="{00000000-0005-0000-0000-0000B8300000}"/>
    <cellStyle name="Comma 3 3 2 2 2 2 2 5" xfId="13292" xr:uid="{00000000-0005-0000-0000-0000B9300000}"/>
    <cellStyle name="Comma 3 3 2 2 2 2 2 5 2" xfId="13293" xr:uid="{00000000-0005-0000-0000-0000BA300000}"/>
    <cellStyle name="Comma 3 3 2 2 2 2 2 5 3" xfId="13294" xr:uid="{00000000-0005-0000-0000-0000BB300000}"/>
    <cellStyle name="Comma 3 3 2 2 2 2 2 6" xfId="13295" xr:uid="{00000000-0005-0000-0000-0000BC300000}"/>
    <cellStyle name="Comma 3 3 2 2 2 2 2 7" xfId="13296" xr:uid="{00000000-0005-0000-0000-0000BD300000}"/>
    <cellStyle name="Comma 3 3 2 2 2 2 3" xfId="13297" xr:uid="{00000000-0005-0000-0000-0000BE300000}"/>
    <cellStyle name="Comma 3 3 2 2 2 2 3 2" xfId="13298" xr:uid="{00000000-0005-0000-0000-0000BF300000}"/>
    <cellStyle name="Comma 3 3 2 2 2 2 3 3" xfId="13299" xr:uid="{00000000-0005-0000-0000-0000C0300000}"/>
    <cellStyle name="Comma 3 3 2 2 2 2 4" xfId="13300" xr:uid="{00000000-0005-0000-0000-0000C1300000}"/>
    <cellStyle name="Comma 3 3 2 2 2 2 4 2" xfId="13301" xr:uid="{00000000-0005-0000-0000-0000C2300000}"/>
    <cellStyle name="Comma 3 3 2 2 2 2 4 3" xfId="13302" xr:uid="{00000000-0005-0000-0000-0000C3300000}"/>
    <cellStyle name="Comma 3 3 2 2 2 2 5" xfId="13303" xr:uid="{00000000-0005-0000-0000-0000C4300000}"/>
    <cellStyle name="Comma 3 3 2 2 2 2 5 2" xfId="13304" xr:uid="{00000000-0005-0000-0000-0000C5300000}"/>
    <cellStyle name="Comma 3 3 2 2 2 2 5 3" xfId="13305" xr:uid="{00000000-0005-0000-0000-0000C6300000}"/>
    <cellStyle name="Comma 3 3 2 2 2 2 6" xfId="13306" xr:uid="{00000000-0005-0000-0000-0000C7300000}"/>
    <cellStyle name="Comma 3 3 2 2 2 2 6 2" xfId="13307" xr:uid="{00000000-0005-0000-0000-0000C8300000}"/>
    <cellStyle name="Comma 3 3 2 2 2 2 6 3" xfId="13308" xr:uid="{00000000-0005-0000-0000-0000C9300000}"/>
    <cellStyle name="Comma 3 3 2 2 2 2 7" xfId="13309" xr:uid="{00000000-0005-0000-0000-0000CA300000}"/>
    <cellStyle name="Comma 3 3 2 2 2 2 8" xfId="13310" xr:uid="{00000000-0005-0000-0000-0000CB300000}"/>
    <cellStyle name="Comma 3 3 2 2 2 3" xfId="13311" xr:uid="{00000000-0005-0000-0000-0000CC300000}"/>
    <cellStyle name="Comma 3 3 2 2 2 3 2" xfId="13312" xr:uid="{00000000-0005-0000-0000-0000CD300000}"/>
    <cellStyle name="Comma 3 3 2 2 2 3 2 2" xfId="13313" xr:uid="{00000000-0005-0000-0000-0000CE300000}"/>
    <cellStyle name="Comma 3 3 2 2 2 3 2 3" xfId="13314" xr:uid="{00000000-0005-0000-0000-0000CF300000}"/>
    <cellStyle name="Comma 3 3 2 2 2 3 3" xfId="13315" xr:uid="{00000000-0005-0000-0000-0000D0300000}"/>
    <cellStyle name="Comma 3 3 2 2 2 3 3 2" xfId="13316" xr:uid="{00000000-0005-0000-0000-0000D1300000}"/>
    <cellStyle name="Comma 3 3 2 2 2 3 3 3" xfId="13317" xr:uid="{00000000-0005-0000-0000-0000D2300000}"/>
    <cellStyle name="Comma 3 3 2 2 2 3 4" xfId="13318" xr:uid="{00000000-0005-0000-0000-0000D3300000}"/>
    <cellStyle name="Comma 3 3 2 2 2 3 4 2" xfId="13319" xr:uid="{00000000-0005-0000-0000-0000D4300000}"/>
    <cellStyle name="Comma 3 3 2 2 2 3 4 3" xfId="13320" xr:uid="{00000000-0005-0000-0000-0000D5300000}"/>
    <cellStyle name="Comma 3 3 2 2 2 3 5" xfId="13321" xr:uid="{00000000-0005-0000-0000-0000D6300000}"/>
    <cellStyle name="Comma 3 3 2 2 2 3 5 2" xfId="13322" xr:uid="{00000000-0005-0000-0000-0000D7300000}"/>
    <cellStyle name="Comma 3 3 2 2 2 3 5 3" xfId="13323" xr:uid="{00000000-0005-0000-0000-0000D8300000}"/>
    <cellStyle name="Comma 3 3 2 2 2 3 6" xfId="13324" xr:uid="{00000000-0005-0000-0000-0000D9300000}"/>
    <cellStyle name="Comma 3 3 2 2 2 3 7" xfId="13325" xr:uid="{00000000-0005-0000-0000-0000DA300000}"/>
    <cellStyle name="Comma 3 3 2 2 2 4" xfId="13326" xr:uid="{00000000-0005-0000-0000-0000DB300000}"/>
    <cellStyle name="Comma 3 3 2 2 2 4 2" xfId="13327" xr:uid="{00000000-0005-0000-0000-0000DC300000}"/>
    <cellStyle name="Comma 3 3 2 2 2 4 2 2" xfId="13328" xr:uid="{00000000-0005-0000-0000-0000DD300000}"/>
    <cellStyle name="Comma 3 3 2 2 2 4 2 3" xfId="13329" xr:uid="{00000000-0005-0000-0000-0000DE300000}"/>
    <cellStyle name="Comma 3 3 2 2 2 4 3" xfId="13330" xr:uid="{00000000-0005-0000-0000-0000DF300000}"/>
    <cellStyle name="Comma 3 3 2 2 2 4 3 2" xfId="13331" xr:uid="{00000000-0005-0000-0000-0000E0300000}"/>
    <cellStyle name="Comma 3 3 2 2 2 4 3 3" xfId="13332" xr:uid="{00000000-0005-0000-0000-0000E1300000}"/>
    <cellStyle name="Comma 3 3 2 2 2 4 4" xfId="13333" xr:uid="{00000000-0005-0000-0000-0000E2300000}"/>
    <cellStyle name="Comma 3 3 2 2 2 4 4 2" xfId="13334" xr:uid="{00000000-0005-0000-0000-0000E3300000}"/>
    <cellStyle name="Comma 3 3 2 2 2 4 4 3" xfId="13335" xr:uid="{00000000-0005-0000-0000-0000E4300000}"/>
    <cellStyle name="Comma 3 3 2 2 2 4 5" xfId="13336" xr:uid="{00000000-0005-0000-0000-0000E5300000}"/>
    <cellStyle name="Comma 3 3 2 2 2 4 5 2" xfId="13337" xr:uid="{00000000-0005-0000-0000-0000E6300000}"/>
    <cellStyle name="Comma 3 3 2 2 2 4 5 3" xfId="13338" xr:uid="{00000000-0005-0000-0000-0000E7300000}"/>
    <cellStyle name="Comma 3 3 2 2 2 4 6" xfId="13339" xr:uid="{00000000-0005-0000-0000-0000E8300000}"/>
    <cellStyle name="Comma 3 3 2 2 2 4 7" xfId="13340" xr:uid="{00000000-0005-0000-0000-0000E9300000}"/>
    <cellStyle name="Comma 3 3 2 2 2 5" xfId="13341" xr:uid="{00000000-0005-0000-0000-0000EA300000}"/>
    <cellStyle name="Comma 3 3 2 2 2 5 2" xfId="13342" xr:uid="{00000000-0005-0000-0000-0000EB300000}"/>
    <cellStyle name="Comma 3 3 2 2 2 5 2 2" xfId="13343" xr:uid="{00000000-0005-0000-0000-0000EC300000}"/>
    <cellStyle name="Comma 3 3 2 2 2 5 2 3" xfId="13344" xr:uid="{00000000-0005-0000-0000-0000ED300000}"/>
    <cellStyle name="Comma 3 3 2 2 2 5 3" xfId="13345" xr:uid="{00000000-0005-0000-0000-0000EE300000}"/>
    <cellStyle name="Comma 3 3 2 2 2 5 3 2" xfId="13346" xr:uid="{00000000-0005-0000-0000-0000EF300000}"/>
    <cellStyle name="Comma 3 3 2 2 2 5 3 3" xfId="13347" xr:uid="{00000000-0005-0000-0000-0000F0300000}"/>
    <cellStyle name="Comma 3 3 2 2 2 5 4" xfId="13348" xr:uid="{00000000-0005-0000-0000-0000F1300000}"/>
    <cellStyle name="Comma 3 3 2 2 2 5 4 2" xfId="13349" xr:uid="{00000000-0005-0000-0000-0000F2300000}"/>
    <cellStyle name="Comma 3 3 2 2 2 5 4 3" xfId="13350" xr:uid="{00000000-0005-0000-0000-0000F3300000}"/>
    <cellStyle name="Comma 3 3 2 2 2 5 5" xfId="13351" xr:uid="{00000000-0005-0000-0000-0000F4300000}"/>
    <cellStyle name="Comma 3 3 2 2 2 5 5 2" xfId="13352" xr:uid="{00000000-0005-0000-0000-0000F5300000}"/>
    <cellStyle name="Comma 3 3 2 2 2 5 5 3" xfId="13353" xr:uid="{00000000-0005-0000-0000-0000F6300000}"/>
    <cellStyle name="Comma 3 3 2 2 2 5 6" xfId="13354" xr:uid="{00000000-0005-0000-0000-0000F7300000}"/>
    <cellStyle name="Comma 3 3 2 2 2 5 7" xfId="13355" xr:uid="{00000000-0005-0000-0000-0000F8300000}"/>
    <cellStyle name="Comma 3 3 2 2 2 6" xfId="13356" xr:uid="{00000000-0005-0000-0000-0000F9300000}"/>
    <cellStyle name="Comma 3 3 2 2 2 6 2" xfId="13357" xr:uid="{00000000-0005-0000-0000-0000FA300000}"/>
    <cellStyle name="Comma 3 3 2 2 2 6 3" xfId="13358" xr:uid="{00000000-0005-0000-0000-0000FB300000}"/>
    <cellStyle name="Comma 3 3 2 2 2 7" xfId="13359" xr:uid="{00000000-0005-0000-0000-0000FC300000}"/>
    <cellStyle name="Comma 3 3 2 2 2 7 2" xfId="13360" xr:uid="{00000000-0005-0000-0000-0000FD300000}"/>
    <cellStyle name="Comma 3 3 2 2 2 7 3" xfId="13361" xr:uid="{00000000-0005-0000-0000-0000FE300000}"/>
    <cellStyle name="Comma 3 3 2 2 2 8" xfId="13362" xr:uid="{00000000-0005-0000-0000-0000FF300000}"/>
    <cellStyle name="Comma 3 3 2 2 2 8 2" xfId="13363" xr:uid="{00000000-0005-0000-0000-000000310000}"/>
    <cellStyle name="Comma 3 3 2 2 2 8 3" xfId="13364" xr:uid="{00000000-0005-0000-0000-000001310000}"/>
    <cellStyle name="Comma 3 3 2 2 2 9" xfId="13365" xr:uid="{00000000-0005-0000-0000-000002310000}"/>
    <cellStyle name="Comma 3 3 2 2 2 9 2" xfId="13366" xr:uid="{00000000-0005-0000-0000-000003310000}"/>
    <cellStyle name="Comma 3 3 2 2 2 9 3" xfId="13367" xr:uid="{00000000-0005-0000-0000-000004310000}"/>
    <cellStyle name="Comma 3 3 2 2 3" xfId="13368" xr:uid="{00000000-0005-0000-0000-000005310000}"/>
    <cellStyle name="Comma 3 3 2 2 3 2" xfId="13369" xr:uid="{00000000-0005-0000-0000-000006310000}"/>
    <cellStyle name="Comma 3 3 2 2 3 2 2" xfId="13370" xr:uid="{00000000-0005-0000-0000-000007310000}"/>
    <cellStyle name="Comma 3 3 2 2 3 2 2 2" xfId="13371" xr:uid="{00000000-0005-0000-0000-000008310000}"/>
    <cellStyle name="Comma 3 3 2 2 3 2 2 3" xfId="13372" xr:uid="{00000000-0005-0000-0000-000009310000}"/>
    <cellStyle name="Comma 3 3 2 2 3 2 3" xfId="13373" xr:uid="{00000000-0005-0000-0000-00000A310000}"/>
    <cellStyle name="Comma 3 3 2 2 3 2 3 2" xfId="13374" xr:uid="{00000000-0005-0000-0000-00000B310000}"/>
    <cellStyle name="Comma 3 3 2 2 3 2 3 3" xfId="13375" xr:uid="{00000000-0005-0000-0000-00000C310000}"/>
    <cellStyle name="Comma 3 3 2 2 3 2 4" xfId="13376" xr:uid="{00000000-0005-0000-0000-00000D310000}"/>
    <cellStyle name="Comma 3 3 2 2 3 2 4 2" xfId="13377" xr:uid="{00000000-0005-0000-0000-00000E310000}"/>
    <cellStyle name="Comma 3 3 2 2 3 2 4 3" xfId="13378" xr:uid="{00000000-0005-0000-0000-00000F310000}"/>
    <cellStyle name="Comma 3 3 2 2 3 2 5" xfId="13379" xr:uid="{00000000-0005-0000-0000-000010310000}"/>
    <cellStyle name="Comma 3 3 2 2 3 2 5 2" xfId="13380" xr:uid="{00000000-0005-0000-0000-000011310000}"/>
    <cellStyle name="Comma 3 3 2 2 3 2 5 3" xfId="13381" xr:uid="{00000000-0005-0000-0000-000012310000}"/>
    <cellStyle name="Comma 3 3 2 2 3 2 6" xfId="13382" xr:uid="{00000000-0005-0000-0000-000013310000}"/>
    <cellStyle name="Comma 3 3 2 2 3 2 7" xfId="13383" xr:uid="{00000000-0005-0000-0000-000014310000}"/>
    <cellStyle name="Comma 3 3 2 2 3 3" xfId="13384" xr:uid="{00000000-0005-0000-0000-000015310000}"/>
    <cellStyle name="Comma 3 3 2 2 3 3 2" xfId="13385" xr:uid="{00000000-0005-0000-0000-000016310000}"/>
    <cellStyle name="Comma 3 3 2 2 3 3 3" xfId="13386" xr:uid="{00000000-0005-0000-0000-000017310000}"/>
    <cellStyle name="Comma 3 3 2 2 3 4" xfId="13387" xr:uid="{00000000-0005-0000-0000-000018310000}"/>
    <cellStyle name="Comma 3 3 2 2 3 4 2" xfId="13388" xr:uid="{00000000-0005-0000-0000-000019310000}"/>
    <cellStyle name="Comma 3 3 2 2 3 4 3" xfId="13389" xr:uid="{00000000-0005-0000-0000-00001A310000}"/>
    <cellStyle name="Comma 3 3 2 2 3 5" xfId="13390" xr:uid="{00000000-0005-0000-0000-00001B310000}"/>
    <cellStyle name="Comma 3 3 2 2 3 5 2" xfId="13391" xr:uid="{00000000-0005-0000-0000-00001C310000}"/>
    <cellStyle name="Comma 3 3 2 2 3 5 3" xfId="13392" xr:uid="{00000000-0005-0000-0000-00001D310000}"/>
    <cellStyle name="Comma 3 3 2 2 3 6" xfId="13393" xr:uid="{00000000-0005-0000-0000-00001E310000}"/>
    <cellStyle name="Comma 3 3 2 2 3 6 2" xfId="13394" xr:uid="{00000000-0005-0000-0000-00001F310000}"/>
    <cellStyle name="Comma 3 3 2 2 3 6 3" xfId="13395" xr:uid="{00000000-0005-0000-0000-000020310000}"/>
    <cellStyle name="Comma 3 3 2 2 3 7" xfId="13396" xr:uid="{00000000-0005-0000-0000-000021310000}"/>
    <cellStyle name="Comma 3 3 2 2 3 8" xfId="13397" xr:uid="{00000000-0005-0000-0000-000022310000}"/>
    <cellStyle name="Comma 3 3 2 2 4" xfId="13398" xr:uid="{00000000-0005-0000-0000-000023310000}"/>
    <cellStyle name="Comma 3 3 2 2 4 2" xfId="13399" xr:uid="{00000000-0005-0000-0000-000024310000}"/>
    <cellStyle name="Comma 3 3 2 2 4 2 2" xfId="13400" xr:uid="{00000000-0005-0000-0000-000025310000}"/>
    <cellStyle name="Comma 3 3 2 2 4 2 2 2" xfId="13401" xr:uid="{00000000-0005-0000-0000-000026310000}"/>
    <cellStyle name="Comma 3 3 2 2 4 2 2 3" xfId="13402" xr:uid="{00000000-0005-0000-0000-000027310000}"/>
    <cellStyle name="Comma 3 3 2 2 4 2 3" xfId="13403" xr:uid="{00000000-0005-0000-0000-000028310000}"/>
    <cellStyle name="Comma 3 3 2 2 4 2 3 2" xfId="13404" xr:uid="{00000000-0005-0000-0000-000029310000}"/>
    <cellStyle name="Comma 3 3 2 2 4 2 3 3" xfId="13405" xr:uid="{00000000-0005-0000-0000-00002A310000}"/>
    <cellStyle name="Comma 3 3 2 2 4 2 4" xfId="13406" xr:uid="{00000000-0005-0000-0000-00002B310000}"/>
    <cellStyle name="Comma 3 3 2 2 4 2 4 2" xfId="13407" xr:uid="{00000000-0005-0000-0000-00002C310000}"/>
    <cellStyle name="Comma 3 3 2 2 4 2 4 3" xfId="13408" xr:uid="{00000000-0005-0000-0000-00002D310000}"/>
    <cellStyle name="Comma 3 3 2 2 4 2 5" xfId="13409" xr:uid="{00000000-0005-0000-0000-00002E310000}"/>
    <cellStyle name="Comma 3 3 2 2 4 2 5 2" xfId="13410" xr:uid="{00000000-0005-0000-0000-00002F310000}"/>
    <cellStyle name="Comma 3 3 2 2 4 2 5 3" xfId="13411" xr:uid="{00000000-0005-0000-0000-000030310000}"/>
    <cellStyle name="Comma 3 3 2 2 4 2 6" xfId="13412" xr:uid="{00000000-0005-0000-0000-000031310000}"/>
    <cellStyle name="Comma 3 3 2 2 4 2 7" xfId="13413" xr:uid="{00000000-0005-0000-0000-000032310000}"/>
    <cellStyle name="Comma 3 3 2 2 4 3" xfId="13414" xr:uid="{00000000-0005-0000-0000-000033310000}"/>
    <cellStyle name="Comma 3 3 2 2 4 3 2" xfId="13415" xr:uid="{00000000-0005-0000-0000-000034310000}"/>
    <cellStyle name="Comma 3 3 2 2 4 3 3" xfId="13416" xr:uid="{00000000-0005-0000-0000-000035310000}"/>
    <cellStyle name="Comma 3 3 2 2 4 4" xfId="13417" xr:uid="{00000000-0005-0000-0000-000036310000}"/>
    <cellStyle name="Comma 3 3 2 2 4 4 2" xfId="13418" xr:uid="{00000000-0005-0000-0000-000037310000}"/>
    <cellStyle name="Comma 3 3 2 2 4 4 3" xfId="13419" xr:uid="{00000000-0005-0000-0000-000038310000}"/>
    <cellStyle name="Comma 3 3 2 2 4 5" xfId="13420" xr:uid="{00000000-0005-0000-0000-000039310000}"/>
    <cellStyle name="Comma 3 3 2 2 4 5 2" xfId="13421" xr:uid="{00000000-0005-0000-0000-00003A310000}"/>
    <cellStyle name="Comma 3 3 2 2 4 5 3" xfId="13422" xr:uid="{00000000-0005-0000-0000-00003B310000}"/>
    <cellStyle name="Comma 3 3 2 2 4 6" xfId="13423" xr:uid="{00000000-0005-0000-0000-00003C310000}"/>
    <cellStyle name="Comma 3 3 2 2 4 6 2" xfId="13424" xr:uid="{00000000-0005-0000-0000-00003D310000}"/>
    <cellStyle name="Comma 3 3 2 2 4 6 3" xfId="13425" xr:uid="{00000000-0005-0000-0000-00003E310000}"/>
    <cellStyle name="Comma 3 3 2 2 4 7" xfId="13426" xr:uid="{00000000-0005-0000-0000-00003F310000}"/>
    <cellStyle name="Comma 3 3 2 2 4 8" xfId="13427" xr:uid="{00000000-0005-0000-0000-000040310000}"/>
    <cellStyle name="Comma 3 3 2 2 5" xfId="13428" xr:uid="{00000000-0005-0000-0000-000041310000}"/>
    <cellStyle name="Comma 3 3 2 2 5 2" xfId="13429" xr:uid="{00000000-0005-0000-0000-000042310000}"/>
    <cellStyle name="Comma 3 3 2 2 5 2 2" xfId="13430" xr:uid="{00000000-0005-0000-0000-000043310000}"/>
    <cellStyle name="Comma 3 3 2 2 5 2 3" xfId="13431" xr:uid="{00000000-0005-0000-0000-000044310000}"/>
    <cellStyle name="Comma 3 3 2 2 5 3" xfId="13432" xr:uid="{00000000-0005-0000-0000-000045310000}"/>
    <cellStyle name="Comma 3 3 2 2 5 3 2" xfId="13433" xr:uid="{00000000-0005-0000-0000-000046310000}"/>
    <cellStyle name="Comma 3 3 2 2 5 3 3" xfId="13434" xr:uid="{00000000-0005-0000-0000-000047310000}"/>
    <cellStyle name="Comma 3 3 2 2 5 4" xfId="13435" xr:uid="{00000000-0005-0000-0000-000048310000}"/>
    <cellStyle name="Comma 3 3 2 2 5 4 2" xfId="13436" xr:uid="{00000000-0005-0000-0000-000049310000}"/>
    <cellStyle name="Comma 3 3 2 2 5 4 3" xfId="13437" xr:uid="{00000000-0005-0000-0000-00004A310000}"/>
    <cellStyle name="Comma 3 3 2 2 5 5" xfId="13438" xr:uid="{00000000-0005-0000-0000-00004B310000}"/>
    <cellStyle name="Comma 3 3 2 2 5 5 2" xfId="13439" xr:uid="{00000000-0005-0000-0000-00004C310000}"/>
    <cellStyle name="Comma 3 3 2 2 5 5 3" xfId="13440" xr:uid="{00000000-0005-0000-0000-00004D310000}"/>
    <cellStyle name="Comma 3 3 2 2 5 6" xfId="13441" xr:uid="{00000000-0005-0000-0000-00004E310000}"/>
    <cellStyle name="Comma 3 3 2 2 5 7" xfId="13442" xr:uid="{00000000-0005-0000-0000-00004F310000}"/>
    <cellStyle name="Comma 3 3 2 2 6" xfId="13443" xr:uid="{00000000-0005-0000-0000-000050310000}"/>
    <cellStyle name="Comma 3 3 2 2 6 2" xfId="13444" xr:uid="{00000000-0005-0000-0000-000051310000}"/>
    <cellStyle name="Comma 3 3 2 2 6 2 2" xfId="13445" xr:uid="{00000000-0005-0000-0000-000052310000}"/>
    <cellStyle name="Comma 3 3 2 2 6 2 3" xfId="13446" xr:uid="{00000000-0005-0000-0000-000053310000}"/>
    <cellStyle name="Comma 3 3 2 2 6 3" xfId="13447" xr:uid="{00000000-0005-0000-0000-000054310000}"/>
    <cellStyle name="Comma 3 3 2 2 6 3 2" xfId="13448" xr:uid="{00000000-0005-0000-0000-000055310000}"/>
    <cellStyle name="Comma 3 3 2 2 6 3 3" xfId="13449" xr:uid="{00000000-0005-0000-0000-000056310000}"/>
    <cellStyle name="Comma 3 3 2 2 6 4" xfId="13450" xr:uid="{00000000-0005-0000-0000-000057310000}"/>
    <cellStyle name="Comma 3 3 2 2 6 4 2" xfId="13451" xr:uid="{00000000-0005-0000-0000-000058310000}"/>
    <cellStyle name="Comma 3 3 2 2 6 4 3" xfId="13452" xr:uid="{00000000-0005-0000-0000-000059310000}"/>
    <cellStyle name="Comma 3 3 2 2 6 5" xfId="13453" xr:uid="{00000000-0005-0000-0000-00005A310000}"/>
    <cellStyle name="Comma 3 3 2 2 6 5 2" xfId="13454" xr:uid="{00000000-0005-0000-0000-00005B310000}"/>
    <cellStyle name="Comma 3 3 2 2 6 5 3" xfId="13455" xr:uid="{00000000-0005-0000-0000-00005C310000}"/>
    <cellStyle name="Comma 3 3 2 2 6 6" xfId="13456" xr:uid="{00000000-0005-0000-0000-00005D310000}"/>
    <cellStyle name="Comma 3 3 2 2 6 7" xfId="13457" xr:uid="{00000000-0005-0000-0000-00005E310000}"/>
    <cellStyle name="Comma 3 3 2 2 7" xfId="13458" xr:uid="{00000000-0005-0000-0000-00005F310000}"/>
    <cellStyle name="Comma 3 3 2 2 7 2" xfId="13459" xr:uid="{00000000-0005-0000-0000-000060310000}"/>
    <cellStyle name="Comma 3 3 2 2 7 2 2" xfId="13460" xr:uid="{00000000-0005-0000-0000-000061310000}"/>
    <cellStyle name="Comma 3 3 2 2 7 2 3" xfId="13461" xr:uid="{00000000-0005-0000-0000-000062310000}"/>
    <cellStyle name="Comma 3 3 2 2 7 3" xfId="13462" xr:uid="{00000000-0005-0000-0000-000063310000}"/>
    <cellStyle name="Comma 3 3 2 2 7 3 2" xfId="13463" xr:uid="{00000000-0005-0000-0000-000064310000}"/>
    <cellStyle name="Comma 3 3 2 2 7 3 3" xfId="13464" xr:uid="{00000000-0005-0000-0000-000065310000}"/>
    <cellStyle name="Comma 3 3 2 2 7 4" xfId="13465" xr:uid="{00000000-0005-0000-0000-000066310000}"/>
    <cellStyle name="Comma 3 3 2 2 7 4 2" xfId="13466" xr:uid="{00000000-0005-0000-0000-000067310000}"/>
    <cellStyle name="Comma 3 3 2 2 7 4 3" xfId="13467" xr:uid="{00000000-0005-0000-0000-000068310000}"/>
    <cellStyle name="Comma 3 3 2 2 7 5" xfId="13468" xr:uid="{00000000-0005-0000-0000-000069310000}"/>
    <cellStyle name="Comma 3 3 2 2 7 5 2" xfId="13469" xr:uid="{00000000-0005-0000-0000-00006A310000}"/>
    <cellStyle name="Comma 3 3 2 2 7 5 3" xfId="13470" xr:uid="{00000000-0005-0000-0000-00006B310000}"/>
    <cellStyle name="Comma 3 3 2 2 7 6" xfId="13471" xr:uid="{00000000-0005-0000-0000-00006C310000}"/>
    <cellStyle name="Comma 3 3 2 2 7 7" xfId="13472" xr:uid="{00000000-0005-0000-0000-00006D310000}"/>
    <cellStyle name="Comma 3 3 2 2 8" xfId="13473" xr:uid="{00000000-0005-0000-0000-00006E310000}"/>
    <cellStyle name="Comma 3 3 2 2 8 2" xfId="13474" xr:uid="{00000000-0005-0000-0000-00006F310000}"/>
    <cellStyle name="Comma 3 3 2 2 8 2 2" xfId="13475" xr:uid="{00000000-0005-0000-0000-000070310000}"/>
    <cellStyle name="Comma 3 3 2 2 8 2 3" xfId="13476" xr:uid="{00000000-0005-0000-0000-000071310000}"/>
    <cellStyle name="Comma 3 3 2 2 8 3" xfId="13477" xr:uid="{00000000-0005-0000-0000-000072310000}"/>
    <cellStyle name="Comma 3 3 2 2 8 3 2" xfId="13478" xr:uid="{00000000-0005-0000-0000-000073310000}"/>
    <cellStyle name="Comma 3 3 2 2 8 3 3" xfId="13479" xr:uid="{00000000-0005-0000-0000-000074310000}"/>
    <cellStyle name="Comma 3 3 2 2 8 4" xfId="13480" xr:uid="{00000000-0005-0000-0000-000075310000}"/>
    <cellStyle name="Comma 3 3 2 2 8 4 2" xfId="13481" xr:uid="{00000000-0005-0000-0000-000076310000}"/>
    <cellStyle name="Comma 3 3 2 2 8 4 3" xfId="13482" xr:uid="{00000000-0005-0000-0000-000077310000}"/>
    <cellStyle name="Comma 3 3 2 2 8 5" xfId="13483" xr:uid="{00000000-0005-0000-0000-000078310000}"/>
    <cellStyle name="Comma 3 3 2 2 8 5 2" xfId="13484" xr:uid="{00000000-0005-0000-0000-000079310000}"/>
    <cellStyle name="Comma 3 3 2 2 8 5 3" xfId="13485" xr:uid="{00000000-0005-0000-0000-00007A310000}"/>
    <cellStyle name="Comma 3 3 2 2 8 6" xfId="13486" xr:uid="{00000000-0005-0000-0000-00007B310000}"/>
    <cellStyle name="Comma 3 3 2 2 8 7" xfId="13487" xr:uid="{00000000-0005-0000-0000-00007C310000}"/>
    <cellStyle name="Comma 3 3 2 2 9" xfId="13488" xr:uid="{00000000-0005-0000-0000-00007D310000}"/>
    <cellStyle name="Comma 3 3 2 2 9 2" xfId="13489" xr:uid="{00000000-0005-0000-0000-00007E310000}"/>
    <cellStyle name="Comma 3 3 2 2 9 3" xfId="13490" xr:uid="{00000000-0005-0000-0000-00007F310000}"/>
    <cellStyle name="Comma 3 3 2 3" xfId="13491" xr:uid="{00000000-0005-0000-0000-000080310000}"/>
    <cellStyle name="Comma 3 3 2 3 10" xfId="13492" xr:uid="{00000000-0005-0000-0000-000081310000}"/>
    <cellStyle name="Comma 3 3 2 3 11" xfId="13493" xr:uid="{00000000-0005-0000-0000-000082310000}"/>
    <cellStyle name="Comma 3 3 2 3 2" xfId="13494" xr:uid="{00000000-0005-0000-0000-000083310000}"/>
    <cellStyle name="Comma 3 3 2 3 2 2" xfId="13495" xr:uid="{00000000-0005-0000-0000-000084310000}"/>
    <cellStyle name="Comma 3 3 2 3 2 2 2" xfId="13496" xr:uid="{00000000-0005-0000-0000-000085310000}"/>
    <cellStyle name="Comma 3 3 2 3 2 2 2 2" xfId="13497" xr:uid="{00000000-0005-0000-0000-000086310000}"/>
    <cellStyle name="Comma 3 3 2 3 2 2 2 3" xfId="13498" xr:uid="{00000000-0005-0000-0000-000087310000}"/>
    <cellStyle name="Comma 3 3 2 3 2 2 3" xfId="13499" xr:uid="{00000000-0005-0000-0000-000088310000}"/>
    <cellStyle name="Comma 3 3 2 3 2 2 3 2" xfId="13500" xr:uid="{00000000-0005-0000-0000-000089310000}"/>
    <cellStyle name="Comma 3 3 2 3 2 2 3 3" xfId="13501" xr:uid="{00000000-0005-0000-0000-00008A310000}"/>
    <cellStyle name="Comma 3 3 2 3 2 2 4" xfId="13502" xr:uid="{00000000-0005-0000-0000-00008B310000}"/>
    <cellStyle name="Comma 3 3 2 3 2 2 4 2" xfId="13503" xr:uid="{00000000-0005-0000-0000-00008C310000}"/>
    <cellStyle name="Comma 3 3 2 3 2 2 4 3" xfId="13504" xr:uid="{00000000-0005-0000-0000-00008D310000}"/>
    <cellStyle name="Comma 3 3 2 3 2 2 5" xfId="13505" xr:uid="{00000000-0005-0000-0000-00008E310000}"/>
    <cellStyle name="Comma 3 3 2 3 2 2 5 2" xfId="13506" xr:uid="{00000000-0005-0000-0000-00008F310000}"/>
    <cellStyle name="Comma 3 3 2 3 2 2 5 3" xfId="13507" xr:uid="{00000000-0005-0000-0000-000090310000}"/>
    <cellStyle name="Comma 3 3 2 3 2 2 6" xfId="13508" xr:uid="{00000000-0005-0000-0000-000091310000}"/>
    <cellStyle name="Comma 3 3 2 3 2 2 7" xfId="13509" xr:uid="{00000000-0005-0000-0000-000092310000}"/>
    <cellStyle name="Comma 3 3 2 3 2 3" xfId="13510" xr:uid="{00000000-0005-0000-0000-000093310000}"/>
    <cellStyle name="Comma 3 3 2 3 2 3 2" xfId="13511" xr:uid="{00000000-0005-0000-0000-000094310000}"/>
    <cellStyle name="Comma 3 3 2 3 2 3 3" xfId="13512" xr:uid="{00000000-0005-0000-0000-000095310000}"/>
    <cellStyle name="Comma 3 3 2 3 2 4" xfId="13513" xr:uid="{00000000-0005-0000-0000-000096310000}"/>
    <cellStyle name="Comma 3 3 2 3 2 4 2" xfId="13514" xr:uid="{00000000-0005-0000-0000-000097310000}"/>
    <cellStyle name="Comma 3 3 2 3 2 4 3" xfId="13515" xr:uid="{00000000-0005-0000-0000-000098310000}"/>
    <cellStyle name="Comma 3 3 2 3 2 5" xfId="13516" xr:uid="{00000000-0005-0000-0000-000099310000}"/>
    <cellStyle name="Comma 3 3 2 3 2 5 2" xfId="13517" xr:uid="{00000000-0005-0000-0000-00009A310000}"/>
    <cellStyle name="Comma 3 3 2 3 2 5 3" xfId="13518" xr:uid="{00000000-0005-0000-0000-00009B310000}"/>
    <cellStyle name="Comma 3 3 2 3 2 6" xfId="13519" xr:uid="{00000000-0005-0000-0000-00009C310000}"/>
    <cellStyle name="Comma 3 3 2 3 2 6 2" xfId="13520" xr:uid="{00000000-0005-0000-0000-00009D310000}"/>
    <cellStyle name="Comma 3 3 2 3 2 6 3" xfId="13521" xr:uid="{00000000-0005-0000-0000-00009E310000}"/>
    <cellStyle name="Comma 3 3 2 3 2 7" xfId="13522" xr:uid="{00000000-0005-0000-0000-00009F310000}"/>
    <cellStyle name="Comma 3 3 2 3 2 8" xfId="13523" xr:uid="{00000000-0005-0000-0000-0000A0310000}"/>
    <cellStyle name="Comma 3 3 2 3 3" xfId="13524" xr:uid="{00000000-0005-0000-0000-0000A1310000}"/>
    <cellStyle name="Comma 3 3 2 3 3 2" xfId="13525" xr:uid="{00000000-0005-0000-0000-0000A2310000}"/>
    <cellStyle name="Comma 3 3 2 3 3 2 2" xfId="13526" xr:uid="{00000000-0005-0000-0000-0000A3310000}"/>
    <cellStyle name="Comma 3 3 2 3 3 2 3" xfId="13527" xr:uid="{00000000-0005-0000-0000-0000A4310000}"/>
    <cellStyle name="Comma 3 3 2 3 3 3" xfId="13528" xr:uid="{00000000-0005-0000-0000-0000A5310000}"/>
    <cellStyle name="Comma 3 3 2 3 3 3 2" xfId="13529" xr:uid="{00000000-0005-0000-0000-0000A6310000}"/>
    <cellStyle name="Comma 3 3 2 3 3 3 3" xfId="13530" xr:uid="{00000000-0005-0000-0000-0000A7310000}"/>
    <cellStyle name="Comma 3 3 2 3 3 4" xfId="13531" xr:uid="{00000000-0005-0000-0000-0000A8310000}"/>
    <cellStyle name="Comma 3 3 2 3 3 4 2" xfId="13532" xr:uid="{00000000-0005-0000-0000-0000A9310000}"/>
    <cellStyle name="Comma 3 3 2 3 3 4 3" xfId="13533" xr:uid="{00000000-0005-0000-0000-0000AA310000}"/>
    <cellStyle name="Comma 3 3 2 3 3 5" xfId="13534" xr:uid="{00000000-0005-0000-0000-0000AB310000}"/>
    <cellStyle name="Comma 3 3 2 3 3 5 2" xfId="13535" xr:uid="{00000000-0005-0000-0000-0000AC310000}"/>
    <cellStyle name="Comma 3 3 2 3 3 5 3" xfId="13536" xr:uid="{00000000-0005-0000-0000-0000AD310000}"/>
    <cellStyle name="Comma 3 3 2 3 3 6" xfId="13537" xr:uid="{00000000-0005-0000-0000-0000AE310000}"/>
    <cellStyle name="Comma 3 3 2 3 3 7" xfId="13538" xr:uid="{00000000-0005-0000-0000-0000AF310000}"/>
    <cellStyle name="Comma 3 3 2 3 4" xfId="13539" xr:uid="{00000000-0005-0000-0000-0000B0310000}"/>
    <cellStyle name="Comma 3 3 2 3 4 2" xfId="13540" xr:uid="{00000000-0005-0000-0000-0000B1310000}"/>
    <cellStyle name="Comma 3 3 2 3 4 2 2" xfId="13541" xr:uid="{00000000-0005-0000-0000-0000B2310000}"/>
    <cellStyle name="Comma 3 3 2 3 4 2 3" xfId="13542" xr:uid="{00000000-0005-0000-0000-0000B3310000}"/>
    <cellStyle name="Comma 3 3 2 3 4 3" xfId="13543" xr:uid="{00000000-0005-0000-0000-0000B4310000}"/>
    <cellStyle name="Comma 3 3 2 3 4 3 2" xfId="13544" xr:uid="{00000000-0005-0000-0000-0000B5310000}"/>
    <cellStyle name="Comma 3 3 2 3 4 3 3" xfId="13545" xr:uid="{00000000-0005-0000-0000-0000B6310000}"/>
    <cellStyle name="Comma 3 3 2 3 4 4" xfId="13546" xr:uid="{00000000-0005-0000-0000-0000B7310000}"/>
    <cellStyle name="Comma 3 3 2 3 4 4 2" xfId="13547" xr:uid="{00000000-0005-0000-0000-0000B8310000}"/>
    <cellStyle name="Comma 3 3 2 3 4 4 3" xfId="13548" xr:uid="{00000000-0005-0000-0000-0000B9310000}"/>
    <cellStyle name="Comma 3 3 2 3 4 5" xfId="13549" xr:uid="{00000000-0005-0000-0000-0000BA310000}"/>
    <cellStyle name="Comma 3 3 2 3 4 5 2" xfId="13550" xr:uid="{00000000-0005-0000-0000-0000BB310000}"/>
    <cellStyle name="Comma 3 3 2 3 4 5 3" xfId="13551" xr:uid="{00000000-0005-0000-0000-0000BC310000}"/>
    <cellStyle name="Comma 3 3 2 3 4 6" xfId="13552" xr:uid="{00000000-0005-0000-0000-0000BD310000}"/>
    <cellStyle name="Comma 3 3 2 3 4 7" xfId="13553" xr:uid="{00000000-0005-0000-0000-0000BE310000}"/>
    <cellStyle name="Comma 3 3 2 3 5" xfId="13554" xr:uid="{00000000-0005-0000-0000-0000BF310000}"/>
    <cellStyle name="Comma 3 3 2 3 5 2" xfId="13555" xr:uid="{00000000-0005-0000-0000-0000C0310000}"/>
    <cellStyle name="Comma 3 3 2 3 5 2 2" xfId="13556" xr:uid="{00000000-0005-0000-0000-0000C1310000}"/>
    <cellStyle name="Comma 3 3 2 3 5 2 3" xfId="13557" xr:uid="{00000000-0005-0000-0000-0000C2310000}"/>
    <cellStyle name="Comma 3 3 2 3 5 3" xfId="13558" xr:uid="{00000000-0005-0000-0000-0000C3310000}"/>
    <cellStyle name="Comma 3 3 2 3 5 3 2" xfId="13559" xr:uid="{00000000-0005-0000-0000-0000C4310000}"/>
    <cellStyle name="Comma 3 3 2 3 5 3 3" xfId="13560" xr:uid="{00000000-0005-0000-0000-0000C5310000}"/>
    <cellStyle name="Comma 3 3 2 3 5 4" xfId="13561" xr:uid="{00000000-0005-0000-0000-0000C6310000}"/>
    <cellStyle name="Comma 3 3 2 3 5 4 2" xfId="13562" xr:uid="{00000000-0005-0000-0000-0000C7310000}"/>
    <cellStyle name="Comma 3 3 2 3 5 4 3" xfId="13563" xr:uid="{00000000-0005-0000-0000-0000C8310000}"/>
    <cellStyle name="Comma 3 3 2 3 5 5" xfId="13564" xr:uid="{00000000-0005-0000-0000-0000C9310000}"/>
    <cellStyle name="Comma 3 3 2 3 5 5 2" xfId="13565" xr:uid="{00000000-0005-0000-0000-0000CA310000}"/>
    <cellStyle name="Comma 3 3 2 3 5 5 3" xfId="13566" xr:uid="{00000000-0005-0000-0000-0000CB310000}"/>
    <cellStyle name="Comma 3 3 2 3 5 6" xfId="13567" xr:uid="{00000000-0005-0000-0000-0000CC310000}"/>
    <cellStyle name="Comma 3 3 2 3 5 7" xfId="13568" xr:uid="{00000000-0005-0000-0000-0000CD310000}"/>
    <cellStyle name="Comma 3 3 2 3 6" xfId="13569" xr:uid="{00000000-0005-0000-0000-0000CE310000}"/>
    <cellStyle name="Comma 3 3 2 3 6 2" xfId="13570" xr:uid="{00000000-0005-0000-0000-0000CF310000}"/>
    <cellStyle name="Comma 3 3 2 3 6 3" xfId="13571" xr:uid="{00000000-0005-0000-0000-0000D0310000}"/>
    <cellStyle name="Comma 3 3 2 3 7" xfId="13572" xr:uid="{00000000-0005-0000-0000-0000D1310000}"/>
    <cellStyle name="Comma 3 3 2 3 7 2" xfId="13573" xr:uid="{00000000-0005-0000-0000-0000D2310000}"/>
    <cellStyle name="Comma 3 3 2 3 7 3" xfId="13574" xr:uid="{00000000-0005-0000-0000-0000D3310000}"/>
    <cellStyle name="Comma 3 3 2 3 8" xfId="13575" xr:uid="{00000000-0005-0000-0000-0000D4310000}"/>
    <cellStyle name="Comma 3 3 2 3 8 2" xfId="13576" xr:uid="{00000000-0005-0000-0000-0000D5310000}"/>
    <cellStyle name="Comma 3 3 2 3 8 3" xfId="13577" xr:uid="{00000000-0005-0000-0000-0000D6310000}"/>
    <cellStyle name="Comma 3 3 2 3 9" xfId="13578" xr:uid="{00000000-0005-0000-0000-0000D7310000}"/>
    <cellStyle name="Comma 3 3 2 3 9 2" xfId="13579" xr:uid="{00000000-0005-0000-0000-0000D8310000}"/>
    <cellStyle name="Comma 3 3 2 3 9 3" xfId="13580" xr:uid="{00000000-0005-0000-0000-0000D9310000}"/>
    <cellStyle name="Comma 3 3 2 4" xfId="13581" xr:uid="{00000000-0005-0000-0000-0000DA310000}"/>
    <cellStyle name="Comma 3 3 2 4 2" xfId="13582" xr:uid="{00000000-0005-0000-0000-0000DB310000}"/>
    <cellStyle name="Comma 3 3 2 4 2 2" xfId="13583" xr:uid="{00000000-0005-0000-0000-0000DC310000}"/>
    <cellStyle name="Comma 3 3 2 4 2 2 2" xfId="13584" xr:uid="{00000000-0005-0000-0000-0000DD310000}"/>
    <cellStyle name="Comma 3 3 2 4 2 2 3" xfId="13585" xr:uid="{00000000-0005-0000-0000-0000DE310000}"/>
    <cellStyle name="Comma 3 3 2 4 2 3" xfId="13586" xr:uid="{00000000-0005-0000-0000-0000DF310000}"/>
    <cellStyle name="Comma 3 3 2 4 2 3 2" xfId="13587" xr:uid="{00000000-0005-0000-0000-0000E0310000}"/>
    <cellStyle name="Comma 3 3 2 4 2 3 3" xfId="13588" xr:uid="{00000000-0005-0000-0000-0000E1310000}"/>
    <cellStyle name="Comma 3 3 2 4 2 4" xfId="13589" xr:uid="{00000000-0005-0000-0000-0000E2310000}"/>
    <cellStyle name="Comma 3 3 2 4 2 4 2" xfId="13590" xr:uid="{00000000-0005-0000-0000-0000E3310000}"/>
    <cellStyle name="Comma 3 3 2 4 2 4 3" xfId="13591" xr:uid="{00000000-0005-0000-0000-0000E4310000}"/>
    <cellStyle name="Comma 3 3 2 4 2 5" xfId="13592" xr:uid="{00000000-0005-0000-0000-0000E5310000}"/>
    <cellStyle name="Comma 3 3 2 4 2 5 2" xfId="13593" xr:uid="{00000000-0005-0000-0000-0000E6310000}"/>
    <cellStyle name="Comma 3 3 2 4 2 5 3" xfId="13594" xr:uid="{00000000-0005-0000-0000-0000E7310000}"/>
    <cellStyle name="Comma 3 3 2 4 2 6" xfId="13595" xr:uid="{00000000-0005-0000-0000-0000E8310000}"/>
    <cellStyle name="Comma 3 3 2 4 2 7" xfId="13596" xr:uid="{00000000-0005-0000-0000-0000E9310000}"/>
    <cellStyle name="Comma 3 3 2 4 3" xfId="13597" xr:uid="{00000000-0005-0000-0000-0000EA310000}"/>
    <cellStyle name="Comma 3 3 2 4 3 2" xfId="13598" xr:uid="{00000000-0005-0000-0000-0000EB310000}"/>
    <cellStyle name="Comma 3 3 2 4 3 3" xfId="13599" xr:uid="{00000000-0005-0000-0000-0000EC310000}"/>
    <cellStyle name="Comma 3 3 2 4 4" xfId="13600" xr:uid="{00000000-0005-0000-0000-0000ED310000}"/>
    <cellStyle name="Comma 3 3 2 4 4 2" xfId="13601" xr:uid="{00000000-0005-0000-0000-0000EE310000}"/>
    <cellStyle name="Comma 3 3 2 4 4 3" xfId="13602" xr:uid="{00000000-0005-0000-0000-0000EF310000}"/>
    <cellStyle name="Comma 3 3 2 4 5" xfId="13603" xr:uid="{00000000-0005-0000-0000-0000F0310000}"/>
    <cellStyle name="Comma 3 3 2 4 5 2" xfId="13604" xr:uid="{00000000-0005-0000-0000-0000F1310000}"/>
    <cellStyle name="Comma 3 3 2 4 5 3" xfId="13605" xr:uid="{00000000-0005-0000-0000-0000F2310000}"/>
    <cellStyle name="Comma 3 3 2 4 6" xfId="13606" xr:uid="{00000000-0005-0000-0000-0000F3310000}"/>
    <cellStyle name="Comma 3 3 2 4 6 2" xfId="13607" xr:uid="{00000000-0005-0000-0000-0000F4310000}"/>
    <cellStyle name="Comma 3 3 2 4 6 3" xfId="13608" xr:uid="{00000000-0005-0000-0000-0000F5310000}"/>
    <cellStyle name="Comma 3 3 2 4 7" xfId="13609" xr:uid="{00000000-0005-0000-0000-0000F6310000}"/>
    <cellStyle name="Comma 3 3 2 4 8" xfId="13610" xr:uid="{00000000-0005-0000-0000-0000F7310000}"/>
    <cellStyle name="Comma 3 3 2 5" xfId="13611" xr:uid="{00000000-0005-0000-0000-0000F8310000}"/>
    <cellStyle name="Comma 3 3 2 5 2" xfId="13612" xr:uid="{00000000-0005-0000-0000-0000F9310000}"/>
    <cellStyle name="Comma 3 3 2 5 2 2" xfId="13613" xr:uid="{00000000-0005-0000-0000-0000FA310000}"/>
    <cellStyle name="Comma 3 3 2 5 2 2 2" xfId="13614" xr:uid="{00000000-0005-0000-0000-0000FB310000}"/>
    <cellStyle name="Comma 3 3 2 5 2 2 3" xfId="13615" xr:uid="{00000000-0005-0000-0000-0000FC310000}"/>
    <cellStyle name="Comma 3 3 2 5 2 3" xfId="13616" xr:uid="{00000000-0005-0000-0000-0000FD310000}"/>
    <cellStyle name="Comma 3 3 2 5 2 3 2" xfId="13617" xr:uid="{00000000-0005-0000-0000-0000FE310000}"/>
    <cellStyle name="Comma 3 3 2 5 2 3 3" xfId="13618" xr:uid="{00000000-0005-0000-0000-0000FF310000}"/>
    <cellStyle name="Comma 3 3 2 5 2 4" xfId="13619" xr:uid="{00000000-0005-0000-0000-000000320000}"/>
    <cellStyle name="Comma 3 3 2 5 2 4 2" xfId="13620" xr:uid="{00000000-0005-0000-0000-000001320000}"/>
    <cellStyle name="Comma 3 3 2 5 2 4 3" xfId="13621" xr:uid="{00000000-0005-0000-0000-000002320000}"/>
    <cellStyle name="Comma 3 3 2 5 2 5" xfId="13622" xr:uid="{00000000-0005-0000-0000-000003320000}"/>
    <cellStyle name="Comma 3 3 2 5 2 5 2" xfId="13623" xr:uid="{00000000-0005-0000-0000-000004320000}"/>
    <cellStyle name="Comma 3 3 2 5 2 5 3" xfId="13624" xr:uid="{00000000-0005-0000-0000-000005320000}"/>
    <cellStyle name="Comma 3 3 2 5 2 6" xfId="13625" xr:uid="{00000000-0005-0000-0000-000006320000}"/>
    <cellStyle name="Comma 3 3 2 5 2 7" xfId="13626" xr:uid="{00000000-0005-0000-0000-000007320000}"/>
    <cellStyle name="Comma 3 3 2 5 3" xfId="13627" xr:uid="{00000000-0005-0000-0000-000008320000}"/>
    <cellStyle name="Comma 3 3 2 5 3 2" xfId="13628" xr:uid="{00000000-0005-0000-0000-000009320000}"/>
    <cellStyle name="Comma 3 3 2 5 3 3" xfId="13629" xr:uid="{00000000-0005-0000-0000-00000A320000}"/>
    <cellStyle name="Comma 3 3 2 5 4" xfId="13630" xr:uid="{00000000-0005-0000-0000-00000B320000}"/>
    <cellStyle name="Comma 3 3 2 5 4 2" xfId="13631" xr:uid="{00000000-0005-0000-0000-00000C320000}"/>
    <cellStyle name="Comma 3 3 2 5 4 3" xfId="13632" xr:uid="{00000000-0005-0000-0000-00000D320000}"/>
    <cellStyle name="Comma 3 3 2 5 5" xfId="13633" xr:uid="{00000000-0005-0000-0000-00000E320000}"/>
    <cellStyle name="Comma 3 3 2 5 5 2" xfId="13634" xr:uid="{00000000-0005-0000-0000-00000F320000}"/>
    <cellStyle name="Comma 3 3 2 5 5 3" xfId="13635" xr:uid="{00000000-0005-0000-0000-000010320000}"/>
    <cellStyle name="Comma 3 3 2 5 6" xfId="13636" xr:uid="{00000000-0005-0000-0000-000011320000}"/>
    <cellStyle name="Comma 3 3 2 5 6 2" xfId="13637" xr:uid="{00000000-0005-0000-0000-000012320000}"/>
    <cellStyle name="Comma 3 3 2 5 6 3" xfId="13638" xr:uid="{00000000-0005-0000-0000-000013320000}"/>
    <cellStyle name="Comma 3 3 2 5 7" xfId="13639" xr:uid="{00000000-0005-0000-0000-000014320000}"/>
    <cellStyle name="Comma 3 3 2 5 8" xfId="13640" xr:uid="{00000000-0005-0000-0000-000015320000}"/>
    <cellStyle name="Comma 3 3 2 6" xfId="13641" xr:uid="{00000000-0005-0000-0000-000016320000}"/>
    <cellStyle name="Comma 3 3 2 6 2" xfId="13642" xr:uid="{00000000-0005-0000-0000-000017320000}"/>
    <cellStyle name="Comma 3 3 2 6 2 2" xfId="13643" xr:uid="{00000000-0005-0000-0000-000018320000}"/>
    <cellStyle name="Comma 3 3 2 6 2 3" xfId="13644" xr:uid="{00000000-0005-0000-0000-000019320000}"/>
    <cellStyle name="Comma 3 3 2 6 3" xfId="13645" xr:uid="{00000000-0005-0000-0000-00001A320000}"/>
    <cellStyle name="Comma 3 3 2 6 3 2" xfId="13646" xr:uid="{00000000-0005-0000-0000-00001B320000}"/>
    <cellStyle name="Comma 3 3 2 6 3 3" xfId="13647" xr:uid="{00000000-0005-0000-0000-00001C320000}"/>
    <cellStyle name="Comma 3 3 2 6 4" xfId="13648" xr:uid="{00000000-0005-0000-0000-00001D320000}"/>
    <cellStyle name="Comma 3 3 2 6 4 2" xfId="13649" xr:uid="{00000000-0005-0000-0000-00001E320000}"/>
    <cellStyle name="Comma 3 3 2 6 4 3" xfId="13650" xr:uid="{00000000-0005-0000-0000-00001F320000}"/>
    <cellStyle name="Comma 3 3 2 6 5" xfId="13651" xr:uid="{00000000-0005-0000-0000-000020320000}"/>
    <cellStyle name="Comma 3 3 2 6 5 2" xfId="13652" xr:uid="{00000000-0005-0000-0000-000021320000}"/>
    <cellStyle name="Comma 3 3 2 6 5 3" xfId="13653" xr:uid="{00000000-0005-0000-0000-000022320000}"/>
    <cellStyle name="Comma 3 3 2 6 6" xfId="13654" xr:uid="{00000000-0005-0000-0000-000023320000}"/>
    <cellStyle name="Comma 3 3 2 6 7" xfId="13655" xr:uid="{00000000-0005-0000-0000-000024320000}"/>
    <cellStyle name="Comma 3 3 2 7" xfId="13656" xr:uid="{00000000-0005-0000-0000-000025320000}"/>
    <cellStyle name="Comma 3 3 2 7 2" xfId="13657" xr:uid="{00000000-0005-0000-0000-000026320000}"/>
    <cellStyle name="Comma 3 3 2 7 2 2" xfId="13658" xr:uid="{00000000-0005-0000-0000-000027320000}"/>
    <cellStyle name="Comma 3 3 2 7 2 3" xfId="13659" xr:uid="{00000000-0005-0000-0000-000028320000}"/>
    <cellStyle name="Comma 3 3 2 7 3" xfId="13660" xr:uid="{00000000-0005-0000-0000-000029320000}"/>
    <cellStyle name="Comma 3 3 2 7 3 2" xfId="13661" xr:uid="{00000000-0005-0000-0000-00002A320000}"/>
    <cellStyle name="Comma 3 3 2 7 3 3" xfId="13662" xr:uid="{00000000-0005-0000-0000-00002B320000}"/>
    <cellStyle name="Comma 3 3 2 7 4" xfId="13663" xr:uid="{00000000-0005-0000-0000-00002C320000}"/>
    <cellStyle name="Comma 3 3 2 7 4 2" xfId="13664" xr:uid="{00000000-0005-0000-0000-00002D320000}"/>
    <cellStyle name="Comma 3 3 2 7 4 3" xfId="13665" xr:uid="{00000000-0005-0000-0000-00002E320000}"/>
    <cellStyle name="Comma 3 3 2 7 5" xfId="13666" xr:uid="{00000000-0005-0000-0000-00002F320000}"/>
    <cellStyle name="Comma 3 3 2 7 5 2" xfId="13667" xr:uid="{00000000-0005-0000-0000-000030320000}"/>
    <cellStyle name="Comma 3 3 2 7 5 3" xfId="13668" xr:uid="{00000000-0005-0000-0000-000031320000}"/>
    <cellStyle name="Comma 3 3 2 7 6" xfId="13669" xr:uid="{00000000-0005-0000-0000-000032320000}"/>
    <cellStyle name="Comma 3 3 2 7 7" xfId="13670" xr:uid="{00000000-0005-0000-0000-000033320000}"/>
    <cellStyle name="Comma 3 3 2 8" xfId="13671" xr:uid="{00000000-0005-0000-0000-000034320000}"/>
    <cellStyle name="Comma 3 3 2 8 2" xfId="13672" xr:uid="{00000000-0005-0000-0000-000035320000}"/>
    <cellStyle name="Comma 3 3 2 8 2 2" xfId="13673" xr:uid="{00000000-0005-0000-0000-000036320000}"/>
    <cellStyle name="Comma 3 3 2 8 2 3" xfId="13674" xr:uid="{00000000-0005-0000-0000-000037320000}"/>
    <cellStyle name="Comma 3 3 2 8 3" xfId="13675" xr:uid="{00000000-0005-0000-0000-000038320000}"/>
    <cellStyle name="Comma 3 3 2 8 3 2" xfId="13676" xr:uid="{00000000-0005-0000-0000-000039320000}"/>
    <cellStyle name="Comma 3 3 2 8 3 3" xfId="13677" xr:uid="{00000000-0005-0000-0000-00003A320000}"/>
    <cellStyle name="Comma 3 3 2 8 4" xfId="13678" xr:uid="{00000000-0005-0000-0000-00003B320000}"/>
    <cellStyle name="Comma 3 3 2 8 4 2" xfId="13679" xr:uid="{00000000-0005-0000-0000-00003C320000}"/>
    <cellStyle name="Comma 3 3 2 8 4 3" xfId="13680" xr:uid="{00000000-0005-0000-0000-00003D320000}"/>
    <cellStyle name="Comma 3 3 2 8 5" xfId="13681" xr:uid="{00000000-0005-0000-0000-00003E320000}"/>
    <cellStyle name="Comma 3 3 2 8 5 2" xfId="13682" xr:uid="{00000000-0005-0000-0000-00003F320000}"/>
    <cellStyle name="Comma 3 3 2 8 5 3" xfId="13683" xr:uid="{00000000-0005-0000-0000-000040320000}"/>
    <cellStyle name="Comma 3 3 2 8 6" xfId="13684" xr:uid="{00000000-0005-0000-0000-000041320000}"/>
    <cellStyle name="Comma 3 3 2 8 7" xfId="13685" xr:uid="{00000000-0005-0000-0000-000042320000}"/>
    <cellStyle name="Comma 3 3 2 9" xfId="13686" xr:uid="{00000000-0005-0000-0000-000043320000}"/>
    <cellStyle name="Comma 3 3 2 9 2" xfId="13687" xr:uid="{00000000-0005-0000-0000-000044320000}"/>
    <cellStyle name="Comma 3 3 2 9 2 2" xfId="13688" xr:uid="{00000000-0005-0000-0000-000045320000}"/>
    <cellStyle name="Comma 3 3 2 9 2 3" xfId="13689" xr:uid="{00000000-0005-0000-0000-000046320000}"/>
    <cellStyle name="Comma 3 3 2 9 3" xfId="13690" xr:uid="{00000000-0005-0000-0000-000047320000}"/>
    <cellStyle name="Comma 3 3 2 9 3 2" xfId="13691" xr:uid="{00000000-0005-0000-0000-000048320000}"/>
    <cellStyle name="Comma 3 3 2 9 3 3" xfId="13692" xr:uid="{00000000-0005-0000-0000-000049320000}"/>
    <cellStyle name="Comma 3 3 2 9 4" xfId="13693" xr:uid="{00000000-0005-0000-0000-00004A320000}"/>
    <cellStyle name="Comma 3 3 2 9 4 2" xfId="13694" xr:uid="{00000000-0005-0000-0000-00004B320000}"/>
    <cellStyle name="Comma 3 3 2 9 4 3" xfId="13695" xr:uid="{00000000-0005-0000-0000-00004C320000}"/>
    <cellStyle name="Comma 3 3 2 9 5" xfId="13696" xr:uid="{00000000-0005-0000-0000-00004D320000}"/>
    <cellStyle name="Comma 3 3 2 9 5 2" xfId="13697" xr:uid="{00000000-0005-0000-0000-00004E320000}"/>
    <cellStyle name="Comma 3 3 2 9 5 3" xfId="13698" xr:uid="{00000000-0005-0000-0000-00004F320000}"/>
    <cellStyle name="Comma 3 3 2 9 6" xfId="13699" xr:uid="{00000000-0005-0000-0000-000050320000}"/>
    <cellStyle name="Comma 3 3 2 9 7" xfId="13700" xr:uid="{00000000-0005-0000-0000-000051320000}"/>
    <cellStyle name="Comma 3 3 3" xfId="1537" xr:uid="{00000000-0005-0000-0000-000052320000}"/>
    <cellStyle name="Comma 3 3 3 10" xfId="13702" xr:uid="{00000000-0005-0000-0000-000053320000}"/>
    <cellStyle name="Comma 3 3 3 10 2" xfId="13703" xr:uid="{00000000-0005-0000-0000-000054320000}"/>
    <cellStyle name="Comma 3 3 3 10 3" xfId="13704" xr:uid="{00000000-0005-0000-0000-000055320000}"/>
    <cellStyle name="Comma 3 3 3 11" xfId="13705" xr:uid="{00000000-0005-0000-0000-000056320000}"/>
    <cellStyle name="Comma 3 3 3 11 2" xfId="13706" xr:uid="{00000000-0005-0000-0000-000057320000}"/>
    <cellStyle name="Comma 3 3 3 11 3" xfId="13707" xr:uid="{00000000-0005-0000-0000-000058320000}"/>
    <cellStyle name="Comma 3 3 3 12" xfId="13708" xr:uid="{00000000-0005-0000-0000-000059320000}"/>
    <cellStyle name="Comma 3 3 3 12 2" xfId="13709" xr:uid="{00000000-0005-0000-0000-00005A320000}"/>
    <cellStyle name="Comma 3 3 3 12 3" xfId="13710" xr:uid="{00000000-0005-0000-0000-00005B320000}"/>
    <cellStyle name="Comma 3 3 3 13" xfId="13711" xr:uid="{00000000-0005-0000-0000-00005C320000}"/>
    <cellStyle name="Comma 3 3 3 14" xfId="13712" xr:uid="{00000000-0005-0000-0000-00005D320000}"/>
    <cellStyle name="Comma 3 3 3 15" xfId="13701" xr:uid="{00000000-0005-0000-0000-00005E320000}"/>
    <cellStyle name="Comma 3 3 3 2" xfId="13713" xr:uid="{00000000-0005-0000-0000-00005F320000}"/>
    <cellStyle name="Comma 3 3 3 2 10" xfId="13714" xr:uid="{00000000-0005-0000-0000-000060320000}"/>
    <cellStyle name="Comma 3 3 3 2 11" xfId="13715" xr:uid="{00000000-0005-0000-0000-000061320000}"/>
    <cellStyle name="Comma 3 3 3 2 2" xfId="13716" xr:uid="{00000000-0005-0000-0000-000062320000}"/>
    <cellStyle name="Comma 3 3 3 2 2 2" xfId="13717" xr:uid="{00000000-0005-0000-0000-000063320000}"/>
    <cellStyle name="Comma 3 3 3 2 2 2 2" xfId="13718" xr:uid="{00000000-0005-0000-0000-000064320000}"/>
    <cellStyle name="Comma 3 3 3 2 2 2 2 2" xfId="13719" xr:uid="{00000000-0005-0000-0000-000065320000}"/>
    <cellStyle name="Comma 3 3 3 2 2 2 2 3" xfId="13720" xr:uid="{00000000-0005-0000-0000-000066320000}"/>
    <cellStyle name="Comma 3 3 3 2 2 2 3" xfId="13721" xr:uid="{00000000-0005-0000-0000-000067320000}"/>
    <cellStyle name="Comma 3 3 3 2 2 2 3 2" xfId="13722" xr:uid="{00000000-0005-0000-0000-000068320000}"/>
    <cellStyle name="Comma 3 3 3 2 2 2 3 3" xfId="13723" xr:uid="{00000000-0005-0000-0000-000069320000}"/>
    <cellStyle name="Comma 3 3 3 2 2 2 4" xfId="13724" xr:uid="{00000000-0005-0000-0000-00006A320000}"/>
    <cellStyle name="Comma 3 3 3 2 2 2 4 2" xfId="13725" xr:uid="{00000000-0005-0000-0000-00006B320000}"/>
    <cellStyle name="Comma 3 3 3 2 2 2 4 3" xfId="13726" xr:uid="{00000000-0005-0000-0000-00006C320000}"/>
    <cellStyle name="Comma 3 3 3 2 2 2 5" xfId="13727" xr:uid="{00000000-0005-0000-0000-00006D320000}"/>
    <cellStyle name="Comma 3 3 3 2 2 2 5 2" xfId="13728" xr:uid="{00000000-0005-0000-0000-00006E320000}"/>
    <cellStyle name="Comma 3 3 3 2 2 2 5 3" xfId="13729" xr:uid="{00000000-0005-0000-0000-00006F320000}"/>
    <cellStyle name="Comma 3 3 3 2 2 2 6" xfId="13730" xr:uid="{00000000-0005-0000-0000-000070320000}"/>
    <cellStyle name="Comma 3 3 3 2 2 2 7" xfId="13731" xr:uid="{00000000-0005-0000-0000-000071320000}"/>
    <cellStyle name="Comma 3 3 3 2 2 3" xfId="13732" xr:uid="{00000000-0005-0000-0000-000072320000}"/>
    <cellStyle name="Comma 3 3 3 2 2 3 2" xfId="13733" xr:uid="{00000000-0005-0000-0000-000073320000}"/>
    <cellStyle name="Comma 3 3 3 2 2 3 3" xfId="13734" xr:uid="{00000000-0005-0000-0000-000074320000}"/>
    <cellStyle name="Comma 3 3 3 2 2 4" xfId="13735" xr:uid="{00000000-0005-0000-0000-000075320000}"/>
    <cellStyle name="Comma 3 3 3 2 2 4 2" xfId="13736" xr:uid="{00000000-0005-0000-0000-000076320000}"/>
    <cellStyle name="Comma 3 3 3 2 2 4 3" xfId="13737" xr:uid="{00000000-0005-0000-0000-000077320000}"/>
    <cellStyle name="Comma 3 3 3 2 2 5" xfId="13738" xr:uid="{00000000-0005-0000-0000-000078320000}"/>
    <cellStyle name="Comma 3 3 3 2 2 5 2" xfId="13739" xr:uid="{00000000-0005-0000-0000-000079320000}"/>
    <cellStyle name="Comma 3 3 3 2 2 5 3" xfId="13740" xr:uid="{00000000-0005-0000-0000-00007A320000}"/>
    <cellStyle name="Comma 3 3 3 2 2 6" xfId="13741" xr:uid="{00000000-0005-0000-0000-00007B320000}"/>
    <cellStyle name="Comma 3 3 3 2 2 6 2" xfId="13742" xr:uid="{00000000-0005-0000-0000-00007C320000}"/>
    <cellStyle name="Comma 3 3 3 2 2 6 3" xfId="13743" xr:uid="{00000000-0005-0000-0000-00007D320000}"/>
    <cellStyle name="Comma 3 3 3 2 2 7" xfId="13744" xr:uid="{00000000-0005-0000-0000-00007E320000}"/>
    <cellStyle name="Comma 3 3 3 2 2 8" xfId="13745" xr:uid="{00000000-0005-0000-0000-00007F320000}"/>
    <cellStyle name="Comma 3 3 3 2 3" xfId="13746" xr:uid="{00000000-0005-0000-0000-000080320000}"/>
    <cellStyle name="Comma 3 3 3 2 3 2" xfId="13747" xr:uid="{00000000-0005-0000-0000-000081320000}"/>
    <cellStyle name="Comma 3 3 3 2 3 2 2" xfId="13748" xr:uid="{00000000-0005-0000-0000-000082320000}"/>
    <cellStyle name="Comma 3 3 3 2 3 2 3" xfId="13749" xr:uid="{00000000-0005-0000-0000-000083320000}"/>
    <cellStyle name="Comma 3 3 3 2 3 3" xfId="13750" xr:uid="{00000000-0005-0000-0000-000084320000}"/>
    <cellStyle name="Comma 3 3 3 2 3 3 2" xfId="13751" xr:uid="{00000000-0005-0000-0000-000085320000}"/>
    <cellStyle name="Comma 3 3 3 2 3 3 3" xfId="13752" xr:uid="{00000000-0005-0000-0000-000086320000}"/>
    <cellStyle name="Comma 3 3 3 2 3 4" xfId="13753" xr:uid="{00000000-0005-0000-0000-000087320000}"/>
    <cellStyle name="Comma 3 3 3 2 3 4 2" xfId="13754" xr:uid="{00000000-0005-0000-0000-000088320000}"/>
    <cellStyle name="Comma 3 3 3 2 3 4 3" xfId="13755" xr:uid="{00000000-0005-0000-0000-000089320000}"/>
    <cellStyle name="Comma 3 3 3 2 3 5" xfId="13756" xr:uid="{00000000-0005-0000-0000-00008A320000}"/>
    <cellStyle name="Comma 3 3 3 2 3 5 2" xfId="13757" xr:uid="{00000000-0005-0000-0000-00008B320000}"/>
    <cellStyle name="Comma 3 3 3 2 3 5 3" xfId="13758" xr:uid="{00000000-0005-0000-0000-00008C320000}"/>
    <cellStyle name="Comma 3 3 3 2 3 6" xfId="13759" xr:uid="{00000000-0005-0000-0000-00008D320000}"/>
    <cellStyle name="Comma 3 3 3 2 3 7" xfId="13760" xr:uid="{00000000-0005-0000-0000-00008E320000}"/>
    <cellStyle name="Comma 3 3 3 2 4" xfId="13761" xr:uid="{00000000-0005-0000-0000-00008F320000}"/>
    <cellStyle name="Comma 3 3 3 2 4 2" xfId="13762" xr:uid="{00000000-0005-0000-0000-000090320000}"/>
    <cellStyle name="Comma 3 3 3 2 4 2 2" xfId="13763" xr:uid="{00000000-0005-0000-0000-000091320000}"/>
    <cellStyle name="Comma 3 3 3 2 4 2 3" xfId="13764" xr:uid="{00000000-0005-0000-0000-000092320000}"/>
    <cellStyle name="Comma 3 3 3 2 4 3" xfId="13765" xr:uid="{00000000-0005-0000-0000-000093320000}"/>
    <cellStyle name="Comma 3 3 3 2 4 3 2" xfId="13766" xr:uid="{00000000-0005-0000-0000-000094320000}"/>
    <cellStyle name="Comma 3 3 3 2 4 3 3" xfId="13767" xr:uid="{00000000-0005-0000-0000-000095320000}"/>
    <cellStyle name="Comma 3 3 3 2 4 4" xfId="13768" xr:uid="{00000000-0005-0000-0000-000096320000}"/>
    <cellStyle name="Comma 3 3 3 2 4 4 2" xfId="13769" xr:uid="{00000000-0005-0000-0000-000097320000}"/>
    <cellStyle name="Comma 3 3 3 2 4 4 3" xfId="13770" xr:uid="{00000000-0005-0000-0000-000098320000}"/>
    <cellStyle name="Comma 3 3 3 2 4 5" xfId="13771" xr:uid="{00000000-0005-0000-0000-000099320000}"/>
    <cellStyle name="Comma 3 3 3 2 4 5 2" xfId="13772" xr:uid="{00000000-0005-0000-0000-00009A320000}"/>
    <cellStyle name="Comma 3 3 3 2 4 5 3" xfId="13773" xr:uid="{00000000-0005-0000-0000-00009B320000}"/>
    <cellStyle name="Comma 3 3 3 2 4 6" xfId="13774" xr:uid="{00000000-0005-0000-0000-00009C320000}"/>
    <cellStyle name="Comma 3 3 3 2 4 7" xfId="13775" xr:uid="{00000000-0005-0000-0000-00009D320000}"/>
    <cellStyle name="Comma 3 3 3 2 5" xfId="13776" xr:uid="{00000000-0005-0000-0000-00009E320000}"/>
    <cellStyle name="Comma 3 3 3 2 5 2" xfId="13777" xr:uid="{00000000-0005-0000-0000-00009F320000}"/>
    <cellStyle name="Comma 3 3 3 2 5 2 2" xfId="13778" xr:uid="{00000000-0005-0000-0000-0000A0320000}"/>
    <cellStyle name="Comma 3 3 3 2 5 2 3" xfId="13779" xr:uid="{00000000-0005-0000-0000-0000A1320000}"/>
    <cellStyle name="Comma 3 3 3 2 5 3" xfId="13780" xr:uid="{00000000-0005-0000-0000-0000A2320000}"/>
    <cellStyle name="Comma 3 3 3 2 5 3 2" xfId="13781" xr:uid="{00000000-0005-0000-0000-0000A3320000}"/>
    <cellStyle name="Comma 3 3 3 2 5 3 3" xfId="13782" xr:uid="{00000000-0005-0000-0000-0000A4320000}"/>
    <cellStyle name="Comma 3 3 3 2 5 4" xfId="13783" xr:uid="{00000000-0005-0000-0000-0000A5320000}"/>
    <cellStyle name="Comma 3 3 3 2 5 4 2" xfId="13784" xr:uid="{00000000-0005-0000-0000-0000A6320000}"/>
    <cellStyle name="Comma 3 3 3 2 5 4 3" xfId="13785" xr:uid="{00000000-0005-0000-0000-0000A7320000}"/>
    <cellStyle name="Comma 3 3 3 2 5 5" xfId="13786" xr:uid="{00000000-0005-0000-0000-0000A8320000}"/>
    <cellStyle name="Comma 3 3 3 2 5 5 2" xfId="13787" xr:uid="{00000000-0005-0000-0000-0000A9320000}"/>
    <cellStyle name="Comma 3 3 3 2 5 5 3" xfId="13788" xr:uid="{00000000-0005-0000-0000-0000AA320000}"/>
    <cellStyle name="Comma 3 3 3 2 5 6" xfId="13789" xr:uid="{00000000-0005-0000-0000-0000AB320000}"/>
    <cellStyle name="Comma 3 3 3 2 5 7" xfId="13790" xr:uid="{00000000-0005-0000-0000-0000AC320000}"/>
    <cellStyle name="Comma 3 3 3 2 6" xfId="13791" xr:uid="{00000000-0005-0000-0000-0000AD320000}"/>
    <cellStyle name="Comma 3 3 3 2 6 2" xfId="13792" xr:uid="{00000000-0005-0000-0000-0000AE320000}"/>
    <cellStyle name="Comma 3 3 3 2 6 3" xfId="13793" xr:uid="{00000000-0005-0000-0000-0000AF320000}"/>
    <cellStyle name="Comma 3 3 3 2 7" xfId="13794" xr:uid="{00000000-0005-0000-0000-0000B0320000}"/>
    <cellStyle name="Comma 3 3 3 2 7 2" xfId="13795" xr:uid="{00000000-0005-0000-0000-0000B1320000}"/>
    <cellStyle name="Comma 3 3 3 2 7 3" xfId="13796" xr:uid="{00000000-0005-0000-0000-0000B2320000}"/>
    <cellStyle name="Comma 3 3 3 2 8" xfId="13797" xr:uid="{00000000-0005-0000-0000-0000B3320000}"/>
    <cellStyle name="Comma 3 3 3 2 8 2" xfId="13798" xr:uid="{00000000-0005-0000-0000-0000B4320000}"/>
    <cellStyle name="Comma 3 3 3 2 8 3" xfId="13799" xr:uid="{00000000-0005-0000-0000-0000B5320000}"/>
    <cellStyle name="Comma 3 3 3 2 9" xfId="13800" xr:uid="{00000000-0005-0000-0000-0000B6320000}"/>
    <cellStyle name="Comma 3 3 3 2 9 2" xfId="13801" xr:uid="{00000000-0005-0000-0000-0000B7320000}"/>
    <cellStyle name="Comma 3 3 3 2 9 3" xfId="13802" xr:uid="{00000000-0005-0000-0000-0000B8320000}"/>
    <cellStyle name="Comma 3 3 3 3" xfId="13803" xr:uid="{00000000-0005-0000-0000-0000B9320000}"/>
    <cellStyle name="Comma 3 3 3 3 2" xfId="13804" xr:uid="{00000000-0005-0000-0000-0000BA320000}"/>
    <cellStyle name="Comma 3 3 3 3 2 2" xfId="13805" xr:uid="{00000000-0005-0000-0000-0000BB320000}"/>
    <cellStyle name="Comma 3 3 3 3 2 2 2" xfId="13806" xr:uid="{00000000-0005-0000-0000-0000BC320000}"/>
    <cellStyle name="Comma 3 3 3 3 2 2 3" xfId="13807" xr:uid="{00000000-0005-0000-0000-0000BD320000}"/>
    <cellStyle name="Comma 3 3 3 3 2 3" xfId="13808" xr:uid="{00000000-0005-0000-0000-0000BE320000}"/>
    <cellStyle name="Comma 3 3 3 3 2 3 2" xfId="13809" xr:uid="{00000000-0005-0000-0000-0000BF320000}"/>
    <cellStyle name="Comma 3 3 3 3 2 3 3" xfId="13810" xr:uid="{00000000-0005-0000-0000-0000C0320000}"/>
    <cellStyle name="Comma 3 3 3 3 2 4" xfId="13811" xr:uid="{00000000-0005-0000-0000-0000C1320000}"/>
    <cellStyle name="Comma 3 3 3 3 2 4 2" xfId="13812" xr:uid="{00000000-0005-0000-0000-0000C2320000}"/>
    <cellStyle name="Comma 3 3 3 3 2 4 3" xfId="13813" xr:uid="{00000000-0005-0000-0000-0000C3320000}"/>
    <cellStyle name="Comma 3 3 3 3 2 5" xfId="13814" xr:uid="{00000000-0005-0000-0000-0000C4320000}"/>
    <cellStyle name="Comma 3 3 3 3 2 5 2" xfId="13815" xr:uid="{00000000-0005-0000-0000-0000C5320000}"/>
    <cellStyle name="Comma 3 3 3 3 2 5 3" xfId="13816" xr:uid="{00000000-0005-0000-0000-0000C6320000}"/>
    <cellStyle name="Comma 3 3 3 3 2 6" xfId="13817" xr:uid="{00000000-0005-0000-0000-0000C7320000}"/>
    <cellStyle name="Comma 3 3 3 3 2 7" xfId="13818" xr:uid="{00000000-0005-0000-0000-0000C8320000}"/>
    <cellStyle name="Comma 3 3 3 3 3" xfId="13819" xr:uid="{00000000-0005-0000-0000-0000C9320000}"/>
    <cellStyle name="Comma 3 3 3 3 3 2" xfId="13820" xr:uid="{00000000-0005-0000-0000-0000CA320000}"/>
    <cellStyle name="Comma 3 3 3 3 3 3" xfId="13821" xr:uid="{00000000-0005-0000-0000-0000CB320000}"/>
    <cellStyle name="Comma 3 3 3 3 4" xfId="13822" xr:uid="{00000000-0005-0000-0000-0000CC320000}"/>
    <cellStyle name="Comma 3 3 3 3 4 2" xfId="13823" xr:uid="{00000000-0005-0000-0000-0000CD320000}"/>
    <cellStyle name="Comma 3 3 3 3 4 3" xfId="13824" xr:uid="{00000000-0005-0000-0000-0000CE320000}"/>
    <cellStyle name="Comma 3 3 3 3 5" xfId="13825" xr:uid="{00000000-0005-0000-0000-0000CF320000}"/>
    <cellStyle name="Comma 3 3 3 3 5 2" xfId="13826" xr:uid="{00000000-0005-0000-0000-0000D0320000}"/>
    <cellStyle name="Comma 3 3 3 3 5 3" xfId="13827" xr:uid="{00000000-0005-0000-0000-0000D1320000}"/>
    <cellStyle name="Comma 3 3 3 3 6" xfId="13828" xr:uid="{00000000-0005-0000-0000-0000D2320000}"/>
    <cellStyle name="Comma 3 3 3 3 6 2" xfId="13829" xr:uid="{00000000-0005-0000-0000-0000D3320000}"/>
    <cellStyle name="Comma 3 3 3 3 6 3" xfId="13830" xr:uid="{00000000-0005-0000-0000-0000D4320000}"/>
    <cellStyle name="Comma 3 3 3 3 7" xfId="13831" xr:uid="{00000000-0005-0000-0000-0000D5320000}"/>
    <cellStyle name="Comma 3 3 3 3 8" xfId="13832" xr:uid="{00000000-0005-0000-0000-0000D6320000}"/>
    <cellStyle name="Comma 3 3 3 4" xfId="13833" xr:uid="{00000000-0005-0000-0000-0000D7320000}"/>
    <cellStyle name="Comma 3 3 3 4 2" xfId="13834" xr:uid="{00000000-0005-0000-0000-0000D8320000}"/>
    <cellStyle name="Comma 3 3 3 4 2 2" xfId="13835" xr:uid="{00000000-0005-0000-0000-0000D9320000}"/>
    <cellStyle name="Comma 3 3 3 4 2 2 2" xfId="13836" xr:uid="{00000000-0005-0000-0000-0000DA320000}"/>
    <cellStyle name="Comma 3 3 3 4 2 2 3" xfId="13837" xr:uid="{00000000-0005-0000-0000-0000DB320000}"/>
    <cellStyle name="Comma 3 3 3 4 2 3" xfId="13838" xr:uid="{00000000-0005-0000-0000-0000DC320000}"/>
    <cellStyle name="Comma 3 3 3 4 2 3 2" xfId="13839" xr:uid="{00000000-0005-0000-0000-0000DD320000}"/>
    <cellStyle name="Comma 3 3 3 4 2 3 3" xfId="13840" xr:uid="{00000000-0005-0000-0000-0000DE320000}"/>
    <cellStyle name="Comma 3 3 3 4 2 4" xfId="13841" xr:uid="{00000000-0005-0000-0000-0000DF320000}"/>
    <cellStyle name="Comma 3 3 3 4 2 4 2" xfId="13842" xr:uid="{00000000-0005-0000-0000-0000E0320000}"/>
    <cellStyle name="Comma 3 3 3 4 2 4 3" xfId="13843" xr:uid="{00000000-0005-0000-0000-0000E1320000}"/>
    <cellStyle name="Comma 3 3 3 4 2 5" xfId="13844" xr:uid="{00000000-0005-0000-0000-0000E2320000}"/>
    <cellStyle name="Comma 3 3 3 4 2 5 2" xfId="13845" xr:uid="{00000000-0005-0000-0000-0000E3320000}"/>
    <cellStyle name="Comma 3 3 3 4 2 5 3" xfId="13846" xr:uid="{00000000-0005-0000-0000-0000E4320000}"/>
    <cellStyle name="Comma 3 3 3 4 2 6" xfId="13847" xr:uid="{00000000-0005-0000-0000-0000E5320000}"/>
    <cellStyle name="Comma 3 3 3 4 2 7" xfId="13848" xr:uid="{00000000-0005-0000-0000-0000E6320000}"/>
    <cellStyle name="Comma 3 3 3 4 3" xfId="13849" xr:uid="{00000000-0005-0000-0000-0000E7320000}"/>
    <cellStyle name="Comma 3 3 3 4 3 2" xfId="13850" xr:uid="{00000000-0005-0000-0000-0000E8320000}"/>
    <cellStyle name="Comma 3 3 3 4 3 3" xfId="13851" xr:uid="{00000000-0005-0000-0000-0000E9320000}"/>
    <cellStyle name="Comma 3 3 3 4 4" xfId="13852" xr:uid="{00000000-0005-0000-0000-0000EA320000}"/>
    <cellStyle name="Comma 3 3 3 4 4 2" xfId="13853" xr:uid="{00000000-0005-0000-0000-0000EB320000}"/>
    <cellStyle name="Comma 3 3 3 4 4 3" xfId="13854" xr:uid="{00000000-0005-0000-0000-0000EC320000}"/>
    <cellStyle name="Comma 3 3 3 4 5" xfId="13855" xr:uid="{00000000-0005-0000-0000-0000ED320000}"/>
    <cellStyle name="Comma 3 3 3 4 5 2" xfId="13856" xr:uid="{00000000-0005-0000-0000-0000EE320000}"/>
    <cellStyle name="Comma 3 3 3 4 5 3" xfId="13857" xr:uid="{00000000-0005-0000-0000-0000EF320000}"/>
    <cellStyle name="Comma 3 3 3 4 6" xfId="13858" xr:uid="{00000000-0005-0000-0000-0000F0320000}"/>
    <cellStyle name="Comma 3 3 3 4 6 2" xfId="13859" xr:uid="{00000000-0005-0000-0000-0000F1320000}"/>
    <cellStyle name="Comma 3 3 3 4 6 3" xfId="13860" xr:uid="{00000000-0005-0000-0000-0000F2320000}"/>
    <cellStyle name="Comma 3 3 3 4 7" xfId="13861" xr:uid="{00000000-0005-0000-0000-0000F3320000}"/>
    <cellStyle name="Comma 3 3 3 4 8" xfId="13862" xr:uid="{00000000-0005-0000-0000-0000F4320000}"/>
    <cellStyle name="Comma 3 3 3 5" xfId="13863" xr:uid="{00000000-0005-0000-0000-0000F5320000}"/>
    <cellStyle name="Comma 3 3 3 5 2" xfId="13864" xr:uid="{00000000-0005-0000-0000-0000F6320000}"/>
    <cellStyle name="Comma 3 3 3 5 2 2" xfId="13865" xr:uid="{00000000-0005-0000-0000-0000F7320000}"/>
    <cellStyle name="Comma 3 3 3 5 2 3" xfId="13866" xr:uid="{00000000-0005-0000-0000-0000F8320000}"/>
    <cellStyle name="Comma 3 3 3 5 3" xfId="13867" xr:uid="{00000000-0005-0000-0000-0000F9320000}"/>
    <cellStyle name="Comma 3 3 3 5 3 2" xfId="13868" xr:uid="{00000000-0005-0000-0000-0000FA320000}"/>
    <cellStyle name="Comma 3 3 3 5 3 3" xfId="13869" xr:uid="{00000000-0005-0000-0000-0000FB320000}"/>
    <cellStyle name="Comma 3 3 3 5 4" xfId="13870" xr:uid="{00000000-0005-0000-0000-0000FC320000}"/>
    <cellStyle name="Comma 3 3 3 5 4 2" xfId="13871" xr:uid="{00000000-0005-0000-0000-0000FD320000}"/>
    <cellStyle name="Comma 3 3 3 5 4 3" xfId="13872" xr:uid="{00000000-0005-0000-0000-0000FE320000}"/>
    <cellStyle name="Comma 3 3 3 5 5" xfId="13873" xr:uid="{00000000-0005-0000-0000-0000FF320000}"/>
    <cellStyle name="Comma 3 3 3 5 5 2" xfId="13874" xr:uid="{00000000-0005-0000-0000-000000330000}"/>
    <cellStyle name="Comma 3 3 3 5 5 3" xfId="13875" xr:uid="{00000000-0005-0000-0000-000001330000}"/>
    <cellStyle name="Comma 3 3 3 5 6" xfId="13876" xr:uid="{00000000-0005-0000-0000-000002330000}"/>
    <cellStyle name="Comma 3 3 3 5 7" xfId="13877" xr:uid="{00000000-0005-0000-0000-000003330000}"/>
    <cellStyle name="Comma 3 3 3 6" xfId="13878" xr:uid="{00000000-0005-0000-0000-000004330000}"/>
    <cellStyle name="Comma 3 3 3 6 2" xfId="13879" xr:uid="{00000000-0005-0000-0000-000005330000}"/>
    <cellStyle name="Comma 3 3 3 6 2 2" xfId="13880" xr:uid="{00000000-0005-0000-0000-000006330000}"/>
    <cellStyle name="Comma 3 3 3 6 2 3" xfId="13881" xr:uid="{00000000-0005-0000-0000-000007330000}"/>
    <cellStyle name="Comma 3 3 3 6 3" xfId="13882" xr:uid="{00000000-0005-0000-0000-000008330000}"/>
    <cellStyle name="Comma 3 3 3 6 3 2" xfId="13883" xr:uid="{00000000-0005-0000-0000-000009330000}"/>
    <cellStyle name="Comma 3 3 3 6 3 3" xfId="13884" xr:uid="{00000000-0005-0000-0000-00000A330000}"/>
    <cellStyle name="Comma 3 3 3 6 4" xfId="13885" xr:uid="{00000000-0005-0000-0000-00000B330000}"/>
    <cellStyle name="Comma 3 3 3 6 4 2" xfId="13886" xr:uid="{00000000-0005-0000-0000-00000C330000}"/>
    <cellStyle name="Comma 3 3 3 6 4 3" xfId="13887" xr:uid="{00000000-0005-0000-0000-00000D330000}"/>
    <cellStyle name="Comma 3 3 3 6 5" xfId="13888" xr:uid="{00000000-0005-0000-0000-00000E330000}"/>
    <cellStyle name="Comma 3 3 3 6 5 2" xfId="13889" xr:uid="{00000000-0005-0000-0000-00000F330000}"/>
    <cellStyle name="Comma 3 3 3 6 5 3" xfId="13890" xr:uid="{00000000-0005-0000-0000-000010330000}"/>
    <cellStyle name="Comma 3 3 3 6 6" xfId="13891" xr:uid="{00000000-0005-0000-0000-000011330000}"/>
    <cellStyle name="Comma 3 3 3 6 7" xfId="13892" xr:uid="{00000000-0005-0000-0000-000012330000}"/>
    <cellStyle name="Comma 3 3 3 7" xfId="13893" xr:uid="{00000000-0005-0000-0000-000013330000}"/>
    <cellStyle name="Comma 3 3 3 7 2" xfId="13894" xr:uid="{00000000-0005-0000-0000-000014330000}"/>
    <cellStyle name="Comma 3 3 3 7 2 2" xfId="13895" xr:uid="{00000000-0005-0000-0000-000015330000}"/>
    <cellStyle name="Comma 3 3 3 7 2 3" xfId="13896" xr:uid="{00000000-0005-0000-0000-000016330000}"/>
    <cellStyle name="Comma 3 3 3 7 3" xfId="13897" xr:uid="{00000000-0005-0000-0000-000017330000}"/>
    <cellStyle name="Comma 3 3 3 7 3 2" xfId="13898" xr:uid="{00000000-0005-0000-0000-000018330000}"/>
    <cellStyle name="Comma 3 3 3 7 3 3" xfId="13899" xr:uid="{00000000-0005-0000-0000-000019330000}"/>
    <cellStyle name="Comma 3 3 3 7 4" xfId="13900" xr:uid="{00000000-0005-0000-0000-00001A330000}"/>
    <cellStyle name="Comma 3 3 3 7 4 2" xfId="13901" xr:uid="{00000000-0005-0000-0000-00001B330000}"/>
    <cellStyle name="Comma 3 3 3 7 4 3" xfId="13902" xr:uid="{00000000-0005-0000-0000-00001C330000}"/>
    <cellStyle name="Comma 3 3 3 7 5" xfId="13903" xr:uid="{00000000-0005-0000-0000-00001D330000}"/>
    <cellStyle name="Comma 3 3 3 7 5 2" xfId="13904" xr:uid="{00000000-0005-0000-0000-00001E330000}"/>
    <cellStyle name="Comma 3 3 3 7 5 3" xfId="13905" xr:uid="{00000000-0005-0000-0000-00001F330000}"/>
    <cellStyle name="Comma 3 3 3 7 6" xfId="13906" xr:uid="{00000000-0005-0000-0000-000020330000}"/>
    <cellStyle name="Comma 3 3 3 7 7" xfId="13907" xr:uid="{00000000-0005-0000-0000-000021330000}"/>
    <cellStyle name="Comma 3 3 3 8" xfId="13908" xr:uid="{00000000-0005-0000-0000-000022330000}"/>
    <cellStyle name="Comma 3 3 3 8 2" xfId="13909" xr:uid="{00000000-0005-0000-0000-000023330000}"/>
    <cellStyle name="Comma 3 3 3 8 2 2" xfId="13910" xr:uid="{00000000-0005-0000-0000-000024330000}"/>
    <cellStyle name="Comma 3 3 3 8 2 3" xfId="13911" xr:uid="{00000000-0005-0000-0000-000025330000}"/>
    <cellStyle name="Comma 3 3 3 8 3" xfId="13912" xr:uid="{00000000-0005-0000-0000-000026330000}"/>
    <cellStyle name="Comma 3 3 3 8 3 2" xfId="13913" xr:uid="{00000000-0005-0000-0000-000027330000}"/>
    <cellStyle name="Comma 3 3 3 8 3 3" xfId="13914" xr:uid="{00000000-0005-0000-0000-000028330000}"/>
    <cellStyle name="Comma 3 3 3 8 4" xfId="13915" xr:uid="{00000000-0005-0000-0000-000029330000}"/>
    <cellStyle name="Comma 3 3 3 8 4 2" xfId="13916" xr:uid="{00000000-0005-0000-0000-00002A330000}"/>
    <cellStyle name="Comma 3 3 3 8 4 3" xfId="13917" xr:uid="{00000000-0005-0000-0000-00002B330000}"/>
    <cellStyle name="Comma 3 3 3 8 5" xfId="13918" xr:uid="{00000000-0005-0000-0000-00002C330000}"/>
    <cellStyle name="Comma 3 3 3 8 5 2" xfId="13919" xr:uid="{00000000-0005-0000-0000-00002D330000}"/>
    <cellStyle name="Comma 3 3 3 8 5 3" xfId="13920" xr:uid="{00000000-0005-0000-0000-00002E330000}"/>
    <cellStyle name="Comma 3 3 3 8 6" xfId="13921" xr:uid="{00000000-0005-0000-0000-00002F330000}"/>
    <cellStyle name="Comma 3 3 3 8 7" xfId="13922" xr:uid="{00000000-0005-0000-0000-000030330000}"/>
    <cellStyle name="Comma 3 3 3 9" xfId="13923" xr:uid="{00000000-0005-0000-0000-000031330000}"/>
    <cellStyle name="Comma 3 3 3 9 2" xfId="13924" xr:uid="{00000000-0005-0000-0000-000032330000}"/>
    <cellStyle name="Comma 3 3 3 9 3" xfId="13925" xr:uid="{00000000-0005-0000-0000-000033330000}"/>
    <cellStyle name="Comma 3 3 4" xfId="13926" xr:uid="{00000000-0005-0000-0000-000034330000}"/>
    <cellStyle name="Comma 3 3 4 10" xfId="13927" xr:uid="{00000000-0005-0000-0000-000035330000}"/>
    <cellStyle name="Comma 3 3 4 11" xfId="13928" xr:uid="{00000000-0005-0000-0000-000036330000}"/>
    <cellStyle name="Comma 3 3 4 2" xfId="13929" xr:uid="{00000000-0005-0000-0000-000037330000}"/>
    <cellStyle name="Comma 3 3 4 2 2" xfId="13930" xr:uid="{00000000-0005-0000-0000-000038330000}"/>
    <cellStyle name="Comma 3 3 4 2 2 2" xfId="13931" xr:uid="{00000000-0005-0000-0000-000039330000}"/>
    <cellStyle name="Comma 3 3 4 2 2 2 2" xfId="13932" xr:uid="{00000000-0005-0000-0000-00003A330000}"/>
    <cellStyle name="Comma 3 3 4 2 2 2 3" xfId="13933" xr:uid="{00000000-0005-0000-0000-00003B330000}"/>
    <cellStyle name="Comma 3 3 4 2 2 3" xfId="13934" xr:uid="{00000000-0005-0000-0000-00003C330000}"/>
    <cellStyle name="Comma 3 3 4 2 2 3 2" xfId="13935" xr:uid="{00000000-0005-0000-0000-00003D330000}"/>
    <cellStyle name="Comma 3 3 4 2 2 3 3" xfId="13936" xr:uid="{00000000-0005-0000-0000-00003E330000}"/>
    <cellStyle name="Comma 3 3 4 2 2 4" xfId="13937" xr:uid="{00000000-0005-0000-0000-00003F330000}"/>
    <cellStyle name="Comma 3 3 4 2 2 4 2" xfId="13938" xr:uid="{00000000-0005-0000-0000-000040330000}"/>
    <cellStyle name="Comma 3 3 4 2 2 4 3" xfId="13939" xr:uid="{00000000-0005-0000-0000-000041330000}"/>
    <cellStyle name="Comma 3 3 4 2 2 5" xfId="13940" xr:uid="{00000000-0005-0000-0000-000042330000}"/>
    <cellStyle name="Comma 3 3 4 2 2 5 2" xfId="13941" xr:uid="{00000000-0005-0000-0000-000043330000}"/>
    <cellStyle name="Comma 3 3 4 2 2 5 3" xfId="13942" xr:uid="{00000000-0005-0000-0000-000044330000}"/>
    <cellStyle name="Comma 3 3 4 2 2 6" xfId="13943" xr:uid="{00000000-0005-0000-0000-000045330000}"/>
    <cellStyle name="Comma 3 3 4 2 2 7" xfId="13944" xr:uid="{00000000-0005-0000-0000-000046330000}"/>
    <cellStyle name="Comma 3 3 4 2 3" xfId="13945" xr:uid="{00000000-0005-0000-0000-000047330000}"/>
    <cellStyle name="Comma 3 3 4 2 3 2" xfId="13946" xr:uid="{00000000-0005-0000-0000-000048330000}"/>
    <cellStyle name="Comma 3 3 4 2 3 3" xfId="13947" xr:uid="{00000000-0005-0000-0000-000049330000}"/>
    <cellStyle name="Comma 3 3 4 2 4" xfId="13948" xr:uid="{00000000-0005-0000-0000-00004A330000}"/>
    <cellStyle name="Comma 3 3 4 2 4 2" xfId="13949" xr:uid="{00000000-0005-0000-0000-00004B330000}"/>
    <cellStyle name="Comma 3 3 4 2 4 3" xfId="13950" xr:uid="{00000000-0005-0000-0000-00004C330000}"/>
    <cellStyle name="Comma 3 3 4 2 5" xfId="13951" xr:uid="{00000000-0005-0000-0000-00004D330000}"/>
    <cellStyle name="Comma 3 3 4 2 5 2" xfId="13952" xr:uid="{00000000-0005-0000-0000-00004E330000}"/>
    <cellStyle name="Comma 3 3 4 2 5 3" xfId="13953" xr:uid="{00000000-0005-0000-0000-00004F330000}"/>
    <cellStyle name="Comma 3 3 4 2 6" xfId="13954" xr:uid="{00000000-0005-0000-0000-000050330000}"/>
    <cellStyle name="Comma 3 3 4 2 6 2" xfId="13955" xr:uid="{00000000-0005-0000-0000-000051330000}"/>
    <cellStyle name="Comma 3 3 4 2 6 3" xfId="13956" xr:uid="{00000000-0005-0000-0000-000052330000}"/>
    <cellStyle name="Comma 3 3 4 2 7" xfId="13957" xr:uid="{00000000-0005-0000-0000-000053330000}"/>
    <cellStyle name="Comma 3 3 4 2 8" xfId="13958" xr:uid="{00000000-0005-0000-0000-000054330000}"/>
    <cellStyle name="Comma 3 3 4 3" xfId="13959" xr:uid="{00000000-0005-0000-0000-000055330000}"/>
    <cellStyle name="Comma 3 3 4 3 2" xfId="13960" xr:uid="{00000000-0005-0000-0000-000056330000}"/>
    <cellStyle name="Comma 3 3 4 3 2 2" xfId="13961" xr:uid="{00000000-0005-0000-0000-000057330000}"/>
    <cellStyle name="Comma 3 3 4 3 2 3" xfId="13962" xr:uid="{00000000-0005-0000-0000-000058330000}"/>
    <cellStyle name="Comma 3 3 4 3 3" xfId="13963" xr:uid="{00000000-0005-0000-0000-000059330000}"/>
    <cellStyle name="Comma 3 3 4 3 3 2" xfId="13964" xr:uid="{00000000-0005-0000-0000-00005A330000}"/>
    <cellStyle name="Comma 3 3 4 3 3 3" xfId="13965" xr:uid="{00000000-0005-0000-0000-00005B330000}"/>
    <cellStyle name="Comma 3 3 4 3 4" xfId="13966" xr:uid="{00000000-0005-0000-0000-00005C330000}"/>
    <cellStyle name="Comma 3 3 4 3 4 2" xfId="13967" xr:uid="{00000000-0005-0000-0000-00005D330000}"/>
    <cellStyle name="Comma 3 3 4 3 4 3" xfId="13968" xr:uid="{00000000-0005-0000-0000-00005E330000}"/>
    <cellStyle name="Comma 3 3 4 3 5" xfId="13969" xr:uid="{00000000-0005-0000-0000-00005F330000}"/>
    <cellStyle name="Comma 3 3 4 3 5 2" xfId="13970" xr:uid="{00000000-0005-0000-0000-000060330000}"/>
    <cellStyle name="Comma 3 3 4 3 5 3" xfId="13971" xr:uid="{00000000-0005-0000-0000-000061330000}"/>
    <cellStyle name="Comma 3 3 4 3 6" xfId="13972" xr:uid="{00000000-0005-0000-0000-000062330000}"/>
    <cellStyle name="Comma 3 3 4 3 7" xfId="13973" xr:uid="{00000000-0005-0000-0000-000063330000}"/>
    <cellStyle name="Comma 3 3 4 4" xfId="13974" xr:uid="{00000000-0005-0000-0000-000064330000}"/>
    <cellStyle name="Comma 3 3 4 4 2" xfId="13975" xr:uid="{00000000-0005-0000-0000-000065330000}"/>
    <cellStyle name="Comma 3 3 4 4 2 2" xfId="13976" xr:uid="{00000000-0005-0000-0000-000066330000}"/>
    <cellStyle name="Comma 3 3 4 4 2 3" xfId="13977" xr:uid="{00000000-0005-0000-0000-000067330000}"/>
    <cellStyle name="Comma 3 3 4 4 3" xfId="13978" xr:uid="{00000000-0005-0000-0000-000068330000}"/>
    <cellStyle name="Comma 3 3 4 4 3 2" xfId="13979" xr:uid="{00000000-0005-0000-0000-000069330000}"/>
    <cellStyle name="Comma 3 3 4 4 3 3" xfId="13980" xr:uid="{00000000-0005-0000-0000-00006A330000}"/>
    <cellStyle name="Comma 3 3 4 4 4" xfId="13981" xr:uid="{00000000-0005-0000-0000-00006B330000}"/>
    <cellStyle name="Comma 3 3 4 4 4 2" xfId="13982" xr:uid="{00000000-0005-0000-0000-00006C330000}"/>
    <cellStyle name="Comma 3 3 4 4 4 3" xfId="13983" xr:uid="{00000000-0005-0000-0000-00006D330000}"/>
    <cellStyle name="Comma 3 3 4 4 5" xfId="13984" xr:uid="{00000000-0005-0000-0000-00006E330000}"/>
    <cellStyle name="Comma 3 3 4 4 5 2" xfId="13985" xr:uid="{00000000-0005-0000-0000-00006F330000}"/>
    <cellStyle name="Comma 3 3 4 4 5 3" xfId="13986" xr:uid="{00000000-0005-0000-0000-000070330000}"/>
    <cellStyle name="Comma 3 3 4 4 6" xfId="13987" xr:uid="{00000000-0005-0000-0000-000071330000}"/>
    <cellStyle name="Comma 3 3 4 4 7" xfId="13988" xr:uid="{00000000-0005-0000-0000-000072330000}"/>
    <cellStyle name="Comma 3 3 4 5" xfId="13989" xr:uid="{00000000-0005-0000-0000-000073330000}"/>
    <cellStyle name="Comma 3 3 4 5 2" xfId="13990" xr:uid="{00000000-0005-0000-0000-000074330000}"/>
    <cellStyle name="Comma 3 3 4 5 2 2" xfId="13991" xr:uid="{00000000-0005-0000-0000-000075330000}"/>
    <cellStyle name="Comma 3 3 4 5 2 3" xfId="13992" xr:uid="{00000000-0005-0000-0000-000076330000}"/>
    <cellStyle name="Comma 3 3 4 5 3" xfId="13993" xr:uid="{00000000-0005-0000-0000-000077330000}"/>
    <cellStyle name="Comma 3 3 4 5 3 2" xfId="13994" xr:uid="{00000000-0005-0000-0000-000078330000}"/>
    <cellStyle name="Comma 3 3 4 5 3 3" xfId="13995" xr:uid="{00000000-0005-0000-0000-000079330000}"/>
    <cellStyle name="Comma 3 3 4 5 4" xfId="13996" xr:uid="{00000000-0005-0000-0000-00007A330000}"/>
    <cellStyle name="Comma 3 3 4 5 4 2" xfId="13997" xr:uid="{00000000-0005-0000-0000-00007B330000}"/>
    <cellStyle name="Comma 3 3 4 5 4 3" xfId="13998" xr:uid="{00000000-0005-0000-0000-00007C330000}"/>
    <cellStyle name="Comma 3 3 4 5 5" xfId="13999" xr:uid="{00000000-0005-0000-0000-00007D330000}"/>
    <cellStyle name="Comma 3 3 4 5 5 2" xfId="14000" xr:uid="{00000000-0005-0000-0000-00007E330000}"/>
    <cellStyle name="Comma 3 3 4 5 5 3" xfId="14001" xr:uid="{00000000-0005-0000-0000-00007F330000}"/>
    <cellStyle name="Comma 3 3 4 5 6" xfId="14002" xr:uid="{00000000-0005-0000-0000-000080330000}"/>
    <cellStyle name="Comma 3 3 4 5 7" xfId="14003" xr:uid="{00000000-0005-0000-0000-000081330000}"/>
    <cellStyle name="Comma 3 3 4 6" xfId="14004" xr:uid="{00000000-0005-0000-0000-000082330000}"/>
    <cellStyle name="Comma 3 3 4 6 2" xfId="14005" xr:uid="{00000000-0005-0000-0000-000083330000}"/>
    <cellStyle name="Comma 3 3 4 6 3" xfId="14006" xr:uid="{00000000-0005-0000-0000-000084330000}"/>
    <cellStyle name="Comma 3 3 4 7" xfId="14007" xr:uid="{00000000-0005-0000-0000-000085330000}"/>
    <cellStyle name="Comma 3 3 4 7 2" xfId="14008" xr:uid="{00000000-0005-0000-0000-000086330000}"/>
    <cellStyle name="Comma 3 3 4 7 3" xfId="14009" xr:uid="{00000000-0005-0000-0000-000087330000}"/>
    <cellStyle name="Comma 3 3 4 8" xfId="14010" xr:uid="{00000000-0005-0000-0000-000088330000}"/>
    <cellStyle name="Comma 3 3 4 8 2" xfId="14011" xr:uid="{00000000-0005-0000-0000-000089330000}"/>
    <cellStyle name="Comma 3 3 4 8 3" xfId="14012" xr:uid="{00000000-0005-0000-0000-00008A330000}"/>
    <cellStyle name="Comma 3 3 4 9" xfId="14013" xr:uid="{00000000-0005-0000-0000-00008B330000}"/>
    <cellStyle name="Comma 3 3 4 9 2" xfId="14014" xr:uid="{00000000-0005-0000-0000-00008C330000}"/>
    <cellStyle name="Comma 3 3 4 9 3" xfId="14015" xr:uid="{00000000-0005-0000-0000-00008D330000}"/>
    <cellStyle name="Comma 3 3 5" xfId="14016" xr:uid="{00000000-0005-0000-0000-00008E330000}"/>
    <cellStyle name="Comma 3 3 5 2" xfId="14017" xr:uid="{00000000-0005-0000-0000-00008F330000}"/>
    <cellStyle name="Comma 3 3 5 2 2" xfId="14018" xr:uid="{00000000-0005-0000-0000-000090330000}"/>
    <cellStyle name="Comma 3 3 5 2 2 2" xfId="14019" xr:uid="{00000000-0005-0000-0000-000091330000}"/>
    <cellStyle name="Comma 3 3 5 2 2 3" xfId="14020" xr:uid="{00000000-0005-0000-0000-000092330000}"/>
    <cellStyle name="Comma 3 3 5 2 3" xfId="14021" xr:uid="{00000000-0005-0000-0000-000093330000}"/>
    <cellStyle name="Comma 3 3 5 2 3 2" xfId="14022" xr:uid="{00000000-0005-0000-0000-000094330000}"/>
    <cellStyle name="Comma 3 3 5 2 3 3" xfId="14023" xr:uid="{00000000-0005-0000-0000-000095330000}"/>
    <cellStyle name="Comma 3 3 5 2 4" xfId="14024" xr:uid="{00000000-0005-0000-0000-000096330000}"/>
    <cellStyle name="Comma 3 3 5 2 4 2" xfId="14025" xr:uid="{00000000-0005-0000-0000-000097330000}"/>
    <cellStyle name="Comma 3 3 5 2 4 3" xfId="14026" xr:uid="{00000000-0005-0000-0000-000098330000}"/>
    <cellStyle name="Comma 3 3 5 2 5" xfId="14027" xr:uid="{00000000-0005-0000-0000-000099330000}"/>
    <cellStyle name="Comma 3 3 5 2 5 2" xfId="14028" xr:uid="{00000000-0005-0000-0000-00009A330000}"/>
    <cellStyle name="Comma 3 3 5 2 5 3" xfId="14029" xr:uid="{00000000-0005-0000-0000-00009B330000}"/>
    <cellStyle name="Comma 3 3 5 2 6" xfId="14030" xr:uid="{00000000-0005-0000-0000-00009C330000}"/>
    <cellStyle name="Comma 3 3 5 2 7" xfId="14031" xr:uid="{00000000-0005-0000-0000-00009D330000}"/>
    <cellStyle name="Comma 3 3 5 3" xfId="14032" xr:uid="{00000000-0005-0000-0000-00009E330000}"/>
    <cellStyle name="Comma 3 3 5 3 2" xfId="14033" xr:uid="{00000000-0005-0000-0000-00009F330000}"/>
    <cellStyle name="Comma 3 3 5 3 3" xfId="14034" xr:uid="{00000000-0005-0000-0000-0000A0330000}"/>
    <cellStyle name="Comma 3 3 5 4" xfId="14035" xr:uid="{00000000-0005-0000-0000-0000A1330000}"/>
    <cellStyle name="Comma 3 3 5 4 2" xfId="14036" xr:uid="{00000000-0005-0000-0000-0000A2330000}"/>
    <cellStyle name="Comma 3 3 5 4 3" xfId="14037" xr:uid="{00000000-0005-0000-0000-0000A3330000}"/>
    <cellStyle name="Comma 3 3 5 5" xfId="14038" xr:uid="{00000000-0005-0000-0000-0000A4330000}"/>
    <cellStyle name="Comma 3 3 5 5 2" xfId="14039" xr:uid="{00000000-0005-0000-0000-0000A5330000}"/>
    <cellStyle name="Comma 3 3 5 5 3" xfId="14040" xr:uid="{00000000-0005-0000-0000-0000A6330000}"/>
    <cellStyle name="Comma 3 3 5 6" xfId="14041" xr:uid="{00000000-0005-0000-0000-0000A7330000}"/>
    <cellStyle name="Comma 3 3 5 6 2" xfId="14042" xr:uid="{00000000-0005-0000-0000-0000A8330000}"/>
    <cellStyle name="Comma 3 3 5 6 3" xfId="14043" xr:uid="{00000000-0005-0000-0000-0000A9330000}"/>
    <cellStyle name="Comma 3 3 5 7" xfId="14044" xr:uid="{00000000-0005-0000-0000-0000AA330000}"/>
    <cellStyle name="Comma 3 3 5 8" xfId="14045" xr:uid="{00000000-0005-0000-0000-0000AB330000}"/>
    <cellStyle name="Comma 3 3 6" xfId="14046" xr:uid="{00000000-0005-0000-0000-0000AC330000}"/>
    <cellStyle name="Comma 3 3 6 2" xfId="14047" xr:uid="{00000000-0005-0000-0000-0000AD330000}"/>
    <cellStyle name="Comma 3 3 6 2 2" xfId="14048" xr:uid="{00000000-0005-0000-0000-0000AE330000}"/>
    <cellStyle name="Comma 3 3 6 2 2 2" xfId="14049" xr:uid="{00000000-0005-0000-0000-0000AF330000}"/>
    <cellStyle name="Comma 3 3 6 2 2 3" xfId="14050" xr:uid="{00000000-0005-0000-0000-0000B0330000}"/>
    <cellStyle name="Comma 3 3 6 2 3" xfId="14051" xr:uid="{00000000-0005-0000-0000-0000B1330000}"/>
    <cellStyle name="Comma 3 3 6 2 3 2" xfId="14052" xr:uid="{00000000-0005-0000-0000-0000B2330000}"/>
    <cellStyle name="Comma 3 3 6 2 3 3" xfId="14053" xr:uid="{00000000-0005-0000-0000-0000B3330000}"/>
    <cellStyle name="Comma 3 3 6 2 4" xfId="14054" xr:uid="{00000000-0005-0000-0000-0000B4330000}"/>
    <cellStyle name="Comma 3 3 6 2 4 2" xfId="14055" xr:uid="{00000000-0005-0000-0000-0000B5330000}"/>
    <cellStyle name="Comma 3 3 6 2 4 3" xfId="14056" xr:uid="{00000000-0005-0000-0000-0000B6330000}"/>
    <cellStyle name="Comma 3 3 6 2 5" xfId="14057" xr:uid="{00000000-0005-0000-0000-0000B7330000}"/>
    <cellStyle name="Comma 3 3 6 2 5 2" xfId="14058" xr:uid="{00000000-0005-0000-0000-0000B8330000}"/>
    <cellStyle name="Comma 3 3 6 2 5 3" xfId="14059" xr:uid="{00000000-0005-0000-0000-0000B9330000}"/>
    <cellStyle name="Comma 3 3 6 2 6" xfId="14060" xr:uid="{00000000-0005-0000-0000-0000BA330000}"/>
    <cellStyle name="Comma 3 3 6 2 7" xfId="14061" xr:uid="{00000000-0005-0000-0000-0000BB330000}"/>
    <cellStyle name="Comma 3 3 6 3" xfId="14062" xr:uid="{00000000-0005-0000-0000-0000BC330000}"/>
    <cellStyle name="Comma 3 3 6 3 2" xfId="14063" xr:uid="{00000000-0005-0000-0000-0000BD330000}"/>
    <cellStyle name="Comma 3 3 6 3 3" xfId="14064" xr:uid="{00000000-0005-0000-0000-0000BE330000}"/>
    <cellStyle name="Comma 3 3 6 4" xfId="14065" xr:uid="{00000000-0005-0000-0000-0000BF330000}"/>
    <cellStyle name="Comma 3 3 6 4 2" xfId="14066" xr:uid="{00000000-0005-0000-0000-0000C0330000}"/>
    <cellStyle name="Comma 3 3 6 4 3" xfId="14067" xr:uid="{00000000-0005-0000-0000-0000C1330000}"/>
    <cellStyle name="Comma 3 3 6 5" xfId="14068" xr:uid="{00000000-0005-0000-0000-0000C2330000}"/>
    <cellStyle name="Comma 3 3 6 5 2" xfId="14069" xr:uid="{00000000-0005-0000-0000-0000C3330000}"/>
    <cellStyle name="Comma 3 3 6 5 3" xfId="14070" xr:uid="{00000000-0005-0000-0000-0000C4330000}"/>
    <cellStyle name="Comma 3 3 6 6" xfId="14071" xr:uid="{00000000-0005-0000-0000-0000C5330000}"/>
    <cellStyle name="Comma 3 3 6 6 2" xfId="14072" xr:uid="{00000000-0005-0000-0000-0000C6330000}"/>
    <cellStyle name="Comma 3 3 6 6 3" xfId="14073" xr:uid="{00000000-0005-0000-0000-0000C7330000}"/>
    <cellStyle name="Comma 3 3 6 7" xfId="14074" xr:uid="{00000000-0005-0000-0000-0000C8330000}"/>
    <cellStyle name="Comma 3 3 6 8" xfId="14075" xr:uid="{00000000-0005-0000-0000-0000C9330000}"/>
    <cellStyle name="Comma 3 3 7" xfId="14076" xr:uid="{00000000-0005-0000-0000-0000CA330000}"/>
    <cellStyle name="Comma 3 3 7 2" xfId="14077" xr:uid="{00000000-0005-0000-0000-0000CB330000}"/>
    <cellStyle name="Comma 3 3 7 2 2" xfId="14078" xr:uid="{00000000-0005-0000-0000-0000CC330000}"/>
    <cellStyle name="Comma 3 3 7 2 3" xfId="14079" xr:uid="{00000000-0005-0000-0000-0000CD330000}"/>
    <cellStyle name="Comma 3 3 7 3" xfId="14080" xr:uid="{00000000-0005-0000-0000-0000CE330000}"/>
    <cellStyle name="Comma 3 3 7 3 2" xfId="14081" xr:uid="{00000000-0005-0000-0000-0000CF330000}"/>
    <cellStyle name="Comma 3 3 7 3 3" xfId="14082" xr:uid="{00000000-0005-0000-0000-0000D0330000}"/>
    <cellStyle name="Comma 3 3 7 4" xfId="14083" xr:uid="{00000000-0005-0000-0000-0000D1330000}"/>
    <cellStyle name="Comma 3 3 7 4 2" xfId="14084" xr:uid="{00000000-0005-0000-0000-0000D2330000}"/>
    <cellStyle name="Comma 3 3 7 4 3" xfId="14085" xr:uid="{00000000-0005-0000-0000-0000D3330000}"/>
    <cellStyle name="Comma 3 3 7 5" xfId="14086" xr:uid="{00000000-0005-0000-0000-0000D4330000}"/>
    <cellStyle name="Comma 3 3 7 5 2" xfId="14087" xr:uid="{00000000-0005-0000-0000-0000D5330000}"/>
    <cellStyle name="Comma 3 3 7 5 3" xfId="14088" xr:uid="{00000000-0005-0000-0000-0000D6330000}"/>
    <cellStyle name="Comma 3 3 7 6" xfId="14089" xr:uid="{00000000-0005-0000-0000-0000D7330000}"/>
    <cellStyle name="Comma 3 3 7 7" xfId="14090" xr:uid="{00000000-0005-0000-0000-0000D8330000}"/>
    <cellStyle name="Comma 3 3 8" xfId="14091" xr:uid="{00000000-0005-0000-0000-0000D9330000}"/>
    <cellStyle name="Comma 3 3 8 2" xfId="14092" xr:uid="{00000000-0005-0000-0000-0000DA330000}"/>
    <cellStyle name="Comma 3 3 8 2 2" xfId="14093" xr:uid="{00000000-0005-0000-0000-0000DB330000}"/>
    <cellStyle name="Comma 3 3 8 2 3" xfId="14094" xr:uid="{00000000-0005-0000-0000-0000DC330000}"/>
    <cellStyle name="Comma 3 3 8 3" xfId="14095" xr:uid="{00000000-0005-0000-0000-0000DD330000}"/>
    <cellStyle name="Comma 3 3 8 3 2" xfId="14096" xr:uid="{00000000-0005-0000-0000-0000DE330000}"/>
    <cellStyle name="Comma 3 3 8 3 3" xfId="14097" xr:uid="{00000000-0005-0000-0000-0000DF330000}"/>
    <cellStyle name="Comma 3 3 8 4" xfId="14098" xr:uid="{00000000-0005-0000-0000-0000E0330000}"/>
    <cellStyle name="Comma 3 3 8 4 2" xfId="14099" xr:uid="{00000000-0005-0000-0000-0000E1330000}"/>
    <cellStyle name="Comma 3 3 8 4 3" xfId="14100" xr:uid="{00000000-0005-0000-0000-0000E2330000}"/>
    <cellStyle name="Comma 3 3 8 5" xfId="14101" xr:uid="{00000000-0005-0000-0000-0000E3330000}"/>
    <cellStyle name="Comma 3 3 8 5 2" xfId="14102" xr:uid="{00000000-0005-0000-0000-0000E4330000}"/>
    <cellStyle name="Comma 3 3 8 5 3" xfId="14103" xr:uid="{00000000-0005-0000-0000-0000E5330000}"/>
    <cellStyle name="Comma 3 3 8 6" xfId="14104" xr:uid="{00000000-0005-0000-0000-0000E6330000}"/>
    <cellStyle name="Comma 3 3 8 7" xfId="14105" xr:uid="{00000000-0005-0000-0000-0000E7330000}"/>
    <cellStyle name="Comma 3 3 9" xfId="14106" xr:uid="{00000000-0005-0000-0000-0000E8330000}"/>
    <cellStyle name="Comma 3 3 9 2" xfId="14107" xr:uid="{00000000-0005-0000-0000-0000E9330000}"/>
    <cellStyle name="Comma 3 3 9 2 2" xfId="14108" xr:uid="{00000000-0005-0000-0000-0000EA330000}"/>
    <cellStyle name="Comma 3 3 9 2 3" xfId="14109" xr:uid="{00000000-0005-0000-0000-0000EB330000}"/>
    <cellStyle name="Comma 3 3 9 3" xfId="14110" xr:uid="{00000000-0005-0000-0000-0000EC330000}"/>
    <cellStyle name="Comma 3 3 9 3 2" xfId="14111" xr:uid="{00000000-0005-0000-0000-0000ED330000}"/>
    <cellStyle name="Comma 3 3 9 3 3" xfId="14112" xr:uid="{00000000-0005-0000-0000-0000EE330000}"/>
    <cellStyle name="Comma 3 3 9 4" xfId="14113" xr:uid="{00000000-0005-0000-0000-0000EF330000}"/>
    <cellStyle name="Comma 3 3 9 4 2" xfId="14114" xr:uid="{00000000-0005-0000-0000-0000F0330000}"/>
    <cellStyle name="Comma 3 3 9 4 3" xfId="14115" xr:uid="{00000000-0005-0000-0000-0000F1330000}"/>
    <cellStyle name="Comma 3 3 9 5" xfId="14116" xr:uid="{00000000-0005-0000-0000-0000F2330000}"/>
    <cellStyle name="Comma 3 3 9 5 2" xfId="14117" xr:uid="{00000000-0005-0000-0000-0000F3330000}"/>
    <cellStyle name="Comma 3 3 9 5 3" xfId="14118" xr:uid="{00000000-0005-0000-0000-0000F4330000}"/>
    <cellStyle name="Comma 3 3 9 6" xfId="14119" xr:uid="{00000000-0005-0000-0000-0000F5330000}"/>
    <cellStyle name="Comma 3 3 9 7" xfId="14120" xr:uid="{00000000-0005-0000-0000-0000F6330000}"/>
    <cellStyle name="Comma 3 4" xfId="1524" xr:uid="{00000000-0005-0000-0000-0000F7330000}"/>
    <cellStyle name="Comma 3 4 2" xfId="14122" xr:uid="{00000000-0005-0000-0000-0000F8330000}"/>
    <cellStyle name="Comma 3 4 3" xfId="14121" xr:uid="{00000000-0005-0000-0000-0000F9330000}"/>
    <cellStyle name="Comma 3 5" xfId="14123" xr:uid="{00000000-0005-0000-0000-0000FA330000}"/>
    <cellStyle name="Comma 3 5 10" xfId="14124" xr:uid="{00000000-0005-0000-0000-0000FB330000}"/>
    <cellStyle name="Comma 3 5 10 2" xfId="14125" xr:uid="{00000000-0005-0000-0000-0000FC330000}"/>
    <cellStyle name="Comma 3 5 10 3" xfId="14126" xr:uid="{00000000-0005-0000-0000-0000FD330000}"/>
    <cellStyle name="Comma 3 5 11" xfId="14127" xr:uid="{00000000-0005-0000-0000-0000FE330000}"/>
    <cellStyle name="Comma 3 5 11 2" xfId="14128" xr:uid="{00000000-0005-0000-0000-0000FF330000}"/>
    <cellStyle name="Comma 3 5 11 3" xfId="14129" xr:uid="{00000000-0005-0000-0000-000000340000}"/>
    <cellStyle name="Comma 3 5 12" xfId="14130" xr:uid="{00000000-0005-0000-0000-000001340000}"/>
    <cellStyle name="Comma 3 5 12 2" xfId="14131" xr:uid="{00000000-0005-0000-0000-000002340000}"/>
    <cellStyle name="Comma 3 5 12 3" xfId="14132" xr:uid="{00000000-0005-0000-0000-000003340000}"/>
    <cellStyle name="Comma 3 5 13" xfId="14133" xr:uid="{00000000-0005-0000-0000-000004340000}"/>
    <cellStyle name="Comma 3 5 13 2" xfId="14134" xr:uid="{00000000-0005-0000-0000-000005340000}"/>
    <cellStyle name="Comma 3 5 13 3" xfId="14135" xr:uid="{00000000-0005-0000-0000-000006340000}"/>
    <cellStyle name="Comma 3 5 14" xfId="14136" xr:uid="{00000000-0005-0000-0000-000007340000}"/>
    <cellStyle name="Comma 3 5 15" xfId="14137" xr:uid="{00000000-0005-0000-0000-000008340000}"/>
    <cellStyle name="Comma 3 5 2" xfId="14138" xr:uid="{00000000-0005-0000-0000-000009340000}"/>
    <cellStyle name="Comma 3 5 2 10" xfId="14139" xr:uid="{00000000-0005-0000-0000-00000A340000}"/>
    <cellStyle name="Comma 3 5 2 10 2" xfId="14140" xr:uid="{00000000-0005-0000-0000-00000B340000}"/>
    <cellStyle name="Comma 3 5 2 10 3" xfId="14141" xr:uid="{00000000-0005-0000-0000-00000C340000}"/>
    <cellStyle name="Comma 3 5 2 11" xfId="14142" xr:uid="{00000000-0005-0000-0000-00000D340000}"/>
    <cellStyle name="Comma 3 5 2 11 2" xfId="14143" xr:uid="{00000000-0005-0000-0000-00000E340000}"/>
    <cellStyle name="Comma 3 5 2 11 3" xfId="14144" xr:uid="{00000000-0005-0000-0000-00000F340000}"/>
    <cellStyle name="Comma 3 5 2 12" xfId="14145" xr:uid="{00000000-0005-0000-0000-000010340000}"/>
    <cellStyle name="Comma 3 5 2 12 2" xfId="14146" xr:uid="{00000000-0005-0000-0000-000011340000}"/>
    <cellStyle name="Comma 3 5 2 12 3" xfId="14147" xr:uid="{00000000-0005-0000-0000-000012340000}"/>
    <cellStyle name="Comma 3 5 2 13" xfId="14148" xr:uid="{00000000-0005-0000-0000-000013340000}"/>
    <cellStyle name="Comma 3 5 2 14" xfId="14149" xr:uid="{00000000-0005-0000-0000-000014340000}"/>
    <cellStyle name="Comma 3 5 2 2" xfId="14150" xr:uid="{00000000-0005-0000-0000-000015340000}"/>
    <cellStyle name="Comma 3 5 2 2 10" xfId="14151" xr:uid="{00000000-0005-0000-0000-000016340000}"/>
    <cellStyle name="Comma 3 5 2 2 11" xfId="14152" xr:uid="{00000000-0005-0000-0000-000017340000}"/>
    <cellStyle name="Comma 3 5 2 2 2" xfId="14153" xr:uid="{00000000-0005-0000-0000-000018340000}"/>
    <cellStyle name="Comma 3 5 2 2 2 2" xfId="14154" xr:uid="{00000000-0005-0000-0000-000019340000}"/>
    <cellStyle name="Comma 3 5 2 2 2 2 2" xfId="14155" xr:uid="{00000000-0005-0000-0000-00001A340000}"/>
    <cellStyle name="Comma 3 5 2 2 2 2 2 2" xfId="14156" xr:uid="{00000000-0005-0000-0000-00001B340000}"/>
    <cellStyle name="Comma 3 5 2 2 2 2 2 3" xfId="14157" xr:uid="{00000000-0005-0000-0000-00001C340000}"/>
    <cellStyle name="Comma 3 5 2 2 2 2 3" xfId="14158" xr:uid="{00000000-0005-0000-0000-00001D340000}"/>
    <cellStyle name="Comma 3 5 2 2 2 2 3 2" xfId="14159" xr:uid="{00000000-0005-0000-0000-00001E340000}"/>
    <cellStyle name="Comma 3 5 2 2 2 2 3 3" xfId="14160" xr:uid="{00000000-0005-0000-0000-00001F340000}"/>
    <cellStyle name="Comma 3 5 2 2 2 2 4" xfId="14161" xr:uid="{00000000-0005-0000-0000-000020340000}"/>
    <cellStyle name="Comma 3 5 2 2 2 2 4 2" xfId="14162" xr:uid="{00000000-0005-0000-0000-000021340000}"/>
    <cellStyle name="Comma 3 5 2 2 2 2 4 3" xfId="14163" xr:uid="{00000000-0005-0000-0000-000022340000}"/>
    <cellStyle name="Comma 3 5 2 2 2 2 5" xfId="14164" xr:uid="{00000000-0005-0000-0000-000023340000}"/>
    <cellStyle name="Comma 3 5 2 2 2 2 5 2" xfId="14165" xr:uid="{00000000-0005-0000-0000-000024340000}"/>
    <cellStyle name="Comma 3 5 2 2 2 2 5 3" xfId="14166" xr:uid="{00000000-0005-0000-0000-000025340000}"/>
    <cellStyle name="Comma 3 5 2 2 2 2 6" xfId="14167" xr:uid="{00000000-0005-0000-0000-000026340000}"/>
    <cellStyle name="Comma 3 5 2 2 2 2 7" xfId="14168" xr:uid="{00000000-0005-0000-0000-000027340000}"/>
    <cellStyle name="Comma 3 5 2 2 2 3" xfId="14169" xr:uid="{00000000-0005-0000-0000-000028340000}"/>
    <cellStyle name="Comma 3 5 2 2 2 3 2" xfId="14170" xr:uid="{00000000-0005-0000-0000-000029340000}"/>
    <cellStyle name="Comma 3 5 2 2 2 3 3" xfId="14171" xr:uid="{00000000-0005-0000-0000-00002A340000}"/>
    <cellStyle name="Comma 3 5 2 2 2 4" xfId="14172" xr:uid="{00000000-0005-0000-0000-00002B340000}"/>
    <cellStyle name="Comma 3 5 2 2 2 4 2" xfId="14173" xr:uid="{00000000-0005-0000-0000-00002C340000}"/>
    <cellStyle name="Comma 3 5 2 2 2 4 3" xfId="14174" xr:uid="{00000000-0005-0000-0000-00002D340000}"/>
    <cellStyle name="Comma 3 5 2 2 2 5" xfId="14175" xr:uid="{00000000-0005-0000-0000-00002E340000}"/>
    <cellStyle name="Comma 3 5 2 2 2 5 2" xfId="14176" xr:uid="{00000000-0005-0000-0000-00002F340000}"/>
    <cellStyle name="Comma 3 5 2 2 2 5 3" xfId="14177" xr:uid="{00000000-0005-0000-0000-000030340000}"/>
    <cellStyle name="Comma 3 5 2 2 2 6" xfId="14178" xr:uid="{00000000-0005-0000-0000-000031340000}"/>
    <cellStyle name="Comma 3 5 2 2 2 6 2" xfId="14179" xr:uid="{00000000-0005-0000-0000-000032340000}"/>
    <cellStyle name="Comma 3 5 2 2 2 6 3" xfId="14180" xr:uid="{00000000-0005-0000-0000-000033340000}"/>
    <cellStyle name="Comma 3 5 2 2 2 7" xfId="14181" xr:uid="{00000000-0005-0000-0000-000034340000}"/>
    <cellStyle name="Comma 3 5 2 2 2 8" xfId="14182" xr:uid="{00000000-0005-0000-0000-000035340000}"/>
    <cellStyle name="Comma 3 5 2 2 3" xfId="14183" xr:uid="{00000000-0005-0000-0000-000036340000}"/>
    <cellStyle name="Comma 3 5 2 2 3 2" xfId="14184" xr:uid="{00000000-0005-0000-0000-000037340000}"/>
    <cellStyle name="Comma 3 5 2 2 3 2 2" xfId="14185" xr:uid="{00000000-0005-0000-0000-000038340000}"/>
    <cellStyle name="Comma 3 5 2 2 3 2 3" xfId="14186" xr:uid="{00000000-0005-0000-0000-000039340000}"/>
    <cellStyle name="Comma 3 5 2 2 3 3" xfId="14187" xr:uid="{00000000-0005-0000-0000-00003A340000}"/>
    <cellStyle name="Comma 3 5 2 2 3 3 2" xfId="14188" xr:uid="{00000000-0005-0000-0000-00003B340000}"/>
    <cellStyle name="Comma 3 5 2 2 3 3 3" xfId="14189" xr:uid="{00000000-0005-0000-0000-00003C340000}"/>
    <cellStyle name="Comma 3 5 2 2 3 4" xfId="14190" xr:uid="{00000000-0005-0000-0000-00003D340000}"/>
    <cellStyle name="Comma 3 5 2 2 3 4 2" xfId="14191" xr:uid="{00000000-0005-0000-0000-00003E340000}"/>
    <cellStyle name="Comma 3 5 2 2 3 4 3" xfId="14192" xr:uid="{00000000-0005-0000-0000-00003F340000}"/>
    <cellStyle name="Comma 3 5 2 2 3 5" xfId="14193" xr:uid="{00000000-0005-0000-0000-000040340000}"/>
    <cellStyle name="Comma 3 5 2 2 3 5 2" xfId="14194" xr:uid="{00000000-0005-0000-0000-000041340000}"/>
    <cellStyle name="Comma 3 5 2 2 3 5 3" xfId="14195" xr:uid="{00000000-0005-0000-0000-000042340000}"/>
    <cellStyle name="Comma 3 5 2 2 3 6" xfId="14196" xr:uid="{00000000-0005-0000-0000-000043340000}"/>
    <cellStyle name="Comma 3 5 2 2 3 7" xfId="14197" xr:uid="{00000000-0005-0000-0000-000044340000}"/>
    <cellStyle name="Comma 3 5 2 2 4" xfId="14198" xr:uid="{00000000-0005-0000-0000-000045340000}"/>
    <cellStyle name="Comma 3 5 2 2 4 2" xfId="14199" xr:uid="{00000000-0005-0000-0000-000046340000}"/>
    <cellStyle name="Comma 3 5 2 2 4 2 2" xfId="14200" xr:uid="{00000000-0005-0000-0000-000047340000}"/>
    <cellStyle name="Comma 3 5 2 2 4 2 3" xfId="14201" xr:uid="{00000000-0005-0000-0000-000048340000}"/>
    <cellStyle name="Comma 3 5 2 2 4 3" xfId="14202" xr:uid="{00000000-0005-0000-0000-000049340000}"/>
    <cellStyle name="Comma 3 5 2 2 4 3 2" xfId="14203" xr:uid="{00000000-0005-0000-0000-00004A340000}"/>
    <cellStyle name="Comma 3 5 2 2 4 3 3" xfId="14204" xr:uid="{00000000-0005-0000-0000-00004B340000}"/>
    <cellStyle name="Comma 3 5 2 2 4 4" xfId="14205" xr:uid="{00000000-0005-0000-0000-00004C340000}"/>
    <cellStyle name="Comma 3 5 2 2 4 4 2" xfId="14206" xr:uid="{00000000-0005-0000-0000-00004D340000}"/>
    <cellStyle name="Comma 3 5 2 2 4 4 3" xfId="14207" xr:uid="{00000000-0005-0000-0000-00004E340000}"/>
    <cellStyle name="Comma 3 5 2 2 4 5" xfId="14208" xr:uid="{00000000-0005-0000-0000-00004F340000}"/>
    <cellStyle name="Comma 3 5 2 2 4 5 2" xfId="14209" xr:uid="{00000000-0005-0000-0000-000050340000}"/>
    <cellStyle name="Comma 3 5 2 2 4 5 3" xfId="14210" xr:uid="{00000000-0005-0000-0000-000051340000}"/>
    <cellStyle name="Comma 3 5 2 2 4 6" xfId="14211" xr:uid="{00000000-0005-0000-0000-000052340000}"/>
    <cellStyle name="Comma 3 5 2 2 4 7" xfId="14212" xr:uid="{00000000-0005-0000-0000-000053340000}"/>
    <cellStyle name="Comma 3 5 2 2 5" xfId="14213" xr:uid="{00000000-0005-0000-0000-000054340000}"/>
    <cellStyle name="Comma 3 5 2 2 5 2" xfId="14214" xr:uid="{00000000-0005-0000-0000-000055340000}"/>
    <cellStyle name="Comma 3 5 2 2 5 2 2" xfId="14215" xr:uid="{00000000-0005-0000-0000-000056340000}"/>
    <cellStyle name="Comma 3 5 2 2 5 2 3" xfId="14216" xr:uid="{00000000-0005-0000-0000-000057340000}"/>
    <cellStyle name="Comma 3 5 2 2 5 3" xfId="14217" xr:uid="{00000000-0005-0000-0000-000058340000}"/>
    <cellStyle name="Comma 3 5 2 2 5 3 2" xfId="14218" xr:uid="{00000000-0005-0000-0000-000059340000}"/>
    <cellStyle name="Comma 3 5 2 2 5 3 3" xfId="14219" xr:uid="{00000000-0005-0000-0000-00005A340000}"/>
    <cellStyle name="Comma 3 5 2 2 5 4" xfId="14220" xr:uid="{00000000-0005-0000-0000-00005B340000}"/>
    <cellStyle name="Comma 3 5 2 2 5 4 2" xfId="14221" xr:uid="{00000000-0005-0000-0000-00005C340000}"/>
    <cellStyle name="Comma 3 5 2 2 5 4 3" xfId="14222" xr:uid="{00000000-0005-0000-0000-00005D340000}"/>
    <cellStyle name="Comma 3 5 2 2 5 5" xfId="14223" xr:uid="{00000000-0005-0000-0000-00005E340000}"/>
    <cellStyle name="Comma 3 5 2 2 5 5 2" xfId="14224" xr:uid="{00000000-0005-0000-0000-00005F340000}"/>
    <cellStyle name="Comma 3 5 2 2 5 5 3" xfId="14225" xr:uid="{00000000-0005-0000-0000-000060340000}"/>
    <cellStyle name="Comma 3 5 2 2 5 6" xfId="14226" xr:uid="{00000000-0005-0000-0000-000061340000}"/>
    <cellStyle name="Comma 3 5 2 2 5 7" xfId="14227" xr:uid="{00000000-0005-0000-0000-000062340000}"/>
    <cellStyle name="Comma 3 5 2 2 6" xfId="14228" xr:uid="{00000000-0005-0000-0000-000063340000}"/>
    <cellStyle name="Comma 3 5 2 2 6 2" xfId="14229" xr:uid="{00000000-0005-0000-0000-000064340000}"/>
    <cellStyle name="Comma 3 5 2 2 6 3" xfId="14230" xr:uid="{00000000-0005-0000-0000-000065340000}"/>
    <cellStyle name="Comma 3 5 2 2 7" xfId="14231" xr:uid="{00000000-0005-0000-0000-000066340000}"/>
    <cellStyle name="Comma 3 5 2 2 7 2" xfId="14232" xr:uid="{00000000-0005-0000-0000-000067340000}"/>
    <cellStyle name="Comma 3 5 2 2 7 3" xfId="14233" xr:uid="{00000000-0005-0000-0000-000068340000}"/>
    <cellStyle name="Comma 3 5 2 2 8" xfId="14234" xr:uid="{00000000-0005-0000-0000-000069340000}"/>
    <cellStyle name="Comma 3 5 2 2 8 2" xfId="14235" xr:uid="{00000000-0005-0000-0000-00006A340000}"/>
    <cellStyle name="Comma 3 5 2 2 8 3" xfId="14236" xr:uid="{00000000-0005-0000-0000-00006B340000}"/>
    <cellStyle name="Comma 3 5 2 2 9" xfId="14237" xr:uid="{00000000-0005-0000-0000-00006C340000}"/>
    <cellStyle name="Comma 3 5 2 2 9 2" xfId="14238" xr:uid="{00000000-0005-0000-0000-00006D340000}"/>
    <cellStyle name="Comma 3 5 2 2 9 3" xfId="14239" xr:uid="{00000000-0005-0000-0000-00006E340000}"/>
    <cellStyle name="Comma 3 5 2 3" xfId="14240" xr:uid="{00000000-0005-0000-0000-00006F340000}"/>
    <cellStyle name="Comma 3 5 2 3 2" xfId="14241" xr:uid="{00000000-0005-0000-0000-000070340000}"/>
    <cellStyle name="Comma 3 5 2 3 2 2" xfId="14242" xr:uid="{00000000-0005-0000-0000-000071340000}"/>
    <cellStyle name="Comma 3 5 2 3 2 2 2" xfId="14243" xr:uid="{00000000-0005-0000-0000-000072340000}"/>
    <cellStyle name="Comma 3 5 2 3 2 2 3" xfId="14244" xr:uid="{00000000-0005-0000-0000-000073340000}"/>
    <cellStyle name="Comma 3 5 2 3 2 3" xfId="14245" xr:uid="{00000000-0005-0000-0000-000074340000}"/>
    <cellStyle name="Comma 3 5 2 3 2 3 2" xfId="14246" xr:uid="{00000000-0005-0000-0000-000075340000}"/>
    <cellStyle name="Comma 3 5 2 3 2 3 3" xfId="14247" xr:uid="{00000000-0005-0000-0000-000076340000}"/>
    <cellStyle name="Comma 3 5 2 3 2 4" xfId="14248" xr:uid="{00000000-0005-0000-0000-000077340000}"/>
    <cellStyle name="Comma 3 5 2 3 2 4 2" xfId="14249" xr:uid="{00000000-0005-0000-0000-000078340000}"/>
    <cellStyle name="Comma 3 5 2 3 2 4 3" xfId="14250" xr:uid="{00000000-0005-0000-0000-000079340000}"/>
    <cellStyle name="Comma 3 5 2 3 2 5" xfId="14251" xr:uid="{00000000-0005-0000-0000-00007A340000}"/>
    <cellStyle name="Comma 3 5 2 3 2 5 2" xfId="14252" xr:uid="{00000000-0005-0000-0000-00007B340000}"/>
    <cellStyle name="Comma 3 5 2 3 2 5 3" xfId="14253" xr:uid="{00000000-0005-0000-0000-00007C340000}"/>
    <cellStyle name="Comma 3 5 2 3 2 6" xfId="14254" xr:uid="{00000000-0005-0000-0000-00007D340000}"/>
    <cellStyle name="Comma 3 5 2 3 2 7" xfId="14255" xr:uid="{00000000-0005-0000-0000-00007E340000}"/>
    <cellStyle name="Comma 3 5 2 3 3" xfId="14256" xr:uid="{00000000-0005-0000-0000-00007F340000}"/>
    <cellStyle name="Comma 3 5 2 3 3 2" xfId="14257" xr:uid="{00000000-0005-0000-0000-000080340000}"/>
    <cellStyle name="Comma 3 5 2 3 3 3" xfId="14258" xr:uid="{00000000-0005-0000-0000-000081340000}"/>
    <cellStyle name="Comma 3 5 2 3 4" xfId="14259" xr:uid="{00000000-0005-0000-0000-000082340000}"/>
    <cellStyle name="Comma 3 5 2 3 4 2" xfId="14260" xr:uid="{00000000-0005-0000-0000-000083340000}"/>
    <cellStyle name="Comma 3 5 2 3 4 3" xfId="14261" xr:uid="{00000000-0005-0000-0000-000084340000}"/>
    <cellStyle name="Comma 3 5 2 3 5" xfId="14262" xr:uid="{00000000-0005-0000-0000-000085340000}"/>
    <cellStyle name="Comma 3 5 2 3 5 2" xfId="14263" xr:uid="{00000000-0005-0000-0000-000086340000}"/>
    <cellStyle name="Comma 3 5 2 3 5 3" xfId="14264" xr:uid="{00000000-0005-0000-0000-000087340000}"/>
    <cellStyle name="Comma 3 5 2 3 6" xfId="14265" xr:uid="{00000000-0005-0000-0000-000088340000}"/>
    <cellStyle name="Comma 3 5 2 3 6 2" xfId="14266" xr:uid="{00000000-0005-0000-0000-000089340000}"/>
    <cellStyle name="Comma 3 5 2 3 6 3" xfId="14267" xr:uid="{00000000-0005-0000-0000-00008A340000}"/>
    <cellStyle name="Comma 3 5 2 3 7" xfId="14268" xr:uid="{00000000-0005-0000-0000-00008B340000}"/>
    <cellStyle name="Comma 3 5 2 3 8" xfId="14269" xr:uid="{00000000-0005-0000-0000-00008C340000}"/>
    <cellStyle name="Comma 3 5 2 4" xfId="14270" xr:uid="{00000000-0005-0000-0000-00008D340000}"/>
    <cellStyle name="Comma 3 5 2 4 2" xfId="14271" xr:uid="{00000000-0005-0000-0000-00008E340000}"/>
    <cellStyle name="Comma 3 5 2 4 2 2" xfId="14272" xr:uid="{00000000-0005-0000-0000-00008F340000}"/>
    <cellStyle name="Comma 3 5 2 4 2 2 2" xfId="14273" xr:uid="{00000000-0005-0000-0000-000090340000}"/>
    <cellStyle name="Comma 3 5 2 4 2 2 3" xfId="14274" xr:uid="{00000000-0005-0000-0000-000091340000}"/>
    <cellStyle name="Comma 3 5 2 4 2 3" xfId="14275" xr:uid="{00000000-0005-0000-0000-000092340000}"/>
    <cellStyle name="Comma 3 5 2 4 2 3 2" xfId="14276" xr:uid="{00000000-0005-0000-0000-000093340000}"/>
    <cellStyle name="Comma 3 5 2 4 2 3 3" xfId="14277" xr:uid="{00000000-0005-0000-0000-000094340000}"/>
    <cellStyle name="Comma 3 5 2 4 2 4" xfId="14278" xr:uid="{00000000-0005-0000-0000-000095340000}"/>
    <cellStyle name="Comma 3 5 2 4 2 4 2" xfId="14279" xr:uid="{00000000-0005-0000-0000-000096340000}"/>
    <cellStyle name="Comma 3 5 2 4 2 4 3" xfId="14280" xr:uid="{00000000-0005-0000-0000-000097340000}"/>
    <cellStyle name="Comma 3 5 2 4 2 5" xfId="14281" xr:uid="{00000000-0005-0000-0000-000098340000}"/>
    <cellStyle name="Comma 3 5 2 4 2 5 2" xfId="14282" xr:uid="{00000000-0005-0000-0000-000099340000}"/>
    <cellStyle name="Comma 3 5 2 4 2 5 3" xfId="14283" xr:uid="{00000000-0005-0000-0000-00009A340000}"/>
    <cellStyle name="Comma 3 5 2 4 2 6" xfId="14284" xr:uid="{00000000-0005-0000-0000-00009B340000}"/>
    <cellStyle name="Comma 3 5 2 4 2 7" xfId="14285" xr:uid="{00000000-0005-0000-0000-00009C340000}"/>
    <cellStyle name="Comma 3 5 2 4 3" xfId="14286" xr:uid="{00000000-0005-0000-0000-00009D340000}"/>
    <cellStyle name="Comma 3 5 2 4 3 2" xfId="14287" xr:uid="{00000000-0005-0000-0000-00009E340000}"/>
    <cellStyle name="Comma 3 5 2 4 3 3" xfId="14288" xr:uid="{00000000-0005-0000-0000-00009F340000}"/>
    <cellStyle name="Comma 3 5 2 4 4" xfId="14289" xr:uid="{00000000-0005-0000-0000-0000A0340000}"/>
    <cellStyle name="Comma 3 5 2 4 4 2" xfId="14290" xr:uid="{00000000-0005-0000-0000-0000A1340000}"/>
    <cellStyle name="Comma 3 5 2 4 4 3" xfId="14291" xr:uid="{00000000-0005-0000-0000-0000A2340000}"/>
    <cellStyle name="Comma 3 5 2 4 5" xfId="14292" xr:uid="{00000000-0005-0000-0000-0000A3340000}"/>
    <cellStyle name="Comma 3 5 2 4 5 2" xfId="14293" xr:uid="{00000000-0005-0000-0000-0000A4340000}"/>
    <cellStyle name="Comma 3 5 2 4 5 3" xfId="14294" xr:uid="{00000000-0005-0000-0000-0000A5340000}"/>
    <cellStyle name="Comma 3 5 2 4 6" xfId="14295" xr:uid="{00000000-0005-0000-0000-0000A6340000}"/>
    <cellStyle name="Comma 3 5 2 4 6 2" xfId="14296" xr:uid="{00000000-0005-0000-0000-0000A7340000}"/>
    <cellStyle name="Comma 3 5 2 4 6 3" xfId="14297" xr:uid="{00000000-0005-0000-0000-0000A8340000}"/>
    <cellStyle name="Comma 3 5 2 4 7" xfId="14298" xr:uid="{00000000-0005-0000-0000-0000A9340000}"/>
    <cellStyle name="Comma 3 5 2 4 8" xfId="14299" xr:uid="{00000000-0005-0000-0000-0000AA340000}"/>
    <cellStyle name="Comma 3 5 2 5" xfId="14300" xr:uid="{00000000-0005-0000-0000-0000AB340000}"/>
    <cellStyle name="Comma 3 5 2 5 2" xfId="14301" xr:uid="{00000000-0005-0000-0000-0000AC340000}"/>
    <cellStyle name="Comma 3 5 2 5 2 2" xfId="14302" xr:uid="{00000000-0005-0000-0000-0000AD340000}"/>
    <cellStyle name="Comma 3 5 2 5 2 3" xfId="14303" xr:uid="{00000000-0005-0000-0000-0000AE340000}"/>
    <cellStyle name="Comma 3 5 2 5 3" xfId="14304" xr:uid="{00000000-0005-0000-0000-0000AF340000}"/>
    <cellStyle name="Comma 3 5 2 5 3 2" xfId="14305" xr:uid="{00000000-0005-0000-0000-0000B0340000}"/>
    <cellStyle name="Comma 3 5 2 5 3 3" xfId="14306" xr:uid="{00000000-0005-0000-0000-0000B1340000}"/>
    <cellStyle name="Comma 3 5 2 5 4" xfId="14307" xr:uid="{00000000-0005-0000-0000-0000B2340000}"/>
    <cellStyle name="Comma 3 5 2 5 4 2" xfId="14308" xr:uid="{00000000-0005-0000-0000-0000B3340000}"/>
    <cellStyle name="Comma 3 5 2 5 4 3" xfId="14309" xr:uid="{00000000-0005-0000-0000-0000B4340000}"/>
    <cellStyle name="Comma 3 5 2 5 5" xfId="14310" xr:uid="{00000000-0005-0000-0000-0000B5340000}"/>
    <cellStyle name="Comma 3 5 2 5 5 2" xfId="14311" xr:uid="{00000000-0005-0000-0000-0000B6340000}"/>
    <cellStyle name="Comma 3 5 2 5 5 3" xfId="14312" xr:uid="{00000000-0005-0000-0000-0000B7340000}"/>
    <cellStyle name="Comma 3 5 2 5 6" xfId="14313" xr:uid="{00000000-0005-0000-0000-0000B8340000}"/>
    <cellStyle name="Comma 3 5 2 5 7" xfId="14314" xr:uid="{00000000-0005-0000-0000-0000B9340000}"/>
    <cellStyle name="Comma 3 5 2 6" xfId="14315" xr:uid="{00000000-0005-0000-0000-0000BA340000}"/>
    <cellStyle name="Comma 3 5 2 6 2" xfId="14316" xr:uid="{00000000-0005-0000-0000-0000BB340000}"/>
    <cellStyle name="Comma 3 5 2 6 2 2" xfId="14317" xr:uid="{00000000-0005-0000-0000-0000BC340000}"/>
    <cellStyle name="Comma 3 5 2 6 2 3" xfId="14318" xr:uid="{00000000-0005-0000-0000-0000BD340000}"/>
    <cellStyle name="Comma 3 5 2 6 3" xfId="14319" xr:uid="{00000000-0005-0000-0000-0000BE340000}"/>
    <cellStyle name="Comma 3 5 2 6 3 2" xfId="14320" xr:uid="{00000000-0005-0000-0000-0000BF340000}"/>
    <cellStyle name="Comma 3 5 2 6 3 3" xfId="14321" xr:uid="{00000000-0005-0000-0000-0000C0340000}"/>
    <cellStyle name="Comma 3 5 2 6 4" xfId="14322" xr:uid="{00000000-0005-0000-0000-0000C1340000}"/>
    <cellStyle name="Comma 3 5 2 6 4 2" xfId="14323" xr:uid="{00000000-0005-0000-0000-0000C2340000}"/>
    <cellStyle name="Comma 3 5 2 6 4 3" xfId="14324" xr:uid="{00000000-0005-0000-0000-0000C3340000}"/>
    <cellStyle name="Comma 3 5 2 6 5" xfId="14325" xr:uid="{00000000-0005-0000-0000-0000C4340000}"/>
    <cellStyle name="Comma 3 5 2 6 5 2" xfId="14326" xr:uid="{00000000-0005-0000-0000-0000C5340000}"/>
    <cellStyle name="Comma 3 5 2 6 5 3" xfId="14327" xr:uid="{00000000-0005-0000-0000-0000C6340000}"/>
    <cellStyle name="Comma 3 5 2 6 6" xfId="14328" xr:uid="{00000000-0005-0000-0000-0000C7340000}"/>
    <cellStyle name="Comma 3 5 2 6 7" xfId="14329" xr:uid="{00000000-0005-0000-0000-0000C8340000}"/>
    <cellStyle name="Comma 3 5 2 7" xfId="14330" xr:uid="{00000000-0005-0000-0000-0000C9340000}"/>
    <cellStyle name="Comma 3 5 2 7 2" xfId="14331" xr:uid="{00000000-0005-0000-0000-0000CA340000}"/>
    <cellStyle name="Comma 3 5 2 7 2 2" xfId="14332" xr:uid="{00000000-0005-0000-0000-0000CB340000}"/>
    <cellStyle name="Comma 3 5 2 7 2 3" xfId="14333" xr:uid="{00000000-0005-0000-0000-0000CC340000}"/>
    <cellStyle name="Comma 3 5 2 7 3" xfId="14334" xr:uid="{00000000-0005-0000-0000-0000CD340000}"/>
    <cellStyle name="Comma 3 5 2 7 3 2" xfId="14335" xr:uid="{00000000-0005-0000-0000-0000CE340000}"/>
    <cellStyle name="Comma 3 5 2 7 3 3" xfId="14336" xr:uid="{00000000-0005-0000-0000-0000CF340000}"/>
    <cellStyle name="Comma 3 5 2 7 4" xfId="14337" xr:uid="{00000000-0005-0000-0000-0000D0340000}"/>
    <cellStyle name="Comma 3 5 2 7 4 2" xfId="14338" xr:uid="{00000000-0005-0000-0000-0000D1340000}"/>
    <cellStyle name="Comma 3 5 2 7 4 3" xfId="14339" xr:uid="{00000000-0005-0000-0000-0000D2340000}"/>
    <cellStyle name="Comma 3 5 2 7 5" xfId="14340" xr:uid="{00000000-0005-0000-0000-0000D3340000}"/>
    <cellStyle name="Comma 3 5 2 7 5 2" xfId="14341" xr:uid="{00000000-0005-0000-0000-0000D4340000}"/>
    <cellStyle name="Comma 3 5 2 7 5 3" xfId="14342" xr:uid="{00000000-0005-0000-0000-0000D5340000}"/>
    <cellStyle name="Comma 3 5 2 7 6" xfId="14343" xr:uid="{00000000-0005-0000-0000-0000D6340000}"/>
    <cellStyle name="Comma 3 5 2 7 7" xfId="14344" xr:uid="{00000000-0005-0000-0000-0000D7340000}"/>
    <cellStyle name="Comma 3 5 2 8" xfId="14345" xr:uid="{00000000-0005-0000-0000-0000D8340000}"/>
    <cellStyle name="Comma 3 5 2 8 2" xfId="14346" xr:uid="{00000000-0005-0000-0000-0000D9340000}"/>
    <cellStyle name="Comma 3 5 2 8 2 2" xfId="14347" xr:uid="{00000000-0005-0000-0000-0000DA340000}"/>
    <cellStyle name="Comma 3 5 2 8 2 3" xfId="14348" xr:uid="{00000000-0005-0000-0000-0000DB340000}"/>
    <cellStyle name="Comma 3 5 2 8 3" xfId="14349" xr:uid="{00000000-0005-0000-0000-0000DC340000}"/>
    <cellStyle name="Comma 3 5 2 8 3 2" xfId="14350" xr:uid="{00000000-0005-0000-0000-0000DD340000}"/>
    <cellStyle name="Comma 3 5 2 8 3 3" xfId="14351" xr:uid="{00000000-0005-0000-0000-0000DE340000}"/>
    <cellStyle name="Comma 3 5 2 8 4" xfId="14352" xr:uid="{00000000-0005-0000-0000-0000DF340000}"/>
    <cellStyle name="Comma 3 5 2 8 4 2" xfId="14353" xr:uid="{00000000-0005-0000-0000-0000E0340000}"/>
    <cellStyle name="Comma 3 5 2 8 4 3" xfId="14354" xr:uid="{00000000-0005-0000-0000-0000E1340000}"/>
    <cellStyle name="Comma 3 5 2 8 5" xfId="14355" xr:uid="{00000000-0005-0000-0000-0000E2340000}"/>
    <cellStyle name="Comma 3 5 2 8 5 2" xfId="14356" xr:uid="{00000000-0005-0000-0000-0000E3340000}"/>
    <cellStyle name="Comma 3 5 2 8 5 3" xfId="14357" xr:uid="{00000000-0005-0000-0000-0000E4340000}"/>
    <cellStyle name="Comma 3 5 2 8 6" xfId="14358" xr:uid="{00000000-0005-0000-0000-0000E5340000}"/>
    <cellStyle name="Comma 3 5 2 8 7" xfId="14359" xr:uid="{00000000-0005-0000-0000-0000E6340000}"/>
    <cellStyle name="Comma 3 5 2 9" xfId="14360" xr:uid="{00000000-0005-0000-0000-0000E7340000}"/>
    <cellStyle name="Comma 3 5 2 9 2" xfId="14361" xr:uid="{00000000-0005-0000-0000-0000E8340000}"/>
    <cellStyle name="Comma 3 5 2 9 3" xfId="14362" xr:uid="{00000000-0005-0000-0000-0000E9340000}"/>
    <cellStyle name="Comma 3 5 3" xfId="14363" xr:uid="{00000000-0005-0000-0000-0000EA340000}"/>
    <cellStyle name="Comma 3 5 3 10" xfId="14364" xr:uid="{00000000-0005-0000-0000-0000EB340000}"/>
    <cellStyle name="Comma 3 5 3 11" xfId="14365" xr:uid="{00000000-0005-0000-0000-0000EC340000}"/>
    <cellStyle name="Comma 3 5 3 2" xfId="14366" xr:uid="{00000000-0005-0000-0000-0000ED340000}"/>
    <cellStyle name="Comma 3 5 3 2 2" xfId="14367" xr:uid="{00000000-0005-0000-0000-0000EE340000}"/>
    <cellStyle name="Comma 3 5 3 2 2 2" xfId="14368" xr:uid="{00000000-0005-0000-0000-0000EF340000}"/>
    <cellStyle name="Comma 3 5 3 2 2 2 2" xfId="14369" xr:uid="{00000000-0005-0000-0000-0000F0340000}"/>
    <cellStyle name="Comma 3 5 3 2 2 2 3" xfId="14370" xr:uid="{00000000-0005-0000-0000-0000F1340000}"/>
    <cellStyle name="Comma 3 5 3 2 2 3" xfId="14371" xr:uid="{00000000-0005-0000-0000-0000F2340000}"/>
    <cellStyle name="Comma 3 5 3 2 2 3 2" xfId="14372" xr:uid="{00000000-0005-0000-0000-0000F3340000}"/>
    <cellStyle name="Comma 3 5 3 2 2 3 3" xfId="14373" xr:uid="{00000000-0005-0000-0000-0000F4340000}"/>
    <cellStyle name="Comma 3 5 3 2 2 4" xfId="14374" xr:uid="{00000000-0005-0000-0000-0000F5340000}"/>
    <cellStyle name="Comma 3 5 3 2 2 4 2" xfId="14375" xr:uid="{00000000-0005-0000-0000-0000F6340000}"/>
    <cellStyle name="Comma 3 5 3 2 2 4 3" xfId="14376" xr:uid="{00000000-0005-0000-0000-0000F7340000}"/>
    <cellStyle name="Comma 3 5 3 2 2 5" xfId="14377" xr:uid="{00000000-0005-0000-0000-0000F8340000}"/>
    <cellStyle name="Comma 3 5 3 2 2 5 2" xfId="14378" xr:uid="{00000000-0005-0000-0000-0000F9340000}"/>
    <cellStyle name="Comma 3 5 3 2 2 5 3" xfId="14379" xr:uid="{00000000-0005-0000-0000-0000FA340000}"/>
    <cellStyle name="Comma 3 5 3 2 2 6" xfId="14380" xr:uid="{00000000-0005-0000-0000-0000FB340000}"/>
    <cellStyle name="Comma 3 5 3 2 2 7" xfId="14381" xr:uid="{00000000-0005-0000-0000-0000FC340000}"/>
    <cellStyle name="Comma 3 5 3 2 3" xfId="14382" xr:uid="{00000000-0005-0000-0000-0000FD340000}"/>
    <cellStyle name="Comma 3 5 3 2 3 2" xfId="14383" xr:uid="{00000000-0005-0000-0000-0000FE340000}"/>
    <cellStyle name="Comma 3 5 3 2 3 3" xfId="14384" xr:uid="{00000000-0005-0000-0000-0000FF340000}"/>
    <cellStyle name="Comma 3 5 3 2 4" xfId="14385" xr:uid="{00000000-0005-0000-0000-000000350000}"/>
    <cellStyle name="Comma 3 5 3 2 4 2" xfId="14386" xr:uid="{00000000-0005-0000-0000-000001350000}"/>
    <cellStyle name="Comma 3 5 3 2 4 3" xfId="14387" xr:uid="{00000000-0005-0000-0000-000002350000}"/>
    <cellStyle name="Comma 3 5 3 2 5" xfId="14388" xr:uid="{00000000-0005-0000-0000-000003350000}"/>
    <cellStyle name="Comma 3 5 3 2 5 2" xfId="14389" xr:uid="{00000000-0005-0000-0000-000004350000}"/>
    <cellStyle name="Comma 3 5 3 2 5 3" xfId="14390" xr:uid="{00000000-0005-0000-0000-000005350000}"/>
    <cellStyle name="Comma 3 5 3 2 6" xfId="14391" xr:uid="{00000000-0005-0000-0000-000006350000}"/>
    <cellStyle name="Comma 3 5 3 2 6 2" xfId="14392" xr:uid="{00000000-0005-0000-0000-000007350000}"/>
    <cellStyle name="Comma 3 5 3 2 6 3" xfId="14393" xr:uid="{00000000-0005-0000-0000-000008350000}"/>
    <cellStyle name="Comma 3 5 3 2 7" xfId="14394" xr:uid="{00000000-0005-0000-0000-000009350000}"/>
    <cellStyle name="Comma 3 5 3 2 8" xfId="14395" xr:uid="{00000000-0005-0000-0000-00000A350000}"/>
    <cellStyle name="Comma 3 5 3 3" xfId="14396" xr:uid="{00000000-0005-0000-0000-00000B350000}"/>
    <cellStyle name="Comma 3 5 3 3 2" xfId="14397" xr:uid="{00000000-0005-0000-0000-00000C350000}"/>
    <cellStyle name="Comma 3 5 3 3 2 2" xfId="14398" xr:uid="{00000000-0005-0000-0000-00000D350000}"/>
    <cellStyle name="Comma 3 5 3 3 2 3" xfId="14399" xr:uid="{00000000-0005-0000-0000-00000E350000}"/>
    <cellStyle name="Comma 3 5 3 3 3" xfId="14400" xr:uid="{00000000-0005-0000-0000-00000F350000}"/>
    <cellStyle name="Comma 3 5 3 3 3 2" xfId="14401" xr:uid="{00000000-0005-0000-0000-000010350000}"/>
    <cellStyle name="Comma 3 5 3 3 3 3" xfId="14402" xr:uid="{00000000-0005-0000-0000-000011350000}"/>
    <cellStyle name="Comma 3 5 3 3 4" xfId="14403" xr:uid="{00000000-0005-0000-0000-000012350000}"/>
    <cellStyle name="Comma 3 5 3 3 4 2" xfId="14404" xr:uid="{00000000-0005-0000-0000-000013350000}"/>
    <cellStyle name="Comma 3 5 3 3 4 3" xfId="14405" xr:uid="{00000000-0005-0000-0000-000014350000}"/>
    <cellStyle name="Comma 3 5 3 3 5" xfId="14406" xr:uid="{00000000-0005-0000-0000-000015350000}"/>
    <cellStyle name="Comma 3 5 3 3 5 2" xfId="14407" xr:uid="{00000000-0005-0000-0000-000016350000}"/>
    <cellStyle name="Comma 3 5 3 3 5 3" xfId="14408" xr:uid="{00000000-0005-0000-0000-000017350000}"/>
    <cellStyle name="Comma 3 5 3 3 6" xfId="14409" xr:uid="{00000000-0005-0000-0000-000018350000}"/>
    <cellStyle name="Comma 3 5 3 3 7" xfId="14410" xr:uid="{00000000-0005-0000-0000-000019350000}"/>
    <cellStyle name="Comma 3 5 3 4" xfId="14411" xr:uid="{00000000-0005-0000-0000-00001A350000}"/>
    <cellStyle name="Comma 3 5 3 4 2" xfId="14412" xr:uid="{00000000-0005-0000-0000-00001B350000}"/>
    <cellStyle name="Comma 3 5 3 4 2 2" xfId="14413" xr:uid="{00000000-0005-0000-0000-00001C350000}"/>
    <cellStyle name="Comma 3 5 3 4 2 3" xfId="14414" xr:uid="{00000000-0005-0000-0000-00001D350000}"/>
    <cellStyle name="Comma 3 5 3 4 3" xfId="14415" xr:uid="{00000000-0005-0000-0000-00001E350000}"/>
    <cellStyle name="Comma 3 5 3 4 3 2" xfId="14416" xr:uid="{00000000-0005-0000-0000-00001F350000}"/>
    <cellStyle name="Comma 3 5 3 4 3 3" xfId="14417" xr:uid="{00000000-0005-0000-0000-000020350000}"/>
    <cellStyle name="Comma 3 5 3 4 4" xfId="14418" xr:uid="{00000000-0005-0000-0000-000021350000}"/>
    <cellStyle name="Comma 3 5 3 4 4 2" xfId="14419" xr:uid="{00000000-0005-0000-0000-000022350000}"/>
    <cellStyle name="Comma 3 5 3 4 4 3" xfId="14420" xr:uid="{00000000-0005-0000-0000-000023350000}"/>
    <cellStyle name="Comma 3 5 3 4 5" xfId="14421" xr:uid="{00000000-0005-0000-0000-000024350000}"/>
    <cellStyle name="Comma 3 5 3 4 5 2" xfId="14422" xr:uid="{00000000-0005-0000-0000-000025350000}"/>
    <cellStyle name="Comma 3 5 3 4 5 3" xfId="14423" xr:uid="{00000000-0005-0000-0000-000026350000}"/>
    <cellStyle name="Comma 3 5 3 4 6" xfId="14424" xr:uid="{00000000-0005-0000-0000-000027350000}"/>
    <cellStyle name="Comma 3 5 3 4 7" xfId="14425" xr:uid="{00000000-0005-0000-0000-000028350000}"/>
    <cellStyle name="Comma 3 5 3 5" xfId="14426" xr:uid="{00000000-0005-0000-0000-000029350000}"/>
    <cellStyle name="Comma 3 5 3 5 2" xfId="14427" xr:uid="{00000000-0005-0000-0000-00002A350000}"/>
    <cellStyle name="Comma 3 5 3 5 2 2" xfId="14428" xr:uid="{00000000-0005-0000-0000-00002B350000}"/>
    <cellStyle name="Comma 3 5 3 5 2 3" xfId="14429" xr:uid="{00000000-0005-0000-0000-00002C350000}"/>
    <cellStyle name="Comma 3 5 3 5 3" xfId="14430" xr:uid="{00000000-0005-0000-0000-00002D350000}"/>
    <cellStyle name="Comma 3 5 3 5 3 2" xfId="14431" xr:uid="{00000000-0005-0000-0000-00002E350000}"/>
    <cellStyle name="Comma 3 5 3 5 3 3" xfId="14432" xr:uid="{00000000-0005-0000-0000-00002F350000}"/>
    <cellStyle name="Comma 3 5 3 5 4" xfId="14433" xr:uid="{00000000-0005-0000-0000-000030350000}"/>
    <cellStyle name="Comma 3 5 3 5 4 2" xfId="14434" xr:uid="{00000000-0005-0000-0000-000031350000}"/>
    <cellStyle name="Comma 3 5 3 5 4 3" xfId="14435" xr:uid="{00000000-0005-0000-0000-000032350000}"/>
    <cellStyle name="Comma 3 5 3 5 5" xfId="14436" xr:uid="{00000000-0005-0000-0000-000033350000}"/>
    <cellStyle name="Comma 3 5 3 5 5 2" xfId="14437" xr:uid="{00000000-0005-0000-0000-000034350000}"/>
    <cellStyle name="Comma 3 5 3 5 5 3" xfId="14438" xr:uid="{00000000-0005-0000-0000-000035350000}"/>
    <cellStyle name="Comma 3 5 3 5 6" xfId="14439" xr:uid="{00000000-0005-0000-0000-000036350000}"/>
    <cellStyle name="Comma 3 5 3 5 7" xfId="14440" xr:uid="{00000000-0005-0000-0000-000037350000}"/>
    <cellStyle name="Comma 3 5 3 6" xfId="14441" xr:uid="{00000000-0005-0000-0000-000038350000}"/>
    <cellStyle name="Comma 3 5 3 6 2" xfId="14442" xr:uid="{00000000-0005-0000-0000-000039350000}"/>
    <cellStyle name="Comma 3 5 3 6 3" xfId="14443" xr:uid="{00000000-0005-0000-0000-00003A350000}"/>
    <cellStyle name="Comma 3 5 3 7" xfId="14444" xr:uid="{00000000-0005-0000-0000-00003B350000}"/>
    <cellStyle name="Comma 3 5 3 7 2" xfId="14445" xr:uid="{00000000-0005-0000-0000-00003C350000}"/>
    <cellStyle name="Comma 3 5 3 7 3" xfId="14446" xr:uid="{00000000-0005-0000-0000-00003D350000}"/>
    <cellStyle name="Comma 3 5 3 8" xfId="14447" xr:uid="{00000000-0005-0000-0000-00003E350000}"/>
    <cellStyle name="Comma 3 5 3 8 2" xfId="14448" xr:uid="{00000000-0005-0000-0000-00003F350000}"/>
    <cellStyle name="Comma 3 5 3 8 3" xfId="14449" xr:uid="{00000000-0005-0000-0000-000040350000}"/>
    <cellStyle name="Comma 3 5 3 9" xfId="14450" xr:uid="{00000000-0005-0000-0000-000041350000}"/>
    <cellStyle name="Comma 3 5 3 9 2" xfId="14451" xr:uid="{00000000-0005-0000-0000-000042350000}"/>
    <cellStyle name="Comma 3 5 3 9 3" xfId="14452" xr:uid="{00000000-0005-0000-0000-000043350000}"/>
    <cellStyle name="Comma 3 5 4" xfId="14453" xr:uid="{00000000-0005-0000-0000-000044350000}"/>
    <cellStyle name="Comma 3 5 4 2" xfId="14454" xr:uid="{00000000-0005-0000-0000-000045350000}"/>
    <cellStyle name="Comma 3 5 4 2 2" xfId="14455" xr:uid="{00000000-0005-0000-0000-000046350000}"/>
    <cellStyle name="Comma 3 5 4 2 2 2" xfId="14456" xr:uid="{00000000-0005-0000-0000-000047350000}"/>
    <cellStyle name="Comma 3 5 4 2 2 3" xfId="14457" xr:uid="{00000000-0005-0000-0000-000048350000}"/>
    <cellStyle name="Comma 3 5 4 2 3" xfId="14458" xr:uid="{00000000-0005-0000-0000-000049350000}"/>
    <cellStyle name="Comma 3 5 4 2 3 2" xfId="14459" xr:uid="{00000000-0005-0000-0000-00004A350000}"/>
    <cellStyle name="Comma 3 5 4 2 3 3" xfId="14460" xr:uid="{00000000-0005-0000-0000-00004B350000}"/>
    <cellStyle name="Comma 3 5 4 2 4" xfId="14461" xr:uid="{00000000-0005-0000-0000-00004C350000}"/>
    <cellStyle name="Comma 3 5 4 2 4 2" xfId="14462" xr:uid="{00000000-0005-0000-0000-00004D350000}"/>
    <cellStyle name="Comma 3 5 4 2 4 3" xfId="14463" xr:uid="{00000000-0005-0000-0000-00004E350000}"/>
    <cellStyle name="Comma 3 5 4 2 5" xfId="14464" xr:uid="{00000000-0005-0000-0000-00004F350000}"/>
    <cellStyle name="Comma 3 5 4 2 5 2" xfId="14465" xr:uid="{00000000-0005-0000-0000-000050350000}"/>
    <cellStyle name="Comma 3 5 4 2 5 3" xfId="14466" xr:uid="{00000000-0005-0000-0000-000051350000}"/>
    <cellStyle name="Comma 3 5 4 2 6" xfId="14467" xr:uid="{00000000-0005-0000-0000-000052350000}"/>
    <cellStyle name="Comma 3 5 4 2 7" xfId="14468" xr:uid="{00000000-0005-0000-0000-000053350000}"/>
    <cellStyle name="Comma 3 5 4 3" xfId="14469" xr:uid="{00000000-0005-0000-0000-000054350000}"/>
    <cellStyle name="Comma 3 5 4 3 2" xfId="14470" xr:uid="{00000000-0005-0000-0000-000055350000}"/>
    <cellStyle name="Comma 3 5 4 3 3" xfId="14471" xr:uid="{00000000-0005-0000-0000-000056350000}"/>
    <cellStyle name="Comma 3 5 4 4" xfId="14472" xr:uid="{00000000-0005-0000-0000-000057350000}"/>
    <cellStyle name="Comma 3 5 4 4 2" xfId="14473" xr:uid="{00000000-0005-0000-0000-000058350000}"/>
    <cellStyle name="Comma 3 5 4 4 3" xfId="14474" xr:uid="{00000000-0005-0000-0000-000059350000}"/>
    <cellStyle name="Comma 3 5 4 5" xfId="14475" xr:uid="{00000000-0005-0000-0000-00005A350000}"/>
    <cellStyle name="Comma 3 5 4 5 2" xfId="14476" xr:uid="{00000000-0005-0000-0000-00005B350000}"/>
    <cellStyle name="Comma 3 5 4 5 3" xfId="14477" xr:uid="{00000000-0005-0000-0000-00005C350000}"/>
    <cellStyle name="Comma 3 5 4 6" xfId="14478" xr:uid="{00000000-0005-0000-0000-00005D350000}"/>
    <cellStyle name="Comma 3 5 4 6 2" xfId="14479" xr:uid="{00000000-0005-0000-0000-00005E350000}"/>
    <cellStyle name="Comma 3 5 4 6 3" xfId="14480" xr:uid="{00000000-0005-0000-0000-00005F350000}"/>
    <cellStyle name="Comma 3 5 4 7" xfId="14481" xr:uid="{00000000-0005-0000-0000-000060350000}"/>
    <cellStyle name="Comma 3 5 4 8" xfId="14482" xr:uid="{00000000-0005-0000-0000-000061350000}"/>
    <cellStyle name="Comma 3 5 5" xfId="14483" xr:uid="{00000000-0005-0000-0000-000062350000}"/>
    <cellStyle name="Comma 3 5 5 2" xfId="14484" xr:uid="{00000000-0005-0000-0000-000063350000}"/>
    <cellStyle name="Comma 3 5 5 2 2" xfId="14485" xr:uid="{00000000-0005-0000-0000-000064350000}"/>
    <cellStyle name="Comma 3 5 5 2 2 2" xfId="14486" xr:uid="{00000000-0005-0000-0000-000065350000}"/>
    <cellStyle name="Comma 3 5 5 2 2 3" xfId="14487" xr:uid="{00000000-0005-0000-0000-000066350000}"/>
    <cellStyle name="Comma 3 5 5 2 3" xfId="14488" xr:uid="{00000000-0005-0000-0000-000067350000}"/>
    <cellStyle name="Comma 3 5 5 2 3 2" xfId="14489" xr:uid="{00000000-0005-0000-0000-000068350000}"/>
    <cellStyle name="Comma 3 5 5 2 3 3" xfId="14490" xr:uid="{00000000-0005-0000-0000-000069350000}"/>
    <cellStyle name="Comma 3 5 5 2 4" xfId="14491" xr:uid="{00000000-0005-0000-0000-00006A350000}"/>
    <cellStyle name="Comma 3 5 5 2 4 2" xfId="14492" xr:uid="{00000000-0005-0000-0000-00006B350000}"/>
    <cellStyle name="Comma 3 5 5 2 4 3" xfId="14493" xr:uid="{00000000-0005-0000-0000-00006C350000}"/>
    <cellStyle name="Comma 3 5 5 2 5" xfId="14494" xr:uid="{00000000-0005-0000-0000-00006D350000}"/>
    <cellStyle name="Comma 3 5 5 2 5 2" xfId="14495" xr:uid="{00000000-0005-0000-0000-00006E350000}"/>
    <cellStyle name="Comma 3 5 5 2 5 3" xfId="14496" xr:uid="{00000000-0005-0000-0000-00006F350000}"/>
    <cellStyle name="Comma 3 5 5 2 6" xfId="14497" xr:uid="{00000000-0005-0000-0000-000070350000}"/>
    <cellStyle name="Comma 3 5 5 2 7" xfId="14498" xr:uid="{00000000-0005-0000-0000-000071350000}"/>
    <cellStyle name="Comma 3 5 5 3" xfId="14499" xr:uid="{00000000-0005-0000-0000-000072350000}"/>
    <cellStyle name="Comma 3 5 5 3 2" xfId="14500" xr:uid="{00000000-0005-0000-0000-000073350000}"/>
    <cellStyle name="Comma 3 5 5 3 3" xfId="14501" xr:uid="{00000000-0005-0000-0000-000074350000}"/>
    <cellStyle name="Comma 3 5 5 4" xfId="14502" xr:uid="{00000000-0005-0000-0000-000075350000}"/>
    <cellStyle name="Comma 3 5 5 4 2" xfId="14503" xr:uid="{00000000-0005-0000-0000-000076350000}"/>
    <cellStyle name="Comma 3 5 5 4 3" xfId="14504" xr:uid="{00000000-0005-0000-0000-000077350000}"/>
    <cellStyle name="Comma 3 5 5 5" xfId="14505" xr:uid="{00000000-0005-0000-0000-000078350000}"/>
    <cellStyle name="Comma 3 5 5 5 2" xfId="14506" xr:uid="{00000000-0005-0000-0000-000079350000}"/>
    <cellStyle name="Comma 3 5 5 5 3" xfId="14507" xr:uid="{00000000-0005-0000-0000-00007A350000}"/>
    <cellStyle name="Comma 3 5 5 6" xfId="14508" xr:uid="{00000000-0005-0000-0000-00007B350000}"/>
    <cellStyle name="Comma 3 5 5 6 2" xfId="14509" xr:uid="{00000000-0005-0000-0000-00007C350000}"/>
    <cellStyle name="Comma 3 5 5 6 3" xfId="14510" xr:uid="{00000000-0005-0000-0000-00007D350000}"/>
    <cellStyle name="Comma 3 5 5 7" xfId="14511" xr:uid="{00000000-0005-0000-0000-00007E350000}"/>
    <cellStyle name="Comma 3 5 5 8" xfId="14512" xr:uid="{00000000-0005-0000-0000-00007F350000}"/>
    <cellStyle name="Comma 3 5 6" xfId="14513" xr:uid="{00000000-0005-0000-0000-000080350000}"/>
    <cellStyle name="Comma 3 5 6 2" xfId="14514" xr:uid="{00000000-0005-0000-0000-000081350000}"/>
    <cellStyle name="Comma 3 5 6 2 2" xfId="14515" xr:uid="{00000000-0005-0000-0000-000082350000}"/>
    <cellStyle name="Comma 3 5 6 2 3" xfId="14516" xr:uid="{00000000-0005-0000-0000-000083350000}"/>
    <cellStyle name="Comma 3 5 6 3" xfId="14517" xr:uid="{00000000-0005-0000-0000-000084350000}"/>
    <cellStyle name="Comma 3 5 6 3 2" xfId="14518" xr:uid="{00000000-0005-0000-0000-000085350000}"/>
    <cellStyle name="Comma 3 5 6 3 3" xfId="14519" xr:uid="{00000000-0005-0000-0000-000086350000}"/>
    <cellStyle name="Comma 3 5 6 4" xfId="14520" xr:uid="{00000000-0005-0000-0000-000087350000}"/>
    <cellStyle name="Comma 3 5 6 4 2" xfId="14521" xr:uid="{00000000-0005-0000-0000-000088350000}"/>
    <cellStyle name="Comma 3 5 6 4 3" xfId="14522" xr:uid="{00000000-0005-0000-0000-000089350000}"/>
    <cellStyle name="Comma 3 5 6 5" xfId="14523" xr:uid="{00000000-0005-0000-0000-00008A350000}"/>
    <cellStyle name="Comma 3 5 6 5 2" xfId="14524" xr:uid="{00000000-0005-0000-0000-00008B350000}"/>
    <cellStyle name="Comma 3 5 6 5 3" xfId="14525" xr:uid="{00000000-0005-0000-0000-00008C350000}"/>
    <cellStyle name="Comma 3 5 6 6" xfId="14526" xr:uid="{00000000-0005-0000-0000-00008D350000}"/>
    <cellStyle name="Comma 3 5 6 7" xfId="14527" xr:uid="{00000000-0005-0000-0000-00008E350000}"/>
    <cellStyle name="Comma 3 5 7" xfId="14528" xr:uid="{00000000-0005-0000-0000-00008F350000}"/>
    <cellStyle name="Comma 3 5 7 2" xfId="14529" xr:uid="{00000000-0005-0000-0000-000090350000}"/>
    <cellStyle name="Comma 3 5 7 2 2" xfId="14530" xr:uid="{00000000-0005-0000-0000-000091350000}"/>
    <cellStyle name="Comma 3 5 7 2 3" xfId="14531" xr:uid="{00000000-0005-0000-0000-000092350000}"/>
    <cellStyle name="Comma 3 5 7 3" xfId="14532" xr:uid="{00000000-0005-0000-0000-000093350000}"/>
    <cellStyle name="Comma 3 5 7 3 2" xfId="14533" xr:uid="{00000000-0005-0000-0000-000094350000}"/>
    <cellStyle name="Comma 3 5 7 3 3" xfId="14534" xr:uid="{00000000-0005-0000-0000-000095350000}"/>
    <cellStyle name="Comma 3 5 7 4" xfId="14535" xr:uid="{00000000-0005-0000-0000-000096350000}"/>
    <cellStyle name="Comma 3 5 7 4 2" xfId="14536" xr:uid="{00000000-0005-0000-0000-000097350000}"/>
    <cellStyle name="Comma 3 5 7 4 3" xfId="14537" xr:uid="{00000000-0005-0000-0000-000098350000}"/>
    <cellStyle name="Comma 3 5 7 5" xfId="14538" xr:uid="{00000000-0005-0000-0000-000099350000}"/>
    <cellStyle name="Comma 3 5 7 5 2" xfId="14539" xr:uid="{00000000-0005-0000-0000-00009A350000}"/>
    <cellStyle name="Comma 3 5 7 5 3" xfId="14540" xr:uid="{00000000-0005-0000-0000-00009B350000}"/>
    <cellStyle name="Comma 3 5 7 6" xfId="14541" xr:uid="{00000000-0005-0000-0000-00009C350000}"/>
    <cellStyle name="Comma 3 5 7 7" xfId="14542" xr:uid="{00000000-0005-0000-0000-00009D350000}"/>
    <cellStyle name="Comma 3 5 8" xfId="14543" xr:uid="{00000000-0005-0000-0000-00009E350000}"/>
    <cellStyle name="Comma 3 5 8 2" xfId="14544" xr:uid="{00000000-0005-0000-0000-00009F350000}"/>
    <cellStyle name="Comma 3 5 8 2 2" xfId="14545" xr:uid="{00000000-0005-0000-0000-0000A0350000}"/>
    <cellStyle name="Comma 3 5 8 2 3" xfId="14546" xr:uid="{00000000-0005-0000-0000-0000A1350000}"/>
    <cellStyle name="Comma 3 5 8 3" xfId="14547" xr:uid="{00000000-0005-0000-0000-0000A2350000}"/>
    <cellStyle name="Comma 3 5 8 3 2" xfId="14548" xr:uid="{00000000-0005-0000-0000-0000A3350000}"/>
    <cellStyle name="Comma 3 5 8 3 3" xfId="14549" xr:uid="{00000000-0005-0000-0000-0000A4350000}"/>
    <cellStyle name="Comma 3 5 8 4" xfId="14550" xr:uid="{00000000-0005-0000-0000-0000A5350000}"/>
    <cellStyle name="Comma 3 5 8 4 2" xfId="14551" xr:uid="{00000000-0005-0000-0000-0000A6350000}"/>
    <cellStyle name="Comma 3 5 8 4 3" xfId="14552" xr:uid="{00000000-0005-0000-0000-0000A7350000}"/>
    <cellStyle name="Comma 3 5 8 5" xfId="14553" xr:uid="{00000000-0005-0000-0000-0000A8350000}"/>
    <cellStyle name="Comma 3 5 8 5 2" xfId="14554" xr:uid="{00000000-0005-0000-0000-0000A9350000}"/>
    <cellStyle name="Comma 3 5 8 5 3" xfId="14555" xr:uid="{00000000-0005-0000-0000-0000AA350000}"/>
    <cellStyle name="Comma 3 5 8 6" xfId="14556" xr:uid="{00000000-0005-0000-0000-0000AB350000}"/>
    <cellStyle name="Comma 3 5 8 7" xfId="14557" xr:uid="{00000000-0005-0000-0000-0000AC350000}"/>
    <cellStyle name="Comma 3 5 9" xfId="14558" xr:uid="{00000000-0005-0000-0000-0000AD350000}"/>
    <cellStyle name="Comma 3 5 9 2" xfId="14559" xr:uid="{00000000-0005-0000-0000-0000AE350000}"/>
    <cellStyle name="Comma 3 5 9 2 2" xfId="14560" xr:uid="{00000000-0005-0000-0000-0000AF350000}"/>
    <cellStyle name="Comma 3 5 9 2 3" xfId="14561" xr:uid="{00000000-0005-0000-0000-0000B0350000}"/>
    <cellStyle name="Comma 3 5 9 3" xfId="14562" xr:uid="{00000000-0005-0000-0000-0000B1350000}"/>
    <cellStyle name="Comma 3 5 9 3 2" xfId="14563" xr:uid="{00000000-0005-0000-0000-0000B2350000}"/>
    <cellStyle name="Comma 3 5 9 3 3" xfId="14564" xr:uid="{00000000-0005-0000-0000-0000B3350000}"/>
    <cellStyle name="Comma 3 5 9 4" xfId="14565" xr:uid="{00000000-0005-0000-0000-0000B4350000}"/>
    <cellStyle name="Comma 3 5 9 4 2" xfId="14566" xr:uid="{00000000-0005-0000-0000-0000B5350000}"/>
    <cellStyle name="Comma 3 5 9 4 3" xfId="14567" xr:uid="{00000000-0005-0000-0000-0000B6350000}"/>
    <cellStyle name="Comma 3 5 9 5" xfId="14568" xr:uid="{00000000-0005-0000-0000-0000B7350000}"/>
    <cellStyle name="Comma 3 5 9 5 2" xfId="14569" xr:uid="{00000000-0005-0000-0000-0000B8350000}"/>
    <cellStyle name="Comma 3 5 9 5 3" xfId="14570" xr:uid="{00000000-0005-0000-0000-0000B9350000}"/>
    <cellStyle name="Comma 3 5 9 6" xfId="14571" xr:uid="{00000000-0005-0000-0000-0000BA350000}"/>
    <cellStyle name="Comma 3 5 9 7" xfId="14572" xr:uid="{00000000-0005-0000-0000-0000BB350000}"/>
    <cellStyle name="Comma 3 6" xfId="14573" xr:uid="{00000000-0005-0000-0000-0000BC350000}"/>
    <cellStyle name="Comma 3 6 10" xfId="14574" xr:uid="{00000000-0005-0000-0000-0000BD350000}"/>
    <cellStyle name="Comma 3 6 10 2" xfId="14575" xr:uid="{00000000-0005-0000-0000-0000BE350000}"/>
    <cellStyle name="Comma 3 6 10 3" xfId="14576" xr:uid="{00000000-0005-0000-0000-0000BF350000}"/>
    <cellStyle name="Comma 3 6 11" xfId="14577" xr:uid="{00000000-0005-0000-0000-0000C0350000}"/>
    <cellStyle name="Comma 3 6 11 2" xfId="14578" xr:uid="{00000000-0005-0000-0000-0000C1350000}"/>
    <cellStyle name="Comma 3 6 11 3" xfId="14579" xr:uid="{00000000-0005-0000-0000-0000C2350000}"/>
    <cellStyle name="Comma 3 6 12" xfId="14580" xr:uid="{00000000-0005-0000-0000-0000C3350000}"/>
    <cellStyle name="Comma 3 6 12 2" xfId="14581" xr:uid="{00000000-0005-0000-0000-0000C4350000}"/>
    <cellStyle name="Comma 3 6 12 3" xfId="14582" xr:uid="{00000000-0005-0000-0000-0000C5350000}"/>
    <cellStyle name="Comma 3 6 13" xfId="14583" xr:uid="{00000000-0005-0000-0000-0000C6350000}"/>
    <cellStyle name="Comma 3 6 14" xfId="14584" xr:uid="{00000000-0005-0000-0000-0000C7350000}"/>
    <cellStyle name="Comma 3 6 2" xfId="14585" xr:uid="{00000000-0005-0000-0000-0000C8350000}"/>
    <cellStyle name="Comma 3 6 2 10" xfId="14586" xr:uid="{00000000-0005-0000-0000-0000C9350000}"/>
    <cellStyle name="Comma 3 6 2 11" xfId="14587" xr:uid="{00000000-0005-0000-0000-0000CA350000}"/>
    <cellStyle name="Comma 3 6 2 2" xfId="14588" xr:uid="{00000000-0005-0000-0000-0000CB350000}"/>
    <cellStyle name="Comma 3 6 2 2 2" xfId="14589" xr:uid="{00000000-0005-0000-0000-0000CC350000}"/>
    <cellStyle name="Comma 3 6 2 2 2 2" xfId="14590" xr:uid="{00000000-0005-0000-0000-0000CD350000}"/>
    <cellStyle name="Comma 3 6 2 2 2 2 2" xfId="14591" xr:uid="{00000000-0005-0000-0000-0000CE350000}"/>
    <cellStyle name="Comma 3 6 2 2 2 2 3" xfId="14592" xr:uid="{00000000-0005-0000-0000-0000CF350000}"/>
    <cellStyle name="Comma 3 6 2 2 2 3" xfId="14593" xr:uid="{00000000-0005-0000-0000-0000D0350000}"/>
    <cellStyle name="Comma 3 6 2 2 2 3 2" xfId="14594" xr:uid="{00000000-0005-0000-0000-0000D1350000}"/>
    <cellStyle name="Comma 3 6 2 2 2 3 3" xfId="14595" xr:uid="{00000000-0005-0000-0000-0000D2350000}"/>
    <cellStyle name="Comma 3 6 2 2 2 4" xfId="14596" xr:uid="{00000000-0005-0000-0000-0000D3350000}"/>
    <cellStyle name="Comma 3 6 2 2 2 4 2" xfId="14597" xr:uid="{00000000-0005-0000-0000-0000D4350000}"/>
    <cellStyle name="Comma 3 6 2 2 2 4 3" xfId="14598" xr:uid="{00000000-0005-0000-0000-0000D5350000}"/>
    <cellStyle name="Comma 3 6 2 2 2 5" xfId="14599" xr:uid="{00000000-0005-0000-0000-0000D6350000}"/>
    <cellStyle name="Comma 3 6 2 2 2 5 2" xfId="14600" xr:uid="{00000000-0005-0000-0000-0000D7350000}"/>
    <cellStyle name="Comma 3 6 2 2 2 5 3" xfId="14601" xr:uid="{00000000-0005-0000-0000-0000D8350000}"/>
    <cellStyle name="Comma 3 6 2 2 2 6" xfId="14602" xr:uid="{00000000-0005-0000-0000-0000D9350000}"/>
    <cellStyle name="Comma 3 6 2 2 2 7" xfId="14603" xr:uid="{00000000-0005-0000-0000-0000DA350000}"/>
    <cellStyle name="Comma 3 6 2 2 3" xfId="14604" xr:uid="{00000000-0005-0000-0000-0000DB350000}"/>
    <cellStyle name="Comma 3 6 2 2 3 2" xfId="14605" xr:uid="{00000000-0005-0000-0000-0000DC350000}"/>
    <cellStyle name="Comma 3 6 2 2 3 3" xfId="14606" xr:uid="{00000000-0005-0000-0000-0000DD350000}"/>
    <cellStyle name="Comma 3 6 2 2 4" xfId="14607" xr:uid="{00000000-0005-0000-0000-0000DE350000}"/>
    <cellStyle name="Comma 3 6 2 2 4 2" xfId="14608" xr:uid="{00000000-0005-0000-0000-0000DF350000}"/>
    <cellStyle name="Comma 3 6 2 2 4 3" xfId="14609" xr:uid="{00000000-0005-0000-0000-0000E0350000}"/>
    <cellStyle name="Comma 3 6 2 2 5" xfId="14610" xr:uid="{00000000-0005-0000-0000-0000E1350000}"/>
    <cellStyle name="Comma 3 6 2 2 5 2" xfId="14611" xr:uid="{00000000-0005-0000-0000-0000E2350000}"/>
    <cellStyle name="Comma 3 6 2 2 5 3" xfId="14612" xr:uid="{00000000-0005-0000-0000-0000E3350000}"/>
    <cellStyle name="Comma 3 6 2 2 6" xfId="14613" xr:uid="{00000000-0005-0000-0000-0000E4350000}"/>
    <cellStyle name="Comma 3 6 2 2 6 2" xfId="14614" xr:uid="{00000000-0005-0000-0000-0000E5350000}"/>
    <cellStyle name="Comma 3 6 2 2 6 3" xfId="14615" xr:uid="{00000000-0005-0000-0000-0000E6350000}"/>
    <cellStyle name="Comma 3 6 2 2 7" xfId="14616" xr:uid="{00000000-0005-0000-0000-0000E7350000}"/>
    <cellStyle name="Comma 3 6 2 2 8" xfId="14617" xr:uid="{00000000-0005-0000-0000-0000E8350000}"/>
    <cellStyle name="Comma 3 6 2 3" xfId="14618" xr:uid="{00000000-0005-0000-0000-0000E9350000}"/>
    <cellStyle name="Comma 3 6 2 3 2" xfId="14619" xr:uid="{00000000-0005-0000-0000-0000EA350000}"/>
    <cellStyle name="Comma 3 6 2 3 2 2" xfId="14620" xr:uid="{00000000-0005-0000-0000-0000EB350000}"/>
    <cellStyle name="Comma 3 6 2 3 2 3" xfId="14621" xr:uid="{00000000-0005-0000-0000-0000EC350000}"/>
    <cellStyle name="Comma 3 6 2 3 3" xfId="14622" xr:uid="{00000000-0005-0000-0000-0000ED350000}"/>
    <cellStyle name="Comma 3 6 2 3 3 2" xfId="14623" xr:uid="{00000000-0005-0000-0000-0000EE350000}"/>
    <cellStyle name="Comma 3 6 2 3 3 3" xfId="14624" xr:uid="{00000000-0005-0000-0000-0000EF350000}"/>
    <cellStyle name="Comma 3 6 2 3 4" xfId="14625" xr:uid="{00000000-0005-0000-0000-0000F0350000}"/>
    <cellStyle name="Comma 3 6 2 3 4 2" xfId="14626" xr:uid="{00000000-0005-0000-0000-0000F1350000}"/>
    <cellStyle name="Comma 3 6 2 3 4 3" xfId="14627" xr:uid="{00000000-0005-0000-0000-0000F2350000}"/>
    <cellStyle name="Comma 3 6 2 3 5" xfId="14628" xr:uid="{00000000-0005-0000-0000-0000F3350000}"/>
    <cellStyle name="Comma 3 6 2 3 5 2" xfId="14629" xr:uid="{00000000-0005-0000-0000-0000F4350000}"/>
    <cellStyle name="Comma 3 6 2 3 5 3" xfId="14630" xr:uid="{00000000-0005-0000-0000-0000F5350000}"/>
    <cellStyle name="Comma 3 6 2 3 6" xfId="14631" xr:uid="{00000000-0005-0000-0000-0000F6350000}"/>
    <cellStyle name="Comma 3 6 2 3 7" xfId="14632" xr:uid="{00000000-0005-0000-0000-0000F7350000}"/>
    <cellStyle name="Comma 3 6 2 4" xfId="14633" xr:uid="{00000000-0005-0000-0000-0000F8350000}"/>
    <cellStyle name="Comma 3 6 2 4 2" xfId="14634" xr:uid="{00000000-0005-0000-0000-0000F9350000}"/>
    <cellStyle name="Comma 3 6 2 4 2 2" xfId="14635" xr:uid="{00000000-0005-0000-0000-0000FA350000}"/>
    <cellStyle name="Comma 3 6 2 4 2 3" xfId="14636" xr:uid="{00000000-0005-0000-0000-0000FB350000}"/>
    <cellStyle name="Comma 3 6 2 4 3" xfId="14637" xr:uid="{00000000-0005-0000-0000-0000FC350000}"/>
    <cellStyle name="Comma 3 6 2 4 3 2" xfId="14638" xr:uid="{00000000-0005-0000-0000-0000FD350000}"/>
    <cellStyle name="Comma 3 6 2 4 3 3" xfId="14639" xr:uid="{00000000-0005-0000-0000-0000FE350000}"/>
    <cellStyle name="Comma 3 6 2 4 4" xfId="14640" xr:uid="{00000000-0005-0000-0000-0000FF350000}"/>
    <cellStyle name="Comma 3 6 2 4 4 2" xfId="14641" xr:uid="{00000000-0005-0000-0000-000000360000}"/>
    <cellStyle name="Comma 3 6 2 4 4 3" xfId="14642" xr:uid="{00000000-0005-0000-0000-000001360000}"/>
    <cellStyle name="Comma 3 6 2 4 5" xfId="14643" xr:uid="{00000000-0005-0000-0000-000002360000}"/>
    <cellStyle name="Comma 3 6 2 4 5 2" xfId="14644" xr:uid="{00000000-0005-0000-0000-000003360000}"/>
    <cellStyle name="Comma 3 6 2 4 5 3" xfId="14645" xr:uid="{00000000-0005-0000-0000-000004360000}"/>
    <cellStyle name="Comma 3 6 2 4 6" xfId="14646" xr:uid="{00000000-0005-0000-0000-000005360000}"/>
    <cellStyle name="Comma 3 6 2 4 7" xfId="14647" xr:uid="{00000000-0005-0000-0000-000006360000}"/>
    <cellStyle name="Comma 3 6 2 5" xfId="14648" xr:uid="{00000000-0005-0000-0000-000007360000}"/>
    <cellStyle name="Comma 3 6 2 5 2" xfId="14649" xr:uid="{00000000-0005-0000-0000-000008360000}"/>
    <cellStyle name="Comma 3 6 2 5 2 2" xfId="14650" xr:uid="{00000000-0005-0000-0000-000009360000}"/>
    <cellStyle name="Comma 3 6 2 5 2 3" xfId="14651" xr:uid="{00000000-0005-0000-0000-00000A360000}"/>
    <cellStyle name="Comma 3 6 2 5 3" xfId="14652" xr:uid="{00000000-0005-0000-0000-00000B360000}"/>
    <cellStyle name="Comma 3 6 2 5 3 2" xfId="14653" xr:uid="{00000000-0005-0000-0000-00000C360000}"/>
    <cellStyle name="Comma 3 6 2 5 3 3" xfId="14654" xr:uid="{00000000-0005-0000-0000-00000D360000}"/>
    <cellStyle name="Comma 3 6 2 5 4" xfId="14655" xr:uid="{00000000-0005-0000-0000-00000E360000}"/>
    <cellStyle name="Comma 3 6 2 5 4 2" xfId="14656" xr:uid="{00000000-0005-0000-0000-00000F360000}"/>
    <cellStyle name="Comma 3 6 2 5 4 3" xfId="14657" xr:uid="{00000000-0005-0000-0000-000010360000}"/>
    <cellStyle name="Comma 3 6 2 5 5" xfId="14658" xr:uid="{00000000-0005-0000-0000-000011360000}"/>
    <cellStyle name="Comma 3 6 2 5 5 2" xfId="14659" xr:uid="{00000000-0005-0000-0000-000012360000}"/>
    <cellStyle name="Comma 3 6 2 5 5 3" xfId="14660" xr:uid="{00000000-0005-0000-0000-000013360000}"/>
    <cellStyle name="Comma 3 6 2 5 6" xfId="14661" xr:uid="{00000000-0005-0000-0000-000014360000}"/>
    <cellStyle name="Comma 3 6 2 5 7" xfId="14662" xr:uid="{00000000-0005-0000-0000-000015360000}"/>
    <cellStyle name="Comma 3 6 2 6" xfId="14663" xr:uid="{00000000-0005-0000-0000-000016360000}"/>
    <cellStyle name="Comma 3 6 2 6 2" xfId="14664" xr:uid="{00000000-0005-0000-0000-000017360000}"/>
    <cellStyle name="Comma 3 6 2 6 3" xfId="14665" xr:uid="{00000000-0005-0000-0000-000018360000}"/>
    <cellStyle name="Comma 3 6 2 7" xfId="14666" xr:uid="{00000000-0005-0000-0000-000019360000}"/>
    <cellStyle name="Comma 3 6 2 7 2" xfId="14667" xr:uid="{00000000-0005-0000-0000-00001A360000}"/>
    <cellStyle name="Comma 3 6 2 7 3" xfId="14668" xr:uid="{00000000-0005-0000-0000-00001B360000}"/>
    <cellStyle name="Comma 3 6 2 8" xfId="14669" xr:uid="{00000000-0005-0000-0000-00001C360000}"/>
    <cellStyle name="Comma 3 6 2 8 2" xfId="14670" xr:uid="{00000000-0005-0000-0000-00001D360000}"/>
    <cellStyle name="Comma 3 6 2 8 3" xfId="14671" xr:uid="{00000000-0005-0000-0000-00001E360000}"/>
    <cellStyle name="Comma 3 6 2 9" xfId="14672" xr:uid="{00000000-0005-0000-0000-00001F360000}"/>
    <cellStyle name="Comma 3 6 2 9 2" xfId="14673" xr:uid="{00000000-0005-0000-0000-000020360000}"/>
    <cellStyle name="Comma 3 6 2 9 3" xfId="14674" xr:uid="{00000000-0005-0000-0000-000021360000}"/>
    <cellStyle name="Comma 3 6 3" xfId="14675" xr:uid="{00000000-0005-0000-0000-000022360000}"/>
    <cellStyle name="Comma 3 6 3 2" xfId="14676" xr:uid="{00000000-0005-0000-0000-000023360000}"/>
    <cellStyle name="Comma 3 6 3 2 2" xfId="14677" xr:uid="{00000000-0005-0000-0000-000024360000}"/>
    <cellStyle name="Comma 3 6 3 2 2 2" xfId="14678" xr:uid="{00000000-0005-0000-0000-000025360000}"/>
    <cellStyle name="Comma 3 6 3 2 2 3" xfId="14679" xr:uid="{00000000-0005-0000-0000-000026360000}"/>
    <cellStyle name="Comma 3 6 3 2 3" xfId="14680" xr:uid="{00000000-0005-0000-0000-000027360000}"/>
    <cellStyle name="Comma 3 6 3 2 3 2" xfId="14681" xr:uid="{00000000-0005-0000-0000-000028360000}"/>
    <cellStyle name="Comma 3 6 3 2 3 3" xfId="14682" xr:uid="{00000000-0005-0000-0000-000029360000}"/>
    <cellStyle name="Comma 3 6 3 2 4" xfId="14683" xr:uid="{00000000-0005-0000-0000-00002A360000}"/>
    <cellStyle name="Comma 3 6 3 2 4 2" xfId="14684" xr:uid="{00000000-0005-0000-0000-00002B360000}"/>
    <cellStyle name="Comma 3 6 3 2 4 3" xfId="14685" xr:uid="{00000000-0005-0000-0000-00002C360000}"/>
    <cellStyle name="Comma 3 6 3 2 5" xfId="14686" xr:uid="{00000000-0005-0000-0000-00002D360000}"/>
    <cellStyle name="Comma 3 6 3 2 5 2" xfId="14687" xr:uid="{00000000-0005-0000-0000-00002E360000}"/>
    <cellStyle name="Comma 3 6 3 2 5 3" xfId="14688" xr:uid="{00000000-0005-0000-0000-00002F360000}"/>
    <cellStyle name="Comma 3 6 3 2 6" xfId="14689" xr:uid="{00000000-0005-0000-0000-000030360000}"/>
    <cellStyle name="Comma 3 6 3 2 7" xfId="14690" xr:uid="{00000000-0005-0000-0000-000031360000}"/>
    <cellStyle name="Comma 3 6 3 3" xfId="14691" xr:uid="{00000000-0005-0000-0000-000032360000}"/>
    <cellStyle name="Comma 3 6 3 3 2" xfId="14692" xr:uid="{00000000-0005-0000-0000-000033360000}"/>
    <cellStyle name="Comma 3 6 3 3 3" xfId="14693" xr:uid="{00000000-0005-0000-0000-000034360000}"/>
    <cellStyle name="Comma 3 6 3 4" xfId="14694" xr:uid="{00000000-0005-0000-0000-000035360000}"/>
    <cellStyle name="Comma 3 6 3 4 2" xfId="14695" xr:uid="{00000000-0005-0000-0000-000036360000}"/>
    <cellStyle name="Comma 3 6 3 4 3" xfId="14696" xr:uid="{00000000-0005-0000-0000-000037360000}"/>
    <cellStyle name="Comma 3 6 3 5" xfId="14697" xr:uid="{00000000-0005-0000-0000-000038360000}"/>
    <cellStyle name="Comma 3 6 3 5 2" xfId="14698" xr:uid="{00000000-0005-0000-0000-000039360000}"/>
    <cellStyle name="Comma 3 6 3 5 3" xfId="14699" xr:uid="{00000000-0005-0000-0000-00003A360000}"/>
    <cellStyle name="Comma 3 6 3 6" xfId="14700" xr:uid="{00000000-0005-0000-0000-00003B360000}"/>
    <cellStyle name="Comma 3 6 3 6 2" xfId="14701" xr:uid="{00000000-0005-0000-0000-00003C360000}"/>
    <cellStyle name="Comma 3 6 3 6 3" xfId="14702" xr:uid="{00000000-0005-0000-0000-00003D360000}"/>
    <cellStyle name="Comma 3 6 3 7" xfId="14703" xr:uid="{00000000-0005-0000-0000-00003E360000}"/>
    <cellStyle name="Comma 3 6 3 8" xfId="14704" xr:uid="{00000000-0005-0000-0000-00003F360000}"/>
    <cellStyle name="Comma 3 6 4" xfId="14705" xr:uid="{00000000-0005-0000-0000-000040360000}"/>
    <cellStyle name="Comma 3 6 4 2" xfId="14706" xr:uid="{00000000-0005-0000-0000-000041360000}"/>
    <cellStyle name="Comma 3 6 4 2 2" xfId="14707" xr:uid="{00000000-0005-0000-0000-000042360000}"/>
    <cellStyle name="Comma 3 6 4 2 2 2" xfId="14708" xr:uid="{00000000-0005-0000-0000-000043360000}"/>
    <cellStyle name="Comma 3 6 4 2 2 3" xfId="14709" xr:uid="{00000000-0005-0000-0000-000044360000}"/>
    <cellStyle name="Comma 3 6 4 2 3" xfId="14710" xr:uid="{00000000-0005-0000-0000-000045360000}"/>
    <cellStyle name="Comma 3 6 4 2 3 2" xfId="14711" xr:uid="{00000000-0005-0000-0000-000046360000}"/>
    <cellStyle name="Comma 3 6 4 2 3 3" xfId="14712" xr:uid="{00000000-0005-0000-0000-000047360000}"/>
    <cellStyle name="Comma 3 6 4 2 4" xfId="14713" xr:uid="{00000000-0005-0000-0000-000048360000}"/>
    <cellStyle name="Comma 3 6 4 2 4 2" xfId="14714" xr:uid="{00000000-0005-0000-0000-000049360000}"/>
    <cellStyle name="Comma 3 6 4 2 4 3" xfId="14715" xr:uid="{00000000-0005-0000-0000-00004A360000}"/>
    <cellStyle name="Comma 3 6 4 2 5" xfId="14716" xr:uid="{00000000-0005-0000-0000-00004B360000}"/>
    <cellStyle name="Comma 3 6 4 2 5 2" xfId="14717" xr:uid="{00000000-0005-0000-0000-00004C360000}"/>
    <cellStyle name="Comma 3 6 4 2 5 3" xfId="14718" xr:uid="{00000000-0005-0000-0000-00004D360000}"/>
    <cellStyle name="Comma 3 6 4 2 6" xfId="14719" xr:uid="{00000000-0005-0000-0000-00004E360000}"/>
    <cellStyle name="Comma 3 6 4 2 7" xfId="14720" xr:uid="{00000000-0005-0000-0000-00004F360000}"/>
    <cellStyle name="Comma 3 6 4 3" xfId="14721" xr:uid="{00000000-0005-0000-0000-000050360000}"/>
    <cellStyle name="Comma 3 6 4 3 2" xfId="14722" xr:uid="{00000000-0005-0000-0000-000051360000}"/>
    <cellStyle name="Comma 3 6 4 3 3" xfId="14723" xr:uid="{00000000-0005-0000-0000-000052360000}"/>
    <cellStyle name="Comma 3 6 4 4" xfId="14724" xr:uid="{00000000-0005-0000-0000-000053360000}"/>
    <cellStyle name="Comma 3 6 4 4 2" xfId="14725" xr:uid="{00000000-0005-0000-0000-000054360000}"/>
    <cellStyle name="Comma 3 6 4 4 3" xfId="14726" xr:uid="{00000000-0005-0000-0000-000055360000}"/>
    <cellStyle name="Comma 3 6 4 5" xfId="14727" xr:uid="{00000000-0005-0000-0000-000056360000}"/>
    <cellStyle name="Comma 3 6 4 5 2" xfId="14728" xr:uid="{00000000-0005-0000-0000-000057360000}"/>
    <cellStyle name="Comma 3 6 4 5 3" xfId="14729" xr:uid="{00000000-0005-0000-0000-000058360000}"/>
    <cellStyle name="Comma 3 6 4 6" xfId="14730" xr:uid="{00000000-0005-0000-0000-000059360000}"/>
    <cellStyle name="Comma 3 6 4 6 2" xfId="14731" xr:uid="{00000000-0005-0000-0000-00005A360000}"/>
    <cellStyle name="Comma 3 6 4 6 3" xfId="14732" xr:uid="{00000000-0005-0000-0000-00005B360000}"/>
    <cellStyle name="Comma 3 6 4 7" xfId="14733" xr:uid="{00000000-0005-0000-0000-00005C360000}"/>
    <cellStyle name="Comma 3 6 4 8" xfId="14734" xr:uid="{00000000-0005-0000-0000-00005D360000}"/>
    <cellStyle name="Comma 3 6 5" xfId="14735" xr:uid="{00000000-0005-0000-0000-00005E360000}"/>
    <cellStyle name="Comma 3 6 5 2" xfId="14736" xr:uid="{00000000-0005-0000-0000-00005F360000}"/>
    <cellStyle name="Comma 3 6 5 2 2" xfId="14737" xr:uid="{00000000-0005-0000-0000-000060360000}"/>
    <cellStyle name="Comma 3 6 5 2 3" xfId="14738" xr:uid="{00000000-0005-0000-0000-000061360000}"/>
    <cellStyle name="Comma 3 6 5 3" xfId="14739" xr:uid="{00000000-0005-0000-0000-000062360000}"/>
    <cellStyle name="Comma 3 6 5 3 2" xfId="14740" xr:uid="{00000000-0005-0000-0000-000063360000}"/>
    <cellStyle name="Comma 3 6 5 3 3" xfId="14741" xr:uid="{00000000-0005-0000-0000-000064360000}"/>
    <cellStyle name="Comma 3 6 5 4" xfId="14742" xr:uid="{00000000-0005-0000-0000-000065360000}"/>
    <cellStyle name="Comma 3 6 5 4 2" xfId="14743" xr:uid="{00000000-0005-0000-0000-000066360000}"/>
    <cellStyle name="Comma 3 6 5 4 3" xfId="14744" xr:uid="{00000000-0005-0000-0000-000067360000}"/>
    <cellStyle name="Comma 3 6 5 5" xfId="14745" xr:uid="{00000000-0005-0000-0000-000068360000}"/>
    <cellStyle name="Comma 3 6 5 5 2" xfId="14746" xr:uid="{00000000-0005-0000-0000-000069360000}"/>
    <cellStyle name="Comma 3 6 5 5 3" xfId="14747" xr:uid="{00000000-0005-0000-0000-00006A360000}"/>
    <cellStyle name="Comma 3 6 5 6" xfId="14748" xr:uid="{00000000-0005-0000-0000-00006B360000}"/>
    <cellStyle name="Comma 3 6 5 7" xfId="14749" xr:uid="{00000000-0005-0000-0000-00006C360000}"/>
    <cellStyle name="Comma 3 6 6" xfId="14750" xr:uid="{00000000-0005-0000-0000-00006D360000}"/>
    <cellStyle name="Comma 3 6 6 2" xfId="14751" xr:uid="{00000000-0005-0000-0000-00006E360000}"/>
    <cellStyle name="Comma 3 6 6 2 2" xfId="14752" xr:uid="{00000000-0005-0000-0000-00006F360000}"/>
    <cellStyle name="Comma 3 6 6 2 3" xfId="14753" xr:uid="{00000000-0005-0000-0000-000070360000}"/>
    <cellStyle name="Comma 3 6 6 3" xfId="14754" xr:uid="{00000000-0005-0000-0000-000071360000}"/>
    <cellStyle name="Comma 3 6 6 3 2" xfId="14755" xr:uid="{00000000-0005-0000-0000-000072360000}"/>
    <cellStyle name="Comma 3 6 6 3 3" xfId="14756" xr:uid="{00000000-0005-0000-0000-000073360000}"/>
    <cellStyle name="Comma 3 6 6 4" xfId="14757" xr:uid="{00000000-0005-0000-0000-000074360000}"/>
    <cellStyle name="Comma 3 6 6 4 2" xfId="14758" xr:uid="{00000000-0005-0000-0000-000075360000}"/>
    <cellStyle name="Comma 3 6 6 4 3" xfId="14759" xr:uid="{00000000-0005-0000-0000-000076360000}"/>
    <cellStyle name="Comma 3 6 6 5" xfId="14760" xr:uid="{00000000-0005-0000-0000-000077360000}"/>
    <cellStyle name="Comma 3 6 6 5 2" xfId="14761" xr:uid="{00000000-0005-0000-0000-000078360000}"/>
    <cellStyle name="Comma 3 6 6 5 3" xfId="14762" xr:uid="{00000000-0005-0000-0000-000079360000}"/>
    <cellStyle name="Comma 3 6 6 6" xfId="14763" xr:uid="{00000000-0005-0000-0000-00007A360000}"/>
    <cellStyle name="Comma 3 6 6 7" xfId="14764" xr:uid="{00000000-0005-0000-0000-00007B360000}"/>
    <cellStyle name="Comma 3 6 7" xfId="14765" xr:uid="{00000000-0005-0000-0000-00007C360000}"/>
    <cellStyle name="Comma 3 6 7 2" xfId="14766" xr:uid="{00000000-0005-0000-0000-00007D360000}"/>
    <cellStyle name="Comma 3 6 7 2 2" xfId="14767" xr:uid="{00000000-0005-0000-0000-00007E360000}"/>
    <cellStyle name="Comma 3 6 7 2 3" xfId="14768" xr:uid="{00000000-0005-0000-0000-00007F360000}"/>
    <cellStyle name="Comma 3 6 7 3" xfId="14769" xr:uid="{00000000-0005-0000-0000-000080360000}"/>
    <cellStyle name="Comma 3 6 7 3 2" xfId="14770" xr:uid="{00000000-0005-0000-0000-000081360000}"/>
    <cellStyle name="Comma 3 6 7 3 3" xfId="14771" xr:uid="{00000000-0005-0000-0000-000082360000}"/>
    <cellStyle name="Comma 3 6 7 4" xfId="14772" xr:uid="{00000000-0005-0000-0000-000083360000}"/>
    <cellStyle name="Comma 3 6 7 4 2" xfId="14773" xr:uid="{00000000-0005-0000-0000-000084360000}"/>
    <cellStyle name="Comma 3 6 7 4 3" xfId="14774" xr:uid="{00000000-0005-0000-0000-000085360000}"/>
    <cellStyle name="Comma 3 6 7 5" xfId="14775" xr:uid="{00000000-0005-0000-0000-000086360000}"/>
    <cellStyle name="Comma 3 6 7 5 2" xfId="14776" xr:uid="{00000000-0005-0000-0000-000087360000}"/>
    <cellStyle name="Comma 3 6 7 5 3" xfId="14777" xr:uid="{00000000-0005-0000-0000-000088360000}"/>
    <cellStyle name="Comma 3 6 7 6" xfId="14778" xr:uid="{00000000-0005-0000-0000-000089360000}"/>
    <cellStyle name="Comma 3 6 7 7" xfId="14779" xr:uid="{00000000-0005-0000-0000-00008A360000}"/>
    <cellStyle name="Comma 3 6 8" xfId="14780" xr:uid="{00000000-0005-0000-0000-00008B360000}"/>
    <cellStyle name="Comma 3 6 8 2" xfId="14781" xr:uid="{00000000-0005-0000-0000-00008C360000}"/>
    <cellStyle name="Comma 3 6 8 2 2" xfId="14782" xr:uid="{00000000-0005-0000-0000-00008D360000}"/>
    <cellStyle name="Comma 3 6 8 2 3" xfId="14783" xr:uid="{00000000-0005-0000-0000-00008E360000}"/>
    <cellStyle name="Comma 3 6 8 3" xfId="14784" xr:uid="{00000000-0005-0000-0000-00008F360000}"/>
    <cellStyle name="Comma 3 6 8 3 2" xfId="14785" xr:uid="{00000000-0005-0000-0000-000090360000}"/>
    <cellStyle name="Comma 3 6 8 3 3" xfId="14786" xr:uid="{00000000-0005-0000-0000-000091360000}"/>
    <cellStyle name="Comma 3 6 8 4" xfId="14787" xr:uid="{00000000-0005-0000-0000-000092360000}"/>
    <cellStyle name="Comma 3 6 8 4 2" xfId="14788" xr:uid="{00000000-0005-0000-0000-000093360000}"/>
    <cellStyle name="Comma 3 6 8 4 3" xfId="14789" xr:uid="{00000000-0005-0000-0000-000094360000}"/>
    <cellStyle name="Comma 3 6 8 5" xfId="14790" xr:uid="{00000000-0005-0000-0000-000095360000}"/>
    <cellStyle name="Comma 3 6 8 5 2" xfId="14791" xr:uid="{00000000-0005-0000-0000-000096360000}"/>
    <cellStyle name="Comma 3 6 8 5 3" xfId="14792" xr:uid="{00000000-0005-0000-0000-000097360000}"/>
    <cellStyle name="Comma 3 6 8 6" xfId="14793" xr:uid="{00000000-0005-0000-0000-000098360000}"/>
    <cellStyle name="Comma 3 6 8 7" xfId="14794" xr:uid="{00000000-0005-0000-0000-000099360000}"/>
    <cellStyle name="Comma 3 6 9" xfId="14795" xr:uid="{00000000-0005-0000-0000-00009A360000}"/>
    <cellStyle name="Comma 3 6 9 2" xfId="14796" xr:uid="{00000000-0005-0000-0000-00009B360000}"/>
    <cellStyle name="Comma 3 6 9 3" xfId="14797" xr:uid="{00000000-0005-0000-0000-00009C360000}"/>
    <cellStyle name="Comma 3 7" xfId="14798" xr:uid="{00000000-0005-0000-0000-00009D360000}"/>
    <cellStyle name="Comma 3 7 10" xfId="14799" xr:uid="{00000000-0005-0000-0000-00009E360000}"/>
    <cellStyle name="Comma 3 7 11" xfId="14800" xr:uid="{00000000-0005-0000-0000-00009F360000}"/>
    <cellStyle name="Comma 3 7 2" xfId="14801" xr:uid="{00000000-0005-0000-0000-0000A0360000}"/>
    <cellStyle name="Comma 3 7 2 2" xfId="14802" xr:uid="{00000000-0005-0000-0000-0000A1360000}"/>
    <cellStyle name="Comma 3 7 2 2 2" xfId="14803" xr:uid="{00000000-0005-0000-0000-0000A2360000}"/>
    <cellStyle name="Comma 3 7 2 2 2 2" xfId="14804" xr:uid="{00000000-0005-0000-0000-0000A3360000}"/>
    <cellStyle name="Comma 3 7 2 2 2 3" xfId="14805" xr:uid="{00000000-0005-0000-0000-0000A4360000}"/>
    <cellStyle name="Comma 3 7 2 2 3" xfId="14806" xr:uid="{00000000-0005-0000-0000-0000A5360000}"/>
    <cellStyle name="Comma 3 7 2 2 3 2" xfId="14807" xr:uid="{00000000-0005-0000-0000-0000A6360000}"/>
    <cellStyle name="Comma 3 7 2 2 3 3" xfId="14808" xr:uid="{00000000-0005-0000-0000-0000A7360000}"/>
    <cellStyle name="Comma 3 7 2 2 4" xfId="14809" xr:uid="{00000000-0005-0000-0000-0000A8360000}"/>
    <cellStyle name="Comma 3 7 2 2 4 2" xfId="14810" xr:uid="{00000000-0005-0000-0000-0000A9360000}"/>
    <cellStyle name="Comma 3 7 2 2 4 3" xfId="14811" xr:uid="{00000000-0005-0000-0000-0000AA360000}"/>
    <cellStyle name="Comma 3 7 2 2 5" xfId="14812" xr:uid="{00000000-0005-0000-0000-0000AB360000}"/>
    <cellStyle name="Comma 3 7 2 2 5 2" xfId="14813" xr:uid="{00000000-0005-0000-0000-0000AC360000}"/>
    <cellStyle name="Comma 3 7 2 2 5 3" xfId="14814" xr:uid="{00000000-0005-0000-0000-0000AD360000}"/>
    <cellStyle name="Comma 3 7 2 2 6" xfId="14815" xr:uid="{00000000-0005-0000-0000-0000AE360000}"/>
    <cellStyle name="Comma 3 7 2 2 7" xfId="14816" xr:uid="{00000000-0005-0000-0000-0000AF360000}"/>
    <cellStyle name="Comma 3 7 2 3" xfId="14817" xr:uid="{00000000-0005-0000-0000-0000B0360000}"/>
    <cellStyle name="Comma 3 7 2 3 2" xfId="14818" xr:uid="{00000000-0005-0000-0000-0000B1360000}"/>
    <cellStyle name="Comma 3 7 2 3 3" xfId="14819" xr:uid="{00000000-0005-0000-0000-0000B2360000}"/>
    <cellStyle name="Comma 3 7 2 4" xfId="14820" xr:uid="{00000000-0005-0000-0000-0000B3360000}"/>
    <cellStyle name="Comma 3 7 2 4 2" xfId="14821" xr:uid="{00000000-0005-0000-0000-0000B4360000}"/>
    <cellStyle name="Comma 3 7 2 4 3" xfId="14822" xr:uid="{00000000-0005-0000-0000-0000B5360000}"/>
    <cellStyle name="Comma 3 7 2 5" xfId="14823" xr:uid="{00000000-0005-0000-0000-0000B6360000}"/>
    <cellStyle name="Comma 3 7 2 5 2" xfId="14824" xr:uid="{00000000-0005-0000-0000-0000B7360000}"/>
    <cellStyle name="Comma 3 7 2 5 3" xfId="14825" xr:uid="{00000000-0005-0000-0000-0000B8360000}"/>
    <cellStyle name="Comma 3 7 2 6" xfId="14826" xr:uid="{00000000-0005-0000-0000-0000B9360000}"/>
    <cellStyle name="Comma 3 7 2 6 2" xfId="14827" xr:uid="{00000000-0005-0000-0000-0000BA360000}"/>
    <cellStyle name="Comma 3 7 2 6 3" xfId="14828" xr:uid="{00000000-0005-0000-0000-0000BB360000}"/>
    <cellStyle name="Comma 3 7 2 7" xfId="14829" xr:uid="{00000000-0005-0000-0000-0000BC360000}"/>
    <cellStyle name="Comma 3 7 2 8" xfId="14830" xr:uid="{00000000-0005-0000-0000-0000BD360000}"/>
    <cellStyle name="Comma 3 7 3" xfId="14831" xr:uid="{00000000-0005-0000-0000-0000BE360000}"/>
    <cellStyle name="Comma 3 7 3 2" xfId="14832" xr:uid="{00000000-0005-0000-0000-0000BF360000}"/>
    <cellStyle name="Comma 3 7 3 2 2" xfId="14833" xr:uid="{00000000-0005-0000-0000-0000C0360000}"/>
    <cellStyle name="Comma 3 7 3 2 3" xfId="14834" xr:uid="{00000000-0005-0000-0000-0000C1360000}"/>
    <cellStyle name="Comma 3 7 3 3" xfId="14835" xr:uid="{00000000-0005-0000-0000-0000C2360000}"/>
    <cellStyle name="Comma 3 7 3 3 2" xfId="14836" xr:uid="{00000000-0005-0000-0000-0000C3360000}"/>
    <cellStyle name="Comma 3 7 3 3 3" xfId="14837" xr:uid="{00000000-0005-0000-0000-0000C4360000}"/>
    <cellStyle name="Comma 3 7 3 4" xfId="14838" xr:uid="{00000000-0005-0000-0000-0000C5360000}"/>
    <cellStyle name="Comma 3 7 3 4 2" xfId="14839" xr:uid="{00000000-0005-0000-0000-0000C6360000}"/>
    <cellStyle name="Comma 3 7 3 4 3" xfId="14840" xr:uid="{00000000-0005-0000-0000-0000C7360000}"/>
    <cellStyle name="Comma 3 7 3 5" xfId="14841" xr:uid="{00000000-0005-0000-0000-0000C8360000}"/>
    <cellStyle name="Comma 3 7 3 5 2" xfId="14842" xr:uid="{00000000-0005-0000-0000-0000C9360000}"/>
    <cellStyle name="Comma 3 7 3 5 3" xfId="14843" xr:uid="{00000000-0005-0000-0000-0000CA360000}"/>
    <cellStyle name="Comma 3 7 3 6" xfId="14844" xr:uid="{00000000-0005-0000-0000-0000CB360000}"/>
    <cellStyle name="Comma 3 7 3 7" xfId="14845" xr:uid="{00000000-0005-0000-0000-0000CC360000}"/>
    <cellStyle name="Comma 3 7 4" xfId="14846" xr:uid="{00000000-0005-0000-0000-0000CD360000}"/>
    <cellStyle name="Comma 3 7 4 2" xfId="14847" xr:uid="{00000000-0005-0000-0000-0000CE360000}"/>
    <cellStyle name="Comma 3 7 4 2 2" xfId="14848" xr:uid="{00000000-0005-0000-0000-0000CF360000}"/>
    <cellStyle name="Comma 3 7 4 2 3" xfId="14849" xr:uid="{00000000-0005-0000-0000-0000D0360000}"/>
    <cellStyle name="Comma 3 7 4 3" xfId="14850" xr:uid="{00000000-0005-0000-0000-0000D1360000}"/>
    <cellStyle name="Comma 3 7 4 3 2" xfId="14851" xr:uid="{00000000-0005-0000-0000-0000D2360000}"/>
    <cellStyle name="Comma 3 7 4 3 3" xfId="14852" xr:uid="{00000000-0005-0000-0000-0000D3360000}"/>
    <cellStyle name="Comma 3 7 4 4" xfId="14853" xr:uid="{00000000-0005-0000-0000-0000D4360000}"/>
    <cellStyle name="Comma 3 7 4 4 2" xfId="14854" xr:uid="{00000000-0005-0000-0000-0000D5360000}"/>
    <cellStyle name="Comma 3 7 4 4 3" xfId="14855" xr:uid="{00000000-0005-0000-0000-0000D6360000}"/>
    <cellStyle name="Comma 3 7 4 5" xfId="14856" xr:uid="{00000000-0005-0000-0000-0000D7360000}"/>
    <cellStyle name="Comma 3 7 4 5 2" xfId="14857" xr:uid="{00000000-0005-0000-0000-0000D8360000}"/>
    <cellStyle name="Comma 3 7 4 5 3" xfId="14858" xr:uid="{00000000-0005-0000-0000-0000D9360000}"/>
    <cellStyle name="Comma 3 7 4 6" xfId="14859" xr:uid="{00000000-0005-0000-0000-0000DA360000}"/>
    <cellStyle name="Comma 3 7 4 7" xfId="14860" xr:uid="{00000000-0005-0000-0000-0000DB360000}"/>
    <cellStyle name="Comma 3 7 5" xfId="14861" xr:uid="{00000000-0005-0000-0000-0000DC360000}"/>
    <cellStyle name="Comma 3 7 5 2" xfId="14862" xr:uid="{00000000-0005-0000-0000-0000DD360000}"/>
    <cellStyle name="Comma 3 7 5 2 2" xfId="14863" xr:uid="{00000000-0005-0000-0000-0000DE360000}"/>
    <cellStyle name="Comma 3 7 5 2 3" xfId="14864" xr:uid="{00000000-0005-0000-0000-0000DF360000}"/>
    <cellStyle name="Comma 3 7 5 3" xfId="14865" xr:uid="{00000000-0005-0000-0000-0000E0360000}"/>
    <cellStyle name="Comma 3 7 5 3 2" xfId="14866" xr:uid="{00000000-0005-0000-0000-0000E1360000}"/>
    <cellStyle name="Comma 3 7 5 3 3" xfId="14867" xr:uid="{00000000-0005-0000-0000-0000E2360000}"/>
    <cellStyle name="Comma 3 7 5 4" xfId="14868" xr:uid="{00000000-0005-0000-0000-0000E3360000}"/>
    <cellStyle name="Comma 3 7 5 4 2" xfId="14869" xr:uid="{00000000-0005-0000-0000-0000E4360000}"/>
    <cellStyle name="Comma 3 7 5 4 3" xfId="14870" xr:uid="{00000000-0005-0000-0000-0000E5360000}"/>
    <cellStyle name="Comma 3 7 5 5" xfId="14871" xr:uid="{00000000-0005-0000-0000-0000E6360000}"/>
    <cellStyle name="Comma 3 7 5 5 2" xfId="14872" xr:uid="{00000000-0005-0000-0000-0000E7360000}"/>
    <cellStyle name="Comma 3 7 5 5 3" xfId="14873" xr:uid="{00000000-0005-0000-0000-0000E8360000}"/>
    <cellStyle name="Comma 3 7 5 6" xfId="14874" xr:uid="{00000000-0005-0000-0000-0000E9360000}"/>
    <cellStyle name="Comma 3 7 5 7" xfId="14875" xr:uid="{00000000-0005-0000-0000-0000EA360000}"/>
    <cellStyle name="Comma 3 7 6" xfId="14876" xr:uid="{00000000-0005-0000-0000-0000EB360000}"/>
    <cellStyle name="Comma 3 7 6 2" xfId="14877" xr:uid="{00000000-0005-0000-0000-0000EC360000}"/>
    <cellStyle name="Comma 3 7 6 3" xfId="14878" xr:uid="{00000000-0005-0000-0000-0000ED360000}"/>
    <cellStyle name="Comma 3 7 7" xfId="14879" xr:uid="{00000000-0005-0000-0000-0000EE360000}"/>
    <cellStyle name="Comma 3 7 7 2" xfId="14880" xr:uid="{00000000-0005-0000-0000-0000EF360000}"/>
    <cellStyle name="Comma 3 7 7 3" xfId="14881" xr:uid="{00000000-0005-0000-0000-0000F0360000}"/>
    <cellStyle name="Comma 3 7 8" xfId="14882" xr:uid="{00000000-0005-0000-0000-0000F1360000}"/>
    <cellStyle name="Comma 3 7 8 2" xfId="14883" xr:uid="{00000000-0005-0000-0000-0000F2360000}"/>
    <cellStyle name="Comma 3 7 8 3" xfId="14884" xr:uid="{00000000-0005-0000-0000-0000F3360000}"/>
    <cellStyle name="Comma 3 7 9" xfId="14885" xr:uid="{00000000-0005-0000-0000-0000F4360000}"/>
    <cellStyle name="Comma 3 7 9 2" xfId="14886" xr:uid="{00000000-0005-0000-0000-0000F5360000}"/>
    <cellStyle name="Comma 3 7 9 3" xfId="14887" xr:uid="{00000000-0005-0000-0000-0000F6360000}"/>
    <cellStyle name="Comma 3 8" xfId="14888" xr:uid="{00000000-0005-0000-0000-0000F7360000}"/>
    <cellStyle name="Comma 3 8 2" xfId="14889" xr:uid="{00000000-0005-0000-0000-0000F8360000}"/>
    <cellStyle name="Comma 3 8 2 2" xfId="14890" xr:uid="{00000000-0005-0000-0000-0000F9360000}"/>
    <cellStyle name="Comma 3 8 2 2 2" xfId="14891" xr:uid="{00000000-0005-0000-0000-0000FA360000}"/>
    <cellStyle name="Comma 3 8 2 2 3" xfId="14892" xr:uid="{00000000-0005-0000-0000-0000FB360000}"/>
    <cellStyle name="Comma 3 8 2 3" xfId="14893" xr:uid="{00000000-0005-0000-0000-0000FC360000}"/>
    <cellStyle name="Comma 3 8 2 3 2" xfId="14894" xr:uid="{00000000-0005-0000-0000-0000FD360000}"/>
    <cellStyle name="Comma 3 8 2 3 3" xfId="14895" xr:uid="{00000000-0005-0000-0000-0000FE360000}"/>
    <cellStyle name="Comma 3 8 2 4" xfId="14896" xr:uid="{00000000-0005-0000-0000-0000FF360000}"/>
    <cellStyle name="Comma 3 8 2 4 2" xfId="14897" xr:uid="{00000000-0005-0000-0000-000000370000}"/>
    <cellStyle name="Comma 3 8 2 4 3" xfId="14898" xr:uid="{00000000-0005-0000-0000-000001370000}"/>
    <cellStyle name="Comma 3 8 2 5" xfId="14899" xr:uid="{00000000-0005-0000-0000-000002370000}"/>
    <cellStyle name="Comma 3 8 2 5 2" xfId="14900" xr:uid="{00000000-0005-0000-0000-000003370000}"/>
    <cellStyle name="Comma 3 8 2 5 3" xfId="14901" xr:uid="{00000000-0005-0000-0000-000004370000}"/>
    <cellStyle name="Comma 3 8 2 6" xfId="14902" xr:uid="{00000000-0005-0000-0000-000005370000}"/>
    <cellStyle name="Comma 3 8 2 7" xfId="14903" xr:uid="{00000000-0005-0000-0000-000006370000}"/>
    <cellStyle name="Comma 3 8 3" xfId="14904" xr:uid="{00000000-0005-0000-0000-000007370000}"/>
    <cellStyle name="Comma 3 8 3 2" xfId="14905" xr:uid="{00000000-0005-0000-0000-000008370000}"/>
    <cellStyle name="Comma 3 8 3 3" xfId="14906" xr:uid="{00000000-0005-0000-0000-000009370000}"/>
    <cellStyle name="Comma 3 8 4" xfId="14907" xr:uid="{00000000-0005-0000-0000-00000A370000}"/>
    <cellStyle name="Comma 3 8 4 2" xfId="14908" xr:uid="{00000000-0005-0000-0000-00000B370000}"/>
    <cellStyle name="Comma 3 8 4 3" xfId="14909" xr:uid="{00000000-0005-0000-0000-00000C370000}"/>
    <cellStyle name="Comma 3 8 5" xfId="14910" xr:uid="{00000000-0005-0000-0000-00000D370000}"/>
    <cellStyle name="Comma 3 8 5 2" xfId="14911" xr:uid="{00000000-0005-0000-0000-00000E370000}"/>
    <cellStyle name="Comma 3 8 5 3" xfId="14912" xr:uid="{00000000-0005-0000-0000-00000F370000}"/>
    <cellStyle name="Comma 3 8 6" xfId="14913" xr:uid="{00000000-0005-0000-0000-000010370000}"/>
    <cellStyle name="Comma 3 8 6 2" xfId="14914" xr:uid="{00000000-0005-0000-0000-000011370000}"/>
    <cellStyle name="Comma 3 8 6 3" xfId="14915" xr:uid="{00000000-0005-0000-0000-000012370000}"/>
    <cellStyle name="Comma 3 8 7" xfId="14916" xr:uid="{00000000-0005-0000-0000-000013370000}"/>
    <cellStyle name="Comma 3 8 8" xfId="14917" xr:uid="{00000000-0005-0000-0000-000014370000}"/>
    <cellStyle name="Comma 3 9" xfId="14918" xr:uid="{00000000-0005-0000-0000-000015370000}"/>
    <cellStyle name="Comma 3 9 2" xfId="14919" xr:uid="{00000000-0005-0000-0000-000016370000}"/>
    <cellStyle name="Comma 3 9 2 2" xfId="14920" xr:uid="{00000000-0005-0000-0000-000017370000}"/>
    <cellStyle name="Comma 3 9 2 2 2" xfId="14921" xr:uid="{00000000-0005-0000-0000-000018370000}"/>
    <cellStyle name="Comma 3 9 2 2 3" xfId="14922" xr:uid="{00000000-0005-0000-0000-000019370000}"/>
    <cellStyle name="Comma 3 9 2 3" xfId="14923" xr:uid="{00000000-0005-0000-0000-00001A370000}"/>
    <cellStyle name="Comma 3 9 2 3 2" xfId="14924" xr:uid="{00000000-0005-0000-0000-00001B370000}"/>
    <cellStyle name="Comma 3 9 2 3 3" xfId="14925" xr:uid="{00000000-0005-0000-0000-00001C370000}"/>
    <cellStyle name="Comma 3 9 2 4" xfId="14926" xr:uid="{00000000-0005-0000-0000-00001D370000}"/>
    <cellStyle name="Comma 3 9 2 4 2" xfId="14927" xr:uid="{00000000-0005-0000-0000-00001E370000}"/>
    <cellStyle name="Comma 3 9 2 4 3" xfId="14928" xr:uid="{00000000-0005-0000-0000-00001F370000}"/>
    <cellStyle name="Comma 3 9 2 5" xfId="14929" xr:uid="{00000000-0005-0000-0000-000020370000}"/>
    <cellStyle name="Comma 3 9 2 5 2" xfId="14930" xr:uid="{00000000-0005-0000-0000-000021370000}"/>
    <cellStyle name="Comma 3 9 2 5 3" xfId="14931" xr:uid="{00000000-0005-0000-0000-000022370000}"/>
    <cellStyle name="Comma 3 9 2 6" xfId="14932" xr:uid="{00000000-0005-0000-0000-000023370000}"/>
    <cellStyle name="Comma 3 9 2 7" xfId="14933" xr:uid="{00000000-0005-0000-0000-000024370000}"/>
    <cellStyle name="Comma 3 9 3" xfId="14934" xr:uid="{00000000-0005-0000-0000-000025370000}"/>
    <cellStyle name="Comma 3 9 3 2" xfId="14935" xr:uid="{00000000-0005-0000-0000-000026370000}"/>
    <cellStyle name="Comma 3 9 3 3" xfId="14936" xr:uid="{00000000-0005-0000-0000-000027370000}"/>
    <cellStyle name="Comma 3 9 4" xfId="14937" xr:uid="{00000000-0005-0000-0000-000028370000}"/>
    <cellStyle name="Comma 3 9 4 2" xfId="14938" xr:uid="{00000000-0005-0000-0000-000029370000}"/>
    <cellStyle name="Comma 3 9 4 3" xfId="14939" xr:uid="{00000000-0005-0000-0000-00002A370000}"/>
    <cellStyle name="Comma 3 9 5" xfId="14940" xr:uid="{00000000-0005-0000-0000-00002B370000}"/>
    <cellStyle name="Comma 3 9 5 2" xfId="14941" xr:uid="{00000000-0005-0000-0000-00002C370000}"/>
    <cellStyle name="Comma 3 9 5 3" xfId="14942" xr:uid="{00000000-0005-0000-0000-00002D370000}"/>
    <cellStyle name="Comma 3 9 6" xfId="14943" xr:uid="{00000000-0005-0000-0000-00002E370000}"/>
    <cellStyle name="Comma 3 9 6 2" xfId="14944" xr:uid="{00000000-0005-0000-0000-00002F370000}"/>
    <cellStyle name="Comma 3 9 6 3" xfId="14945" xr:uid="{00000000-0005-0000-0000-000030370000}"/>
    <cellStyle name="Comma 3 9 7" xfId="14946" xr:uid="{00000000-0005-0000-0000-000031370000}"/>
    <cellStyle name="Comma 3 9 8" xfId="14947" xr:uid="{00000000-0005-0000-0000-000032370000}"/>
    <cellStyle name="Comma 30" xfId="14948" xr:uid="{00000000-0005-0000-0000-000033370000}"/>
    <cellStyle name="Comma 30 2" xfId="14949" xr:uid="{00000000-0005-0000-0000-000034370000}"/>
    <cellStyle name="Comma 30 2 2" xfId="14950" xr:uid="{00000000-0005-0000-0000-000035370000}"/>
    <cellStyle name="Comma 30 3" xfId="14951" xr:uid="{00000000-0005-0000-0000-000036370000}"/>
    <cellStyle name="Comma 31" xfId="14952" xr:uid="{00000000-0005-0000-0000-000037370000}"/>
    <cellStyle name="Comma 31 2" xfId="14953" xr:uid="{00000000-0005-0000-0000-000038370000}"/>
    <cellStyle name="Comma 31 2 2" xfId="14954" xr:uid="{00000000-0005-0000-0000-000039370000}"/>
    <cellStyle name="Comma 31 3" xfId="14955" xr:uid="{00000000-0005-0000-0000-00003A370000}"/>
    <cellStyle name="Comma 32" xfId="14956" xr:uid="{00000000-0005-0000-0000-00003B370000}"/>
    <cellStyle name="Comma 32 2" xfId="14957" xr:uid="{00000000-0005-0000-0000-00003C370000}"/>
    <cellStyle name="Comma 32 2 2" xfId="14958" xr:uid="{00000000-0005-0000-0000-00003D370000}"/>
    <cellStyle name="Comma 32 3" xfId="14959" xr:uid="{00000000-0005-0000-0000-00003E370000}"/>
    <cellStyle name="Comma 33" xfId="14960" xr:uid="{00000000-0005-0000-0000-00003F370000}"/>
    <cellStyle name="Comma 33 2" xfId="14961" xr:uid="{00000000-0005-0000-0000-000040370000}"/>
    <cellStyle name="Comma 33 2 2" xfId="14962" xr:uid="{00000000-0005-0000-0000-000041370000}"/>
    <cellStyle name="Comma 33 3" xfId="14963" xr:uid="{00000000-0005-0000-0000-000042370000}"/>
    <cellStyle name="Comma 34" xfId="14964" xr:uid="{00000000-0005-0000-0000-000043370000}"/>
    <cellStyle name="Comma 34 2" xfId="14965" xr:uid="{00000000-0005-0000-0000-000044370000}"/>
    <cellStyle name="Comma 34 2 2" xfId="14966" xr:uid="{00000000-0005-0000-0000-000045370000}"/>
    <cellStyle name="Comma 34 3" xfId="14967" xr:uid="{00000000-0005-0000-0000-000046370000}"/>
    <cellStyle name="Comma 35" xfId="14968" xr:uid="{00000000-0005-0000-0000-000047370000}"/>
    <cellStyle name="Comma 35 2" xfId="14969" xr:uid="{00000000-0005-0000-0000-000048370000}"/>
    <cellStyle name="Comma 35 2 2" xfId="14970" xr:uid="{00000000-0005-0000-0000-000049370000}"/>
    <cellStyle name="Comma 35 3" xfId="14971" xr:uid="{00000000-0005-0000-0000-00004A370000}"/>
    <cellStyle name="Comma 36" xfId="14972" xr:uid="{00000000-0005-0000-0000-00004B370000}"/>
    <cellStyle name="Comma 37" xfId="14973" xr:uid="{00000000-0005-0000-0000-00004C370000}"/>
    <cellStyle name="Comma 38" xfId="14974" xr:uid="{00000000-0005-0000-0000-00004D370000}"/>
    <cellStyle name="Comma 39" xfId="14975" xr:uid="{00000000-0005-0000-0000-00004E370000}"/>
    <cellStyle name="Comma 4" xfId="690" xr:uid="{00000000-0005-0000-0000-00004F370000}"/>
    <cellStyle name="Comma 4 10" xfId="14976" xr:uid="{00000000-0005-0000-0000-000050370000}"/>
    <cellStyle name="Comma 4 10 2" xfId="14977" xr:uid="{00000000-0005-0000-0000-000051370000}"/>
    <cellStyle name="Comma 4 10 2 2" xfId="14978" xr:uid="{00000000-0005-0000-0000-000052370000}"/>
    <cellStyle name="Comma 4 10 2 2 2" xfId="14979" xr:uid="{00000000-0005-0000-0000-000053370000}"/>
    <cellStyle name="Comma 4 10 2 2 3" xfId="14980" xr:uid="{00000000-0005-0000-0000-000054370000}"/>
    <cellStyle name="Comma 4 10 2 3" xfId="14981" xr:uid="{00000000-0005-0000-0000-000055370000}"/>
    <cellStyle name="Comma 4 10 2 3 2" xfId="14982" xr:uid="{00000000-0005-0000-0000-000056370000}"/>
    <cellStyle name="Comma 4 10 2 3 3" xfId="14983" xr:uid="{00000000-0005-0000-0000-000057370000}"/>
    <cellStyle name="Comma 4 10 2 4" xfId="14984" xr:uid="{00000000-0005-0000-0000-000058370000}"/>
    <cellStyle name="Comma 4 10 2 4 2" xfId="14985" xr:uid="{00000000-0005-0000-0000-000059370000}"/>
    <cellStyle name="Comma 4 10 2 4 3" xfId="14986" xr:uid="{00000000-0005-0000-0000-00005A370000}"/>
    <cellStyle name="Comma 4 10 2 5" xfId="14987" xr:uid="{00000000-0005-0000-0000-00005B370000}"/>
    <cellStyle name="Comma 4 10 2 5 2" xfId="14988" xr:uid="{00000000-0005-0000-0000-00005C370000}"/>
    <cellStyle name="Comma 4 10 2 5 3" xfId="14989" xr:uid="{00000000-0005-0000-0000-00005D370000}"/>
    <cellStyle name="Comma 4 10 2 6" xfId="14990" xr:uid="{00000000-0005-0000-0000-00005E370000}"/>
    <cellStyle name="Comma 4 10 2 7" xfId="14991" xr:uid="{00000000-0005-0000-0000-00005F370000}"/>
    <cellStyle name="Comma 4 10 3" xfId="14992" xr:uid="{00000000-0005-0000-0000-000060370000}"/>
    <cellStyle name="Comma 4 10 3 2" xfId="14993" xr:uid="{00000000-0005-0000-0000-000061370000}"/>
    <cellStyle name="Comma 4 10 3 3" xfId="14994" xr:uid="{00000000-0005-0000-0000-000062370000}"/>
    <cellStyle name="Comma 4 10 4" xfId="14995" xr:uid="{00000000-0005-0000-0000-000063370000}"/>
    <cellStyle name="Comma 4 10 4 2" xfId="14996" xr:uid="{00000000-0005-0000-0000-000064370000}"/>
    <cellStyle name="Comma 4 10 4 3" xfId="14997" xr:uid="{00000000-0005-0000-0000-000065370000}"/>
    <cellStyle name="Comma 4 10 5" xfId="14998" xr:uid="{00000000-0005-0000-0000-000066370000}"/>
    <cellStyle name="Comma 4 10 5 2" xfId="14999" xr:uid="{00000000-0005-0000-0000-000067370000}"/>
    <cellStyle name="Comma 4 10 5 3" xfId="15000" xr:uid="{00000000-0005-0000-0000-000068370000}"/>
    <cellStyle name="Comma 4 10 6" xfId="15001" xr:uid="{00000000-0005-0000-0000-000069370000}"/>
    <cellStyle name="Comma 4 10 6 2" xfId="15002" xr:uid="{00000000-0005-0000-0000-00006A370000}"/>
    <cellStyle name="Comma 4 10 6 3" xfId="15003" xr:uid="{00000000-0005-0000-0000-00006B370000}"/>
    <cellStyle name="Comma 4 10 7" xfId="15004" xr:uid="{00000000-0005-0000-0000-00006C370000}"/>
    <cellStyle name="Comma 4 10 8" xfId="15005" xr:uid="{00000000-0005-0000-0000-00006D370000}"/>
    <cellStyle name="Comma 4 11" xfId="15006" xr:uid="{00000000-0005-0000-0000-00006E370000}"/>
    <cellStyle name="Comma 4 11 2" xfId="15007" xr:uid="{00000000-0005-0000-0000-00006F370000}"/>
    <cellStyle name="Comma 4 11 2 2" xfId="15008" xr:uid="{00000000-0005-0000-0000-000070370000}"/>
    <cellStyle name="Comma 4 11 2 3" xfId="15009" xr:uid="{00000000-0005-0000-0000-000071370000}"/>
    <cellStyle name="Comma 4 11 3" xfId="15010" xr:uid="{00000000-0005-0000-0000-000072370000}"/>
    <cellStyle name="Comma 4 11 3 2" xfId="15011" xr:uid="{00000000-0005-0000-0000-000073370000}"/>
    <cellStyle name="Comma 4 11 3 3" xfId="15012" xr:uid="{00000000-0005-0000-0000-000074370000}"/>
    <cellStyle name="Comma 4 11 4" xfId="15013" xr:uid="{00000000-0005-0000-0000-000075370000}"/>
    <cellStyle name="Comma 4 11 4 2" xfId="15014" xr:uid="{00000000-0005-0000-0000-000076370000}"/>
    <cellStyle name="Comma 4 11 4 3" xfId="15015" xr:uid="{00000000-0005-0000-0000-000077370000}"/>
    <cellStyle name="Comma 4 11 5" xfId="15016" xr:uid="{00000000-0005-0000-0000-000078370000}"/>
    <cellStyle name="Comma 4 11 5 2" xfId="15017" xr:uid="{00000000-0005-0000-0000-000079370000}"/>
    <cellStyle name="Comma 4 11 5 3" xfId="15018" xr:uid="{00000000-0005-0000-0000-00007A370000}"/>
    <cellStyle name="Comma 4 11 6" xfId="15019" xr:uid="{00000000-0005-0000-0000-00007B370000}"/>
    <cellStyle name="Comma 4 11 7" xfId="15020" xr:uid="{00000000-0005-0000-0000-00007C370000}"/>
    <cellStyle name="Comma 4 12" xfId="15021" xr:uid="{00000000-0005-0000-0000-00007D370000}"/>
    <cellStyle name="Comma 4 12 2" xfId="15022" xr:uid="{00000000-0005-0000-0000-00007E370000}"/>
    <cellStyle name="Comma 4 12 2 2" xfId="15023" xr:uid="{00000000-0005-0000-0000-00007F370000}"/>
    <cellStyle name="Comma 4 12 2 3" xfId="15024" xr:uid="{00000000-0005-0000-0000-000080370000}"/>
    <cellStyle name="Comma 4 12 3" xfId="15025" xr:uid="{00000000-0005-0000-0000-000081370000}"/>
    <cellStyle name="Comma 4 12 3 2" xfId="15026" xr:uid="{00000000-0005-0000-0000-000082370000}"/>
    <cellStyle name="Comma 4 12 3 3" xfId="15027" xr:uid="{00000000-0005-0000-0000-000083370000}"/>
    <cellStyle name="Comma 4 12 4" xfId="15028" xr:uid="{00000000-0005-0000-0000-000084370000}"/>
    <cellStyle name="Comma 4 12 4 2" xfId="15029" xr:uid="{00000000-0005-0000-0000-000085370000}"/>
    <cellStyle name="Comma 4 12 4 3" xfId="15030" xr:uid="{00000000-0005-0000-0000-000086370000}"/>
    <cellStyle name="Comma 4 12 5" xfId="15031" xr:uid="{00000000-0005-0000-0000-000087370000}"/>
    <cellStyle name="Comma 4 12 5 2" xfId="15032" xr:uid="{00000000-0005-0000-0000-000088370000}"/>
    <cellStyle name="Comma 4 12 5 3" xfId="15033" xr:uid="{00000000-0005-0000-0000-000089370000}"/>
    <cellStyle name="Comma 4 12 6" xfId="15034" xr:uid="{00000000-0005-0000-0000-00008A370000}"/>
    <cellStyle name="Comma 4 12 7" xfId="15035" xr:uid="{00000000-0005-0000-0000-00008B370000}"/>
    <cellStyle name="Comma 4 13" xfId="15036" xr:uid="{00000000-0005-0000-0000-00008C370000}"/>
    <cellStyle name="Comma 4 13 2" xfId="15037" xr:uid="{00000000-0005-0000-0000-00008D370000}"/>
    <cellStyle name="Comma 4 13 2 2" xfId="15038" xr:uid="{00000000-0005-0000-0000-00008E370000}"/>
    <cellStyle name="Comma 4 13 2 3" xfId="15039" xr:uid="{00000000-0005-0000-0000-00008F370000}"/>
    <cellStyle name="Comma 4 13 3" xfId="15040" xr:uid="{00000000-0005-0000-0000-000090370000}"/>
    <cellStyle name="Comma 4 13 3 2" xfId="15041" xr:uid="{00000000-0005-0000-0000-000091370000}"/>
    <cellStyle name="Comma 4 13 3 3" xfId="15042" xr:uid="{00000000-0005-0000-0000-000092370000}"/>
    <cellStyle name="Comma 4 13 4" xfId="15043" xr:uid="{00000000-0005-0000-0000-000093370000}"/>
    <cellStyle name="Comma 4 13 4 2" xfId="15044" xr:uid="{00000000-0005-0000-0000-000094370000}"/>
    <cellStyle name="Comma 4 13 4 3" xfId="15045" xr:uid="{00000000-0005-0000-0000-000095370000}"/>
    <cellStyle name="Comma 4 13 5" xfId="15046" xr:uid="{00000000-0005-0000-0000-000096370000}"/>
    <cellStyle name="Comma 4 13 5 2" xfId="15047" xr:uid="{00000000-0005-0000-0000-000097370000}"/>
    <cellStyle name="Comma 4 13 5 3" xfId="15048" xr:uid="{00000000-0005-0000-0000-000098370000}"/>
    <cellStyle name="Comma 4 13 6" xfId="15049" xr:uid="{00000000-0005-0000-0000-000099370000}"/>
    <cellStyle name="Comma 4 13 7" xfId="15050" xr:uid="{00000000-0005-0000-0000-00009A370000}"/>
    <cellStyle name="Comma 4 14" xfId="15051" xr:uid="{00000000-0005-0000-0000-00009B370000}"/>
    <cellStyle name="Comma 4 14 2" xfId="15052" xr:uid="{00000000-0005-0000-0000-00009C370000}"/>
    <cellStyle name="Comma 4 14 2 2" xfId="15053" xr:uid="{00000000-0005-0000-0000-00009D370000}"/>
    <cellStyle name="Comma 4 14 2 3" xfId="15054" xr:uid="{00000000-0005-0000-0000-00009E370000}"/>
    <cellStyle name="Comma 4 14 3" xfId="15055" xr:uid="{00000000-0005-0000-0000-00009F370000}"/>
    <cellStyle name="Comma 4 14 3 2" xfId="15056" xr:uid="{00000000-0005-0000-0000-0000A0370000}"/>
    <cellStyle name="Comma 4 14 3 3" xfId="15057" xr:uid="{00000000-0005-0000-0000-0000A1370000}"/>
    <cellStyle name="Comma 4 14 4" xfId="15058" xr:uid="{00000000-0005-0000-0000-0000A2370000}"/>
    <cellStyle name="Comma 4 14 4 2" xfId="15059" xr:uid="{00000000-0005-0000-0000-0000A3370000}"/>
    <cellStyle name="Comma 4 14 4 3" xfId="15060" xr:uid="{00000000-0005-0000-0000-0000A4370000}"/>
    <cellStyle name="Comma 4 14 5" xfId="15061" xr:uid="{00000000-0005-0000-0000-0000A5370000}"/>
    <cellStyle name="Comma 4 14 5 2" xfId="15062" xr:uid="{00000000-0005-0000-0000-0000A6370000}"/>
    <cellStyle name="Comma 4 14 5 3" xfId="15063" xr:uid="{00000000-0005-0000-0000-0000A7370000}"/>
    <cellStyle name="Comma 4 14 6" xfId="15064" xr:uid="{00000000-0005-0000-0000-0000A8370000}"/>
    <cellStyle name="Comma 4 14 7" xfId="15065" xr:uid="{00000000-0005-0000-0000-0000A9370000}"/>
    <cellStyle name="Comma 4 15" xfId="15066" xr:uid="{00000000-0005-0000-0000-0000AA370000}"/>
    <cellStyle name="Comma 4 15 2" xfId="15067" xr:uid="{00000000-0005-0000-0000-0000AB370000}"/>
    <cellStyle name="Comma 4 15 2 2" xfId="15068" xr:uid="{00000000-0005-0000-0000-0000AC370000}"/>
    <cellStyle name="Comma 4 15 2 3" xfId="15069" xr:uid="{00000000-0005-0000-0000-0000AD370000}"/>
    <cellStyle name="Comma 4 15 3" xfId="15070" xr:uid="{00000000-0005-0000-0000-0000AE370000}"/>
    <cellStyle name="Comma 4 15 3 2" xfId="15071" xr:uid="{00000000-0005-0000-0000-0000AF370000}"/>
    <cellStyle name="Comma 4 15 3 3" xfId="15072" xr:uid="{00000000-0005-0000-0000-0000B0370000}"/>
    <cellStyle name="Comma 4 15 4" xfId="15073" xr:uid="{00000000-0005-0000-0000-0000B1370000}"/>
    <cellStyle name="Comma 4 15 4 2" xfId="15074" xr:uid="{00000000-0005-0000-0000-0000B2370000}"/>
    <cellStyle name="Comma 4 15 4 3" xfId="15075" xr:uid="{00000000-0005-0000-0000-0000B3370000}"/>
    <cellStyle name="Comma 4 15 5" xfId="15076" xr:uid="{00000000-0005-0000-0000-0000B4370000}"/>
    <cellStyle name="Comma 4 15 5 2" xfId="15077" xr:uid="{00000000-0005-0000-0000-0000B5370000}"/>
    <cellStyle name="Comma 4 15 5 3" xfId="15078" xr:uid="{00000000-0005-0000-0000-0000B6370000}"/>
    <cellStyle name="Comma 4 15 6" xfId="15079" xr:uid="{00000000-0005-0000-0000-0000B7370000}"/>
    <cellStyle name="Comma 4 15 7" xfId="15080" xr:uid="{00000000-0005-0000-0000-0000B8370000}"/>
    <cellStyle name="Comma 4 16" xfId="15081" xr:uid="{00000000-0005-0000-0000-0000B9370000}"/>
    <cellStyle name="Comma 4 16 2" xfId="15082" xr:uid="{00000000-0005-0000-0000-0000BA370000}"/>
    <cellStyle name="Comma 4 16 3" xfId="15083" xr:uid="{00000000-0005-0000-0000-0000BB370000}"/>
    <cellStyle name="Comma 4 17" xfId="15084" xr:uid="{00000000-0005-0000-0000-0000BC370000}"/>
    <cellStyle name="Comma 4 17 2" xfId="15085" xr:uid="{00000000-0005-0000-0000-0000BD370000}"/>
    <cellStyle name="Comma 4 17 3" xfId="15086" xr:uid="{00000000-0005-0000-0000-0000BE370000}"/>
    <cellStyle name="Comma 4 18" xfId="15087" xr:uid="{00000000-0005-0000-0000-0000BF370000}"/>
    <cellStyle name="Comma 4 18 2" xfId="15088" xr:uid="{00000000-0005-0000-0000-0000C0370000}"/>
    <cellStyle name="Comma 4 18 3" xfId="15089" xr:uid="{00000000-0005-0000-0000-0000C1370000}"/>
    <cellStyle name="Comma 4 19" xfId="15090" xr:uid="{00000000-0005-0000-0000-0000C2370000}"/>
    <cellStyle name="Comma 4 19 2" xfId="15091" xr:uid="{00000000-0005-0000-0000-0000C3370000}"/>
    <cellStyle name="Comma 4 19 3" xfId="15092" xr:uid="{00000000-0005-0000-0000-0000C4370000}"/>
    <cellStyle name="Comma 4 2" xfId="691" xr:uid="{00000000-0005-0000-0000-0000C5370000}"/>
    <cellStyle name="Comma 4 2 10" xfId="15094" xr:uid="{00000000-0005-0000-0000-0000C6370000}"/>
    <cellStyle name="Comma 4 2 10 2" xfId="15095" xr:uid="{00000000-0005-0000-0000-0000C7370000}"/>
    <cellStyle name="Comma 4 2 10 2 2" xfId="15096" xr:uid="{00000000-0005-0000-0000-0000C8370000}"/>
    <cellStyle name="Comma 4 2 10 2 3" xfId="15097" xr:uid="{00000000-0005-0000-0000-0000C9370000}"/>
    <cellStyle name="Comma 4 2 10 3" xfId="15098" xr:uid="{00000000-0005-0000-0000-0000CA370000}"/>
    <cellStyle name="Comma 4 2 10 3 2" xfId="15099" xr:uid="{00000000-0005-0000-0000-0000CB370000}"/>
    <cellStyle name="Comma 4 2 10 3 3" xfId="15100" xr:uid="{00000000-0005-0000-0000-0000CC370000}"/>
    <cellStyle name="Comma 4 2 10 4" xfId="15101" xr:uid="{00000000-0005-0000-0000-0000CD370000}"/>
    <cellStyle name="Comma 4 2 10 4 2" xfId="15102" xr:uid="{00000000-0005-0000-0000-0000CE370000}"/>
    <cellStyle name="Comma 4 2 10 4 3" xfId="15103" xr:uid="{00000000-0005-0000-0000-0000CF370000}"/>
    <cellStyle name="Comma 4 2 10 5" xfId="15104" xr:uid="{00000000-0005-0000-0000-0000D0370000}"/>
    <cellStyle name="Comma 4 2 10 5 2" xfId="15105" xr:uid="{00000000-0005-0000-0000-0000D1370000}"/>
    <cellStyle name="Comma 4 2 10 5 3" xfId="15106" xr:uid="{00000000-0005-0000-0000-0000D2370000}"/>
    <cellStyle name="Comma 4 2 10 6" xfId="15107" xr:uid="{00000000-0005-0000-0000-0000D3370000}"/>
    <cellStyle name="Comma 4 2 10 7" xfId="15108" xr:uid="{00000000-0005-0000-0000-0000D4370000}"/>
    <cellStyle name="Comma 4 2 11" xfId="15109" xr:uid="{00000000-0005-0000-0000-0000D5370000}"/>
    <cellStyle name="Comma 4 2 11 2" xfId="15110" xr:uid="{00000000-0005-0000-0000-0000D6370000}"/>
    <cellStyle name="Comma 4 2 11 2 2" xfId="15111" xr:uid="{00000000-0005-0000-0000-0000D7370000}"/>
    <cellStyle name="Comma 4 2 11 2 3" xfId="15112" xr:uid="{00000000-0005-0000-0000-0000D8370000}"/>
    <cellStyle name="Comma 4 2 11 3" xfId="15113" xr:uid="{00000000-0005-0000-0000-0000D9370000}"/>
    <cellStyle name="Comma 4 2 11 3 2" xfId="15114" xr:uid="{00000000-0005-0000-0000-0000DA370000}"/>
    <cellStyle name="Comma 4 2 11 3 3" xfId="15115" xr:uid="{00000000-0005-0000-0000-0000DB370000}"/>
    <cellStyle name="Comma 4 2 11 4" xfId="15116" xr:uid="{00000000-0005-0000-0000-0000DC370000}"/>
    <cellStyle name="Comma 4 2 11 4 2" xfId="15117" xr:uid="{00000000-0005-0000-0000-0000DD370000}"/>
    <cellStyle name="Comma 4 2 11 4 3" xfId="15118" xr:uid="{00000000-0005-0000-0000-0000DE370000}"/>
    <cellStyle name="Comma 4 2 11 5" xfId="15119" xr:uid="{00000000-0005-0000-0000-0000DF370000}"/>
    <cellStyle name="Comma 4 2 11 5 2" xfId="15120" xr:uid="{00000000-0005-0000-0000-0000E0370000}"/>
    <cellStyle name="Comma 4 2 11 5 3" xfId="15121" xr:uid="{00000000-0005-0000-0000-0000E1370000}"/>
    <cellStyle name="Comma 4 2 11 6" xfId="15122" xr:uid="{00000000-0005-0000-0000-0000E2370000}"/>
    <cellStyle name="Comma 4 2 11 7" xfId="15123" xr:uid="{00000000-0005-0000-0000-0000E3370000}"/>
    <cellStyle name="Comma 4 2 12" xfId="15124" xr:uid="{00000000-0005-0000-0000-0000E4370000}"/>
    <cellStyle name="Comma 4 2 12 2" xfId="15125" xr:uid="{00000000-0005-0000-0000-0000E5370000}"/>
    <cellStyle name="Comma 4 2 12 2 2" xfId="15126" xr:uid="{00000000-0005-0000-0000-0000E6370000}"/>
    <cellStyle name="Comma 4 2 12 2 3" xfId="15127" xr:uid="{00000000-0005-0000-0000-0000E7370000}"/>
    <cellStyle name="Comma 4 2 12 3" xfId="15128" xr:uid="{00000000-0005-0000-0000-0000E8370000}"/>
    <cellStyle name="Comma 4 2 12 3 2" xfId="15129" xr:uid="{00000000-0005-0000-0000-0000E9370000}"/>
    <cellStyle name="Comma 4 2 12 3 3" xfId="15130" xr:uid="{00000000-0005-0000-0000-0000EA370000}"/>
    <cellStyle name="Comma 4 2 12 4" xfId="15131" xr:uid="{00000000-0005-0000-0000-0000EB370000}"/>
    <cellStyle name="Comma 4 2 12 4 2" xfId="15132" xr:uid="{00000000-0005-0000-0000-0000EC370000}"/>
    <cellStyle name="Comma 4 2 12 4 3" xfId="15133" xr:uid="{00000000-0005-0000-0000-0000ED370000}"/>
    <cellStyle name="Comma 4 2 12 5" xfId="15134" xr:uid="{00000000-0005-0000-0000-0000EE370000}"/>
    <cellStyle name="Comma 4 2 12 5 2" xfId="15135" xr:uid="{00000000-0005-0000-0000-0000EF370000}"/>
    <cellStyle name="Comma 4 2 12 5 3" xfId="15136" xr:uid="{00000000-0005-0000-0000-0000F0370000}"/>
    <cellStyle name="Comma 4 2 12 6" xfId="15137" xr:uid="{00000000-0005-0000-0000-0000F1370000}"/>
    <cellStyle name="Comma 4 2 12 7" xfId="15138" xr:uid="{00000000-0005-0000-0000-0000F2370000}"/>
    <cellStyle name="Comma 4 2 13" xfId="15139" xr:uid="{00000000-0005-0000-0000-0000F3370000}"/>
    <cellStyle name="Comma 4 2 13 2" xfId="15140" xr:uid="{00000000-0005-0000-0000-0000F4370000}"/>
    <cellStyle name="Comma 4 2 13 3" xfId="15141" xr:uid="{00000000-0005-0000-0000-0000F5370000}"/>
    <cellStyle name="Comma 4 2 14" xfId="15142" xr:uid="{00000000-0005-0000-0000-0000F6370000}"/>
    <cellStyle name="Comma 4 2 14 2" xfId="15143" xr:uid="{00000000-0005-0000-0000-0000F7370000}"/>
    <cellStyle name="Comma 4 2 14 3" xfId="15144" xr:uid="{00000000-0005-0000-0000-0000F8370000}"/>
    <cellStyle name="Comma 4 2 15" xfId="15145" xr:uid="{00000000-0005-0000-0000-0000F9370000}"/>
    <cellStyle name="Comma 4 2 15 2" xfId="15146" xr:uid="{00000000-0005-0000-0000-0000FA370000}"/>
    <cellStyle name="Comma 4 2 15 3" xfId="15147" xr:uid="{00000000-0005-0000-0000-0000FB370000}"/>
    <cellStyle name="Comma 4 2 16" xfId="15148" xr:uid="{00000000-0005-0000-0000-0000FC370000}"/>
    <cellStyle name="Comma 4 2 16 2" xfId="15149" xr:uid="{00000000-0005-0000-0000-0000FD370000}"/>
    <cellStyle name="Comma 4 2 16 3" xfId="15150" xr:uid="{00000000-0005-0000-0000-0000FE370000}"/>
    <cellStyle name="Comma 4 2 17" xfId="15151" xr:uid="{00000000-0005-0000-0000-0000FF370000}"/>
    <cellStyle name="Comma 4 2 18" xfId="15152" xr:uid="{00000000-0005-0000-0000-000000380000}"/>
    <cellStyle name="Comma 4 2 19" xfId="15093" xr:uid="{00000000-0005-0000-0000-000001380000}"/>
    <cellStyle name="Comma 4 2 2" xfId="692" xr:uid="{00000000-0005-0000-0000-000002380000}"/>
    <cellStyle name="Comma 4 2 2 10" xfId="15154" xr:uid="{00000000-0005-0000-0000-000003380000}"/>
    <cellStyle name="Comma 4 2 2 10 2" xfId="15155" xr:uid="{00000000-0005-0000-0000-000004380000}"/>
    <cellStyle name="Comma 4 2 2 10 2 2" xfId="15156" xr:uid="{00000000-0005-0000-0000-000005380000}"/>
    <cellStyle name="Comma 4 2 2 10 2 3" xfId="15157" xr:uid="{00000000-0005-0000-0000-000006380000}"/>
    <cellStyle name="Comma 4 2 2 10 3" xfId="15158" xr:uid="{00000000-0005-0000-0000-000007380000}"/>
    <cellStyle name="Comma 4 2 2 10 3 2" xfId="15159" xr:uid="{00000000-0005-0000-0000-000008380000}"/>
    <cellStyle name="Comma 4 2 2 10 3 3" xfId="15160" xr:uid="{00000000-0005-0000-0000-000009380000}"/>
    <cellStyle name="Comma 4 2 2 10 4" xfId="15161" xr:uid="{00000000-0005-0000-0000-00000A380000}"/>
    <cellStyle name="Comma 4 2 2 10 4 2" xfId="15162" xr:uid="{00000000-0005-0000-0000-00000B380000}"/>
    <cellStyle name="Comma 4 2 2 10 4 3" xfId="15163" xr:uid="{00000000-0005-0000-0000-00000C380000}"/>
    <cellStyle name="Comma 4 2 2 10 5" xfId="15164" xr:uid="{00000000-0005-0000-0000-00000D380000}"/>
    <cellStyle name="Comma 4 2 2 10 5 2" xfId="15165" xr:uid="{00000000-0005-0000-0000-00000E380000}"/>
    <cellStyle name="Comma 4 2 2 10 5 3" xfId="15166" xr:uid="{00000000-0005-0000-0000-00000F380000}"/>
    <cellStyle name="Comma 4 2 2 10 6" xfId="15167" xr:uid="{00000000-0005-0000-0000-000010380000}"/>
    <cellStyle name="Comma 4 2 2 10 7" xfId="15168" xr:uid="{00000000-0005-0000-0000-000011380000}"/>
    <cellStyle name="Comma 4 2 2 11" xfId="15169" xr:uid="{00000000-0005-0000-0000-000012380000}"/>
    <cellStyle name="Comma 4 2 2 11 2" xfId="15170" xr:uid="{00000000-0005-0000-0000-000013380000}"/>
    <cellStyle name="Comma 4 2 2 11 3" xfId="15171" xr:uid="{00000000-0005-0000-0000-000014380000}"/>
    <cellStyle name="Comma 4 2 2 12" xfId="15172" xr:uid="{00000000-0005-0000-0000-000015380000}"/>
    <cellStyle name="Comma 4 2 2 12 2" xfId="15173" xr:uid="{00000000-0005-0000-0000-000016380000}"/>
    <cellStyle name="Comma 4 2 2 12 3" xfId="15174" xr:uid="{00000000-0005-0000-0000-000017380000}"/>
    <cellStyle name="Comma 4 2 2 13" xfId="15175" xr:uid="{00000000-0005-0000-0000-000018380000}"/>
    <cellStyle name="Comma 4 2 2 13 2" xfId="15176" xr:uid="{00000000-0005-0000-0000-000019380000}"/>
    <cellStyle name="Comma 4 2 2 13 3" xfId="15177" xr:uid="{00000000-0005-0000-0000-00001A380000}"/>
    <cellStyle name="Comma 4 2 2 14" xfId="15178" xr:uid="{00000000-0005-0000-0000-00001B380000}"/>
    <cellStyle name="Comma 4 2 2 14 2" xfId="15179" xr:uid="{00000000-0005-0000-0000-00001C380000}"/>
    <cellStyle name="Comma 4 2 2 14 3" xfId="15180" xr:uid="{00000000-0005-0000-0000-00001D380000}"/>
    <cellStyle name="Comma 4 2 2 15" xfId="15181" xr:uid="{00000000-0005-0000-0000-00001E380000}"/>
    <cellStyle name="Comma 4 2 2 16" xfId="15182" xr:uid="{00000000-0005-0000-0000-00001F380000}"/>
    <cellStyle name="Comma 4 2 2 17" xfId="15153" xr:uid="{00000000-0005-0000-0000-000020380000}"/>
    <cellStyle name="Comma 4 2 2 2" xfId="1538" xr:uid="{00000000-0005-0000-0000-000021380000}"/>
    <cellStyle name="Comma 4 2 2 2 10" xfId="15184" xr:uid="{00000000-0005-0000-0000-000022380000}"/>
    <cellStyle name="Comma 4 2 2 2 10 2" xfId="15185" xr:uid="{00000000-0005-0000-0000-000023380000}"/>
    <cellStyle name="Comma 4 2 2 2 10 3" xfId="15186" xr:uid="{00000000-0005-0000-0000-000024380000}"/>
    <cellStyle name="Comma 4 2 2 2 11" xfId="15187" xr:uid="{00000000-0005-0000-0000-000025380000}"/>
    <cellStyle name="Comma 4 2 2 2 11 2" xfId="15188" xr:uid="{00000000-0005-0000-0000-000026380000}"/>
    <cellStyle name="Comma 4 2 2 2 11 3" xfId="15189" xr:uid="{00000000-0005-0000-0000-000027380000}"/>
    <cellStyle name="Comma 4 2 2 2 12" xfId="15190" xr:uid="{00000000-0005-0000-0000-000028380000}"/>
    <cellStyle name="Comma 4 2 2 2 12 2" xfId="15191" xr:uid="{00000000-0005-0000-0000-000029380000}"/>
    <cellStyle name="Comma 4 2 2 2 12 3" xfId="15192" xr:uid="{00000000-0005-0000-0000-00002A380000}"/>
    <cellStyle name="Comma 4 2 2 2 13" xfId="15193" xr:uid="{00000000-0005-0000-0000-00002B380000}"/>
    <cellStyle name="Comma 4 2 2 2 13 2" xfId="15194" xr:uid="{00000000-0005-0000-0000-00002C380000}"/>
    <cellStyle name="Comma 4 2 2 2 13 3" xfId="15195" xr:uid="{00000000-0005-0000-0000-00002D380000}"/>
    <cellStyle name="Comma 4 2 2 2 14" xfId="15196" xr:uid="{00000000-0005-0000-0000-00002E380000}"/>
    <cellStyle name="Comma 4 2 2 2 15" xfId="15197" xr:uid="{00000000-0005-0000-0000-00002F380000}"/>
    <cellStyle name="Comma 4 2 2 2 16" xfId="15183" xr:uid="{00000000-0005-0000-0000-000030380000}"/>
    <cellStyle name="Comma 4 2 2 2 2" xfId="15198" xr:uid="{00000000-0005-0000-0000-000031380000}"/>
    <cellStyle name="Comma 4 2 2 2 2 10" xfId="15199" xr:uid="{00000000-0005-0000-0000-000032380000}"/>
    <cellStyle name="Comma 4 2 2 2 2 10 2" xfId="15200" xr:uid="{00000000-0005-0000-0000-000033380000}"/>
    <cellStyle name="Comma 4 2 2 2 2 10 3" xfId="15201" xr:uid="{00000000-0005-0000-0000-000034380000}"/>
    <cellStyle name="Comma 4 2 2 2 2 11" xfId="15202" xr:uid="{00000000-0005-0000-0000-000035380000}"/>
    <cellStyle name="Comma 4 2 2 2 2 11 2" xfId="15203" xr:uid="{00000000-0005-0000-0000-000036380000}"/>
    <cellStyle name="Comma 4 2 2 2 2 11 3" xfId="15204" xr:uid="{00000000-0005-0000-0000-000037380000}"/>
    <cellStyle name="Comma 4 2 2 2 2 12" xfId="15205" xr:uid="{00000000-0005-0000-0000-000038380000}"/>
    <cellStyle name="Comma 4 2 2 2 2 12 2" xfId="15206" xr:uid="{00000000-0005-0000-0000-000039380000}"/>
    <cellStyle name="Comma 4 2 2 2 2 12 3" xfId="15207" xr:uid="{00000000-0005-0000-0000-00003A380000}"/>
    <cellStyle name="Comma 4 2 2 2 2 13" xfId="15208" xr:uid="{00000000-0005-0000-0000-00003B380000}"/>
    <cellStyle name="Comma 4 2 2 2 2 14" xfId="15209" xr:uid="{00000000-0005-0000-0000-00003C380000}"/>
    <cellStyle name="Comma 4 2 2 2 2 2" xfId="15210" xr:uid="{00000000-0005-0000-0000-00003D380000}"/>
    <cellStyle name="Comma 4 2 2 2 2 2 10" xfId="15211" xr:uid="{00000000-0005-0000-0000-00003E380000}"/>
    <cellStyle name="Comma 4 2 2 2 2 2 11" xfId="15212" xr:uid="{00000000-0005-0000-0000-00003F380000}"/>
    <cellStyle name="Comma 4 2 2 2 2 2 2" xfId="15213" xr:uid="{00000000-0005-0000-0000-000040380000}"/>
    <cellStyle name="Comma 4 2 2 2 2 2 2 2" xfId="15214" xr:uid="{00000000-0005-0000-0000-000041380000}"/>
    <cellStyle name="Comma 4 2 2 2 2 2 2 2 2" xfId="15215" xr:uid="{00000000-0005-0000-0000-000042380000}"/>
    <cellStyle name="Comma 4 2 2 2 2 2 2 2 2 2" xfId="15216" xr:uid="{00000000-0005-0000-0000-000043380000}"/>
    <cellStyle name="Comma 4 2 2 2 2 2 2 2 2 3" xfId="15217" xr:uid="{00000000-0005-0000-0000-000044380000}"/>
    <cellStyle name="Comma 4 2 2 2 2 2 2 2 3" xfId="15218" xr:uid="{00000000-0005-0000-0000-000045380000}"/>
    <cellStyle name="Comma 4 2 2 2 2 2 2 2 3 2" xfId="15219" xr:uid="{00000000-0005-0000-0000-000046380000}"/>
    <cellStyle name="Comma 4 2 2 2 2 2 2 2 3 3" xfId="15220" xr:uid="{00000000-0005-0000-0000-000047380000}"/>
    <cellStyle name="Comma 4 2 2 2 2 2 2 2 4" xfId="15221" xr:uid="{00000000-0005-0000-0000-000048380000}"/>
    <cellStyle name="Comma 4 2 2 2 2 2 2 2 4 2" xfId="15222" xr:uid="{00000000-0005-0000-0000-000049380000}"/>
    <cellStyle name="Comma 4 2 2 2 2 2 2 2 4 3" xfId="15223" xr:uid="{00000000-0005-0000-0000-00004A380000}"/>
    <cellStyle name="Comma 4 2 2 2 2 2 2 2 5" xfId="15224" xr:uid="{00000000-0005-0000-0000-00004B380000}"/>
    <cellStyle name="Comma 4 2 2 2 2 2 2 2 5 2" xfId="15225" xr:uid="{00000000-0005-0000-0000-00004C380000}"/>
    <cellStyle name="Comma 4 2 2 2 2 2 2 2 5 3" xfId="15226" xr:uid="{00000000-0005-0000-0000-00004D380000}"/>
    <cellStyle name="Comma 4 2 2 2 2 2 2 2 6" xfId="15227" xr:uid="{00000000-0005-0000-0000-00004E380000}"/>
    <cellStyle name="Comma 4 2 2 2 2 2 2 2 7" xfId="15228" xr:uid="{00000000-0005-0000-0000-00004F380000}"/>
    <cellStyle name="Comma 4 2 2 2 2 2 2 3" xfId="15229" xr:uid="{00000000-0005-0000-0000-000050380000}"/>
    <cellStyle name="Comma 4 2 2 2 2 2 2 3 2" xfId="15230" xr:uid="{00000000-0005-0000-0000-000051380000}"/>
    <cellStyle name="Comma 4 2 2 2 2 2 2 3 3" xfId="15231" xr:uid="{00000000-0005-0000-0000-000052380000}"/>
    <cellStyle name="Comma 4 2 2 2 2 2 2 4" xfId="15232" xr:uid="{00000000-0005-0000-0000-000053380000}"/>
    <cellStyle name="Comma 4 2 2 2 2 2 2 4 2" xfId="15233" xr:uid="{00000000-0005-0000-0000-000054380000}"/>
    <cellStyle name="Comma 4 2 2 2 2 2 2 4 3" xfId="15234" xr:uid="{00000000-0005-0000-0000-000055380000}"/>
    <cellStyle name="Comma 4 2 2 2 2 2 2 5" xfId="15235" xr:uid="{00000000-0005-0000-0000-000056380000}"/>
    <cellStyle name="Comma 4 2 2 2 2 2 2 5 2" xfId="15236" xr:uid="{00000000-0005-0000-0000-000057380000}"/>
    <cellStyle name="Comma 4 2 2 2 2 2 2 5 3" xfId="15237" xr:uid="{00000000-0005-0000-0000-000058380000}"/>
    <cellStyle name="Comma 4 2 2 2 2 2 2 6" xfId="15238" xr:uid="{00000000-0005-0000-0000-000059380000}"/>
    <cellStyle name="Comma 4 2 2 2 2 2 2 6 2" xfId="15239" xr:uid="{00000000-0005-0000-0000-00005A380000}"/>
    <cellStyle name="Comma 4 2 2 2 2 2 2 6 3" xfId="15240" xr:uid="{00000000-0005-0000-0000-00005B380000}"/>
    <cellStyle name="Comma 4 2 2 2 2 2 2 7" xfId="15241" xr:uid="{00000000-0005-0000-0000-00005C380000}"/>
    <cellStyle name="Comma 4 2 2 2 2 2 2 8" xfId="15242" xr:uid="{00000000-0005-0000-0000-00005D380000}"/>
    <cellStyle name="Comma 4 2 2 2 2 2 3" xfId="15243" xr:uid="{00000000-0005-0000-0000-00005E380000}"/>
    <cellStyle name="Comma 4 2 2 2 2 2 3 2" xfId="15244" xr:uid="{00000000-0005-0000-0000-00005F380000}"/>
    <cellStyle name="Comma 4 2 2 2 2 2 3 2 2" xfId="15245" xr:uid="{00000000-0005-0000-0000-000060380000}"/>
    <cellStyle name="Comma 4 2 2 2 2 2 3 2 3" xfId="15246" xr:uid="{00000000-0005-0000-0000-000061380000}"/>
    <cellStyle name="Comma 4 2 2 2 2 2 3 3" xfId="15247" xr:uid="{00000000-0005-0000-0000-000062380000}"/>
    <cellStyle name="Comma 4 2 2 2 2 2 3 3 2" xfId="15248" xr:uid="{00000000-0005-0000-0000-000063380000}"/>
    <cellStyle name="Comma 4 2 2 2 2 2 3 3 3" xfId="15249" xr:uid="{00000000-0005-0000-0000-000064380000}"/>
    <cellStyle name="Comma 4 2 2 2 2 2 3 4" xfId="15250" xr:uid="{00000000-0005-0000-0000-000065380000}"/>
    <cellStyle name="Comma 4 2 2 2 2 2 3 4 2" xfId="15251" xr:uid="{00000000-0005-0000-0000-000066380000}"/>
    <cellStyle name="Comma 4 2 2 2 2 2 3 4 3" xfId="15252" xr:uid="{00000000-0005-0000-0000-000067380000}"/>
    <cellStyle name="Comma 4 2 2 2 2 2 3 5" xfId="15253" xr:uid="{00000000-0005-0000-0000-000068380000}"/>
    <cellStyle name="Comma 4 2 2 2 2 2 3 5 2" xfId="15254" xr:uid="{00000000-0005-0000-0000-000069380000}"/>
    <cellStyle name="Comma 4 2 2 2 2 2 3 5 3" xfId="15255" xr:uid="{00000000-0005-0000-0000-00006A380000}"/>
    <cellStyle name="Comma 4 2 2 2 2 2 3 6" xfId="15256" xr:uid="{00000000-0005-0000-0000-00006B380000}"/>
    <cellStyle name="Comma 4 2 2 2 2 2 3 7" xfId="15257" xr:uid="{00000000-0005-0000-0000-00006C380000}"/>
    <cellStyle name="Comma 4 2 2 2 2 2 4" xfId="15258" xr:uid="{00000000-0005-0000-0000-00006D380000}"/>
    <cellStyle name="Comma 4 2 2 2 2 2 4 2" xfId="15259" xr:uid="{00000000-0005-0000-0000-00006E380000}"/>
    <cellStyle name="Comma 4 2 2 2 2 2 4 2 2" xfId="15260" xr:uid="{00000000-0005-0000-0000-00006F380000}"/>
    <cellStyle name="Comma 4 2 2 2 2 2 4 2 3" xfId="15261" xr:uid="{00000000-0005-0000-0000-000070380000}"/>
    <cellStyle name="Comma 4 2 2 2 2 2 4 3" xfId="15262" xr:uid="{00000000-0005-0000-0000-000071380000}"/>
    <cellStyle name="Comma 4 2 2 2 2 2 4 3 2" xfId="15263" xr:uid="{00000000-0005-0000-0000-000072380000}"/>
    <cellStyle name="Comma 4 2 2 2 2 2 4 3 3" xfId="15264" xr:uid="{00000000-0005-0000-0000-000073380000}"/>
    <cellStyle name="Comma 4 2 2 2 2 2 4 4" xfId="15265" xr:uid="{00000000-0005-0000-0000-000074380000}"/>
    <cellStyle name="Comma 4 2 2 2 2 2 4 4 2" xfId="15266" xr:uid="{00000000-0005-0000-0000-000075380000}"/>
    <cellStyle name="Comma 4 2 2 2 2 2 4 4 3" xfId="15267" xr:uid="{00000000-0005-0000-0000-000076380000}"/>
    <cellStyle name="Comma 4 2 2 2 2 2 4 5" xfId="15268" xr:uid="{00000000-0005-0000-0000-000077380000}"/>
    <cellStyle name="Comma 4 2 2 2 2 2 4 5 2" xfId="15269" xr:uid="{00000000-0005-0000-0000-000078380000}"/>
    <cellStyle name="Comma 4 2 2 2 2 2 4 5 3" xfId="15270" xr:uid="{00000000-0005-0000-0000-000079380000}"/>
    <cellStyle name="Comma 4 2 2 2 2 2 4 6" xfId="15271" xr:uid="{00000000-0005-0000-0000-00007A380000}"/>
    <cellStyle name="Comma 4 2 2 2 2 2 4 7" xfId="15272" xr:uid="{00000000-0005-0000-0000-00007B380000}"/>
    <cellStyle name="Comma 4 2 2 2 2 2 5" xfId="15273" xr:uid="{00000000-0005-0000-0000-00007C380000}"/>
    <cellStyle name="Comma 4 2 2 2 2 2 5 2" xfId="15274" xr:uid="{00000000-0005-0000-0000-00007D380000}"/>
    <cellStyle name="Comma 4 2 2 2 2 2 5 2 2" xfId="15275" xr:uid="{00000000-0005-0000-0000-00007E380000}"/>
    <cellStyle name="Comma 4 2 2 2 2 2 5 2 3" xfId="15276" xr:uid="{00000000-0005-0000-0000-00007F380000}"/>
    <cellStyle name="Comma 4 2 2 2 2 2 5 3" xfId="15277" xr:uid="{00000000-0005-0000-0000-000080380000}"/>
    <cellStyle name="Comma 4 2 2 2 2 2 5 3 2" xfId="15278" xr:uid="{00000000-0005-0000-0000-000081380000}"/>
    <cellStyle name="Comma 4 2 2 2 2 2 5 3 3" xfId="15279" xr:uid="{00000000-0005-0000-0000-000082380000}"/>
    <cellStyle name="Comma 4 2 2 2 2 2 5 4" xfId="15280" xr:uid="{00000000-0005-0000-0000-000083380000}"/>
    <cellStyle name="Comma 4 2 2 2 2 2 5 4 2" xfId="15281" xr:uid="{00000000-0005-0000-0000-000084380000}"/>
    <cellStyle name="Comma 4 2 2 2 2 2 5 4 3" xfId="15282" xr:uid="{00000000-0005-0000-0000-000085380000}"/>
    <cellStyle name="Comma 4 2 2 2 2 2 5 5" xfId="15283" xr:uid="{00000000-0005-0000-0000-000086380000}"/>
    <cellStyle name="Comma 4 2 2 2 2 2 5 5 2" xfId="15284" xr:uid="{00000000-0005-0000-0000-000087380000}"/>
    <cellStyle name="Comma 4 2 2 2 2 2 5 5 3" xfId="15285" xr:uid="{00000000-0005-0000-0000-000088380000}"/>
    <cellStyle name="Comma 4 2 2 2 2 2 5 6" xfId="15286" xr:uid="{00000000-0005-0000-0000-000089380000}"/>
    <cellStyle name="Comma 4 2 2 2 2 2 5 7" xfId="15287" xr:uid="{00000000-0005-0000-0000-00008A380000}"/>
    <cellStyle name="Comma 4 2 2 2 2 2 6" xfId="15288" xr:uid="{00000000-0005-0000-0000-00008B380000}"/>
    <cellStyle name="Comma 4 2 2 2 2 2 6 2" xfId="15289" xr:uid="{00000000-0005-0000-0000-00008C380000}"/>
    <cellStyle name="Comma 4 2 2 2 2 2 6 3" xfId="15290" xr:uid="{00000000-0005-0000-0000-00008D380000}"/>
    <cellStyle name="Comma 4 2 2 2 2 2 7" xfId="15291" xr:uid="{00000000-0005-0000-0000-00008E380000}"/>
    <cellStyle name="Comma 4 2 2 2 2 2 7 2" xfId="15292" xr:uid="{00000000-0005-0000-0000-00008F380000}"/>
    <cellStyle name="Comma 4 2 2 2 2 2 7 3" xfId="15293" xr:uid="{00000000-0005-0000-0000-000090380000}"/>
    <cellStyle name="Comma 4 2 2 2 2 2 8" xfId="15294" xr:uid="{00000000-0005-0000-0000-000091380000}"/>
    <cellStyle name="Comma 4 2 2 2 2 2 8 2" xfId="15295" xr:uid="{00000000-0005-0000-0000-000092380000}"/>
    <cellStyle name="Comma 4 2 2 2 2 2 8 3" xfId="15296" xr:uid="{00000000-0005-0000-0000-000093380000}"/>
    <cellStyle name="Comma 4 2 2 2 2 2 9" xfId="15297" xr:uid="{00000000-0005-0000-0000-000094380000}"/>
    <cellStyle name="Comma 4 2 2 2 2 2 9 2" xfId="15298" xr:uid="{00000000-0005-0000-0000-000095380000}"/>
    <cellStyle name="Comma 4 2 2 2 2 2 9 3" xfId="15299" xr:uid="{00000000-0005-0000-0000-000096380000}"/>
    <cellStyle name="Comma 4 2 2 2 2 3" xfId="15300" xr:uid="{00000000-0005-0000-0000-000097380000}"/>
    <cellStyle name="Comma 4 2 2 2 2 3 2" xfId="15301" xr:uid="{00000000-0005-0000-0000-000098380000}"/>
    <cellStyle name="Comma 4 2 2 2 2 3 2 2" xfId="15302" xr:uid="{00000000-0005-0000-0000-000099380000}"/>
    <cellStyle name="Comma 4 2 2 2 2 3 2 2 2" xfId="15303" xr:uid="{00000000-0005-0000-0000-00009A380000}"/>
    <cellStyle name="Comma 4 2 2 2 2 3 2 2 3" xfId="15304" xr:uid="{00000000-0005-0000-0000-00009B380000}"/>
    <cellStyle name="Comma 4 2 2 2 2 3 2 3" xfId="15305" xr:uid="{00000000-0005-0000-0000-00009C380000}"/>
    <cellStyle name="Comma 4 2 2 2 2 3 2 3 2" xfId="15306" xr:uid="{00000000-0005-0000-0000-00009D380000}"/>
    <cellStyle name="Comma 4 2 2 2 2 3 2 3 3" xfId="15307" xr:uid="{00000000-0005-0000-0000-00009E380000}"/>
    <cellStyle name="Comma 4 2 2 2 2 3 2 4" xfId="15308" xr:uid="{00000000-0005-0000-0000-00009F380000}"/>
    <cellStyle name="Comma 4 2 2 2 2 3 2 4 2" xfId="15309" xr:uid="{00000000-0005-0000-0000-0000A0380000}"/>
    <cellStyle name="Comma 4 2 2 2 2 3 2 4 3" xfId="15310" xr:uid="{00000000-0005-0000-0000-0000A1380000}"/>
    <cellStyle name="Comma 4 2 2 2 2 3 2 5" xfId="15311" xr:uid="{00000000-0005-0000-0000-0000A2380000}"/>
    <cellStyle name="Comma 4 2 2 2 2 3 2 5 2" xfId="15312" xr:uid="{00000000-0005-0000-0000-0000A3380000}"/>
    <cellStyle name="Comma 4 2 2 2 2 3 2 5 3" xfId="15313" xr:uid="{00000000-0005-0000-0000-0000A4380000}"/>
    <cellStyle name="Comma 4 2 2 2 2 3 2 6" xfId="15314" xr:uid="{00000000-0005-0000-0000-0000A5380000}"/>
    <cellStyle name="Comma 4 2 2 2 2 3 2 7" xfId="15315" xr:uid="{00000000-0005-0000-0000-0000A6380000}"/>
    <cellStyle name="Comma 4 2 2 2 2 3 3" xfId="15316" xr:uid="{00000000-0005-0000-0000-0000A7380000}"/>
    <cellStyle name="Comma 4 2 2 2 2 3 3 2" xfId="15317" xr:uid="{00000000-0005-0000-0000-0000A8380000}"/>
    <cellStyle name="Comma 4 2 2 2 2 3 3 3" xfId="15318" xr:uid="{00000000-0005-0000-0000-0000A9380000}"/>
    <cellStyle name="Comma 4 2 2 2 2 3 4" xfId="15319" xr:uid="{00000000-0005-0000-0000-0000AA380000}"/>
    <cellStyle name="Comma 4 2 2 2 2 3 4 2" xfId="15320" xr:uid="{00000000-0005-0000-0000-0000AB380000}"/>
    <cellStyle name="Comma 4 2 2 2 2 3 4 3" xfId="15321" xr:uid="{00000000-0005-0000-0000-0000AC380000}"/>
    <cellStyle name="Comma 4 2 2 2 2 3 5" xfId="15322" xr:uid="{00000000-0005-0000-0000-0000AD380000}"/>
    <cellStyle name="Comma 4 2 2 2 2 3 5 2" xfId="15323" xr:uid="{00000000-0005-0000-0000-0000AE380000}"/>
    <cellStyle name="Comma 4 2 2 2 2 3 5 3" xfId="15324" xr:uid="{00000000-0005-0000-0000-0000AF380000}"/>
    <cellStyle name="Comma 4 2 2 2 2 3 6" xfId="15325" xr:uid="{00000000-0005-0000-0000-0000B0380000}"/>
    <cellStyle name="Comma 4 2 2 2 2 3 6 2" xfId="15326" xr:uid="{00000000-0005-0000-0000-0000B1380000}"/>
    <cellStyle name="Comma 4 2 2 2 2 3 6 3" xfId="15327" xr:uid="{00000000-0005-0000-0000-0000B2380000}"/>
    <cellStyle name="Comma 4 2 2 2 2 3 7" xfId="15328" xr:uid="{00000000-0005-0000-0000-0000B3380000}"/>
    <cellStyle name="Comma 4 2 2 2 2 3 8" xfId="15329" xr:uid="{00000000-0005-0000-0000-0000B4380000}"/>
    <cellStyle name="Comma 4 2 2 2 2 4" xfId="15330" xr:uid="{00000000-0005-0000-0000-0000B5380000}"/>
    <cellStyle name="Comma 4 2 2 2 2 4 2" xfId="15331" xr:uid="{00000000-0005-0000-0000-0000B6380000}"/>
    <cellStyle name="Comma 4 2 2 2 2 4 2 2" xfId="15332" xr:uid="{00000000-0005-0000-0000-0000B7380000}"/>
    <cellStyle name="Comma 4 2 2 2 2 4 2 2 2" xfId="15333" xr:uid="{00000000-0005-0000-0000-0000B8380000}"/>
    <cellStyle name="Comma 4 2 2 2 2 4 2 2 3" xfId="15334" xr:uid="{00000000-0005-0000-0000-0000B9380000}"/>
    <cellStyle name="Comma 4 2 2 2 2 4 2 3" xfId="15335" xr:uid="{00000000-0005-0000-0000-0000BA380000}"/>
    <cellStyle name="Comma 4 2 2 2 2 4 2 3 2" xfId="15336" xr:uid="{00000000-0005-0000-0000-0000BB380000}"/>
    <cellStyle name="Comma 4 2 2 2 2 4 2 3 3" xfId="15337" xr:uid="{00000000-0005-0000-0000-0000BC380000}"/>
    <cellStyle name="Comma 4 2 2 2 2 4 2 4" xfId="15338" xr:uid="{00000000-0005-0000-0000-0000BD380000}"/>
    <cellStyle name="Comma 4 2 2 2 2 4 2 4 2" xfId="15339" xr:uid="{00000000-0005-0000-0000-0000BE380000}"/>
    <cellStyle name="Comma 4 2 2 2 2 4 2 4 3" xfId="15340" xr:uid="{00000000-0005-0000-0000-0000BF380000}"/>
    <cellStyle name="Comma 4 2 2 2 2 4 2 5" xfId="15341" xr:uid="{00000000-0005-0000-0000-0000C0380000}"/>
    <cellStyle name="Comma 4 2 2 2 2 4 2 5 2" xfId="15342" xr:uid="{00000000-0005-0000-0000-0000C1380000}"/>
    <cellStyle name="Comma 4 2 2 2 2 4 2 5 3" xfId="15343" xr:uid="{00000000-0005-0000-0000-0000C2380000}"/>
    <cellStyle name="Comma 4 2 2 2 2 4 2 6" xfId="15344" xr:uid="{00000000-0005-0000-0000-0000C3380000}"/>
    <cellStyle name="Comma 4 2 2 2 2 4 2 7" xfId="15345" xr:uid="{00000000-0005-0000-0000-0000C4380000}"/>
    <cellStyle name="Comma 4 2 2 2 2 4 3" xfId="15346" xr:uid="{00000000-0005-0000-0000-0000C5380000}"/>
    <cellStyle name="Comma 4 2 2 2 2 4 3 2" xfId="15347" xr:uid="{00000000-0005-0000-0000-0000C6380000}"/>
    <cellStyle name="Comma 4 2 2 2 2 4 3 3" xfId="15348" xr:uid="{00000000-0005-0000-0000-0000C7380000}"/>
    <cellStyle name="Comma 4 2 2 2 2 4 4" xfId="15349" xr:uid="{00000000-0005-0000-0000-0000C8380000}"/>
    <cellStyle name="Comma 4 2 2 2 2 4 4 2" xfId="15350" xr:uid="{00000000-0005-0000-0000-0000C9380000}"/>
    <cellStyle name="Comma 4 2 2 2 2 4 4 3" xfId="15351" xr:uid="{00000000-0005-0000-0000-0000CA380000}"/>
    <cellStyle name="Comma 4 2 2 2 2 4 5" xfId="15352" xr:uid="{00000000-0005-0000-0000-0000CB380000}"/>
    <cellStyle name="Comma 4 2 2 2 2 4 5 2" xfId="15353" xr:uid="{00000000-0005-0000-0000-0000CC380000}"/>
    <cellStyle name="Comma 4 2 2 2 2 4 5 3" xfId="15354" xr:uid="{00000000-0005-0000-0000-0000CD380000}"/>
    <cellStyle name="Comma 4 2 2 2 2 4 6" xfId="15355" xr:uid="{00000000-0005-0000-0000-0000CE380000}"/>
    <cellStyle name="Comma 4 2 2 2 2 4 6 2" xfId="15356" xr:uid="{00000000-0005-0000-0000-0000CF380000}"/>
    <cellStyle name="Comma 4 2 2 2 2 4 6 3" xfId="15357" xr:uid="{00000000-0005-0000-0000-0000D0380000}"/>
    <cellStyle name="Comma 4 2 2 2 2 4 7" xfId="15358" xr:uid="{00000000-0005-0000-0000-0000D1380000}"/>
    <cellStyle name="Comma 4 2 2 2 2 4 8" xfId="15359" xr:uid="{00000000-0005-0000-0000-0000D2380000}"/>
    <cellStyle name="Comma 4 2 2 2 2 5" xfId="15360" xr:uid="{00000000-0005-0000-0000-0000D3380000}"/>
    <cellStyle name="Comma 4 2 2 2 2 5 2" xfId="15361" xr:uid="{00000000-0005-0000-0000-0000D4380000}"/>
    <cellStyle name="Comma 4 2 2 2 2 5 2 2" xfId="15362" xr:uid="{00000000-0005-0000-0000-0000D5380000}"/>
    <cellStyle name="Comma 4 2 2 2 2 5 2 3" xfId="15363" xr:uid="{00000000-0005-0000-0000-0000D6380000}"/>
    <cellStyle name="Comma 4 2 2 2 2 5 3" xfId="15364" xr:uid="{00000000-0005-0000-0000-0000D7380000}"/>
    <cellStyle name="Comma 4 2 2 2 2 5 3 2" xfId="15365" xr:uid="{00000000-0005-0000-0000-0000D8380000}"/>
    <cellStyle name="Comma 4 2 2 2 2 5 3 3" xfId="15366" xr:uid="{00000000-0005-0000-0000-0000D9380000}"/>
    <cellStyle name="Comma 4 2 2 2 2 5 4" xfId="15367" xr:uid="{00000000-0005-0000-0000-0000DA380000}"/>
    <cellStyle name="Comma 4 2 2 2 2 5 4 2" xfId="15368" xr:uid="{00000000-0005-0000-0000-0000DB380000}"/>
    <cellStyle name="Comma 4 2 2 2 2 5 4 3" xfId="15369" xr:uid="{00000000-0005-0000-0000-0000DC380000}"/>
    <cellStyle name="Comma 4 2 2 2 2 5 5" xfId="15370" xr:uid="{00000000-0005-0000-0000-0000DD380000}"/>
    <cellStyle name="Comma 4 2 2 2 2 5 5 2" xfId="15371" xr:uid="{00000000-0005-0000-0000-0000DE380000}"/>
    <cellStyle name="Comma 4 2 2 2 2 5 5 3" xfId="15372" xr:uid="{00000000-0005-0000-0000-0000DF380000}"/>
    <cellStyle name="Comma 4 2 2 2 2 5 6" xfId="15373" xr:uid="{00000000-0005-0000-0000-0000E0380000}"/>
    <cellStyle name="Comma 4 2 2 2 2 5 7" xfId="15374" xr:uid="{00000000-0005-0000-0000-0000E1380000}"/>
    <cellStyle name="Comma 4 2 2 2 2 6" xfId="15375" xr:uid="{00000000-0005-0000-0000-0000E2380000}"/>
    <cellStyle name="Comma 4 2 2 2 2 6 2" xfId="15376" xr:uid="{00000000-0005-0000-0000-0000E3380000}"/>
    <cellStyle name="Comma 4 2 2 2 2 6 2 2" xfId="15377" xr:uid="{00000000-0005-0000-0000-0000E4380000}"/>
    <cellStyle name="Comma 4 2 2 2 2 6 2 3" xfId="15378" xr:uid="{00000000-0005-0000-0000-0000E5380000}"/>
    <cellStyle name="Comma 4 2 2 2 2 6 3" xfId="15379" xr:uid="{00000000-0005-0000-0000-0000E6380000}"/>
    <cellStyle name="Comma 4 2 2 2 2 6 3 2" xfId="15380" xr:uid="{00000000-0005-0000-0000-0000E7380000}"/>
    <cellStyle name="Comma 4 2 2 2 2 6 3 3" xfId="15381" xr:uid="{00000000-0005-0000-0000-0000E8380000}"/>
    <cellStyle name="Comma 4 2 2 2 2 6 4" xfId="15382" xr:uid="{00000000-0005-0000-0000-0000E9380000}"/>
    <cellStyle name="Comma 4 2 2 2 2 6 4 2" xfId="15383" xr:uid="{00000000-0005-0000-0000-0000EA380000}"/>
    <cellStyle name="Comma 4 2 2 2 2 6 4 3" xfId="15384" xr:uid="{00000000-0005-0000-0000-0000EB380000}"/>
    <cellStyle name="Comma 4 2 2 2 2 6 5" xfId="15385" xr:uid="{00000000-0005-0000-0000-0000EC380000}"/>
    <cellStyle name="Comma 4 2 2 2 2 6 5 2" xfId="15386" xr:uid="{00000000-0005-0000-0000-0000ED380000}"/>
    <cellStyle name="Comma 4 2 2 2 2 6 5 3" xfId="15387" xr:uid="{00000000-0005-0000-0000-0000EE380000}"/>
    <cellStyle name="Comma 4 2 2 2 2 6 6" xfId="15388" xr:uid="{00000000-0005-0000-0000-0000EF380000}"/>
    <cellStyle name="Comma 4 2 2 2 2 6 7" xfId="15389" xr:uid="{00000000-0005-0000-0000-0000F0380000}"/>
    <cellStyle name="Comma 4 2 2 2 2 7" xfId="15390" xr:uid="{00000000-0005-0000-0000-0000F1380000}"/>
    <cellStyle name="Comma 4 2 2 2 2 7 2" xfId="15391" xr:uid="{00000000-0005-0000-0000-0000F2380000}"/>
    <cellStyle name="Comma 4 2 2 2 2 7 2 2" xfId="15392" xr:uid="{00000000-0005-0000-0000-0000F3380000}"/>
    <cellStyle name="Comma 4 2 2 2 2 7 2 3" xfId="15393" xr:uid="{00000000-0005-0000-0000-0000F4380000}"/>
    <cellStyle name="Comma 4 2 2 2 2 7 3" xfId="15394" xr:uid="{00000000-0005-0000-0000-0000F5380000}"/>
    <cellStyle name="Comma 4 2 2 2 2 7 3 2" xfId="15395" xr:uid="{00000000-0005-0000-0000-0000F6380000}"/>
    <cellStyle name="Comma 4 2 2 2 2 7 3 3" xfId="15396" xr:uid="{00000000-0005-0000-0000-0000F7380000}"/>
    <cellStyle name="Comma 4 2 2 2 2 7 4" xfId="15397" xr:uid="{00000000-0005-0000-0000-0000F8380000}"/>
    <cellStyle name="Comma 4 2 2 2 2 7 4 2" xfId="15398" xr:uid="{00000000-0005-0000-0000-0000F9380000}"/>
    <cellStyle name="Comma 4 2 2 2 2 7 4 3" xfId="15399" xr:uid="{00000000-0005-0000-0000-0000FA380000}"/>
    <cellStyle name="Comma 4 2 2 2 2 7 5" xfId="15400" xr:uid="{00000000-0005-0000-0000-0000FB380000}"/>
    <cellStyle name="Comma 4 2 2 2 2 7 5 2" xfId="15401" xr:uid="{00000000-0005-0000-0000-0000FC380000}"/>
    <cellStyle name="Comma 4 2 2 2 2 7 5 3" xfId="15402" xr:uid="{00000000-0005-0000-0000-0000FD380000}"/>
    <cellStyle name="Comma 4 2 2 2 2 7 6" xfId="15403" xr:uid="{00000000-0005-0000-0000-0000FE380000}"/>
    <cellStyle name="Comma 4 2 2 2 2 7 7" xfId="15404" xr:uid="{00000000-0005-0000-0000-0000FF380000}"/>
    <cellStyle name="Comma 4 2 2 2 2 8" xfId="15405" xr:uid="{00000000-0005-0000-0000-000000390000}"/>
    <cellStyle name="Comma 4 2 2 2 2 8 2" xfId="15406" xr:uid="{00000000-0005-0000-0000-000001390000}"/>
    <cellStyle name="Comma 4 2 2 2 2 8 2 2" xfId="15407" xr:uid="{00000000-0005-0000-0000-000002390000}"/>
    <cellStyle name="Comma 4 2 2 2 2 8 2 3" xfId="15408" xr:uid="{00000000-0005-0000-0000-000003390000}"/>
    <cellStyle name="Comma 4 2 2 2 2 8 3" xfId="15409" xr:uid="{00000000-0005-0000-0000-000004390000}"/>
    <cellStyle name="Comma 4 2 2 2 2 8 3 2" xfId="15410" xr:uid="{00000000-0005-0000-0000-000005390000}"/>
    <cellStyle name="Comma 4 2 2 2 2 8 3 3" xfId="15411" xr:uid="{00000000-0005-0000-0000-000006390000}"/>
    <cellStyle name="Comma 4 2 2 2 2 8 4" xfId="15412" xr:uid="{00000000-0005-0000-0000-000007390000}"/>
    <cellStyle name="Comma 4 2 2 2 2 8 4 2" xfId="15413" xr:uid="{00000000-0005-0000-0000-000008390000}"/>
    <cellStyle name="Comma 4 2 2 2 2 8 4 3" xfId="15414" xr:uid="{00000000-0005-0000-0000-000009390000}"/>
    <cellStyle name="Comma 4 2 2 2 2 8 5" xfId="15415" xr:uid="{00000000-0005-0000-0000-00000A390000}"/>
    <cellStyle name="Comma 4 2 2 2 2 8 5 2" xfId="15416" xr:uid="{00000000-0005-0000-0000-00000B390000}"/>
    <cellStyle name="Comma 4 2 2 2 2 8 5 3" xfId="15417" xr:uid="{00000000-0005-0000-0000-00000C390000}"/>
    <cellStyle name="Comma 4 2 2 2 2 8 6" xfId="15418" xr:uid="{00000000-0005-0000-0000-00000D390000}"/>
    <cellStyle name="Comma 4 2 2 2 2 8 7" xfId="15419" xr:uid="{00000000-0005-0000-0000-00000E390000}"/>
    <cellStyle name="Comma 4 2 2 2 2 9" xfId="15420" xr:uid="{00000000-0005-0000-0000-00000F390000}"/>
    <cellStyle name="Comma 4 2 2 2 2 9 2" xfId="15421" xr:uid="{00000000-0005-0000-0000-000010390000}"/>
    <cellStyle name="Comma 4 2 2 2 2 9 3" xfId="15422" xr:uid="{00000000-0005-0000-0000-000011390000}"/>
    <cellStyle name="Comma 4 2 2 2 3" xfId="15423" xr:uid="{00000000-0005-0000-0000-000012390000}"/>
    <cellStyle name="Comma 4 2 2 2 3 10" xfId="15424" xr:uid="{00000000-0005-0000-0000-000013390000}"/>
    <cellStyle name="Comma 4 2 2 2 3 11" xfId="15425" xr:uid="{00000000-0005-0000-0000-000014390000}"/>
    <cellStyle name="Comma 4 2 2 2 3 2" xfId="15426" xr:uid="{00000000-0005-0000-0000-000015390000}"/>
    <cellStyle name="Comma 4 2 2 2 3 2 2" xfId="15427" xr:uid="{00000000-0005-0000-0000-000016390000}"/>
    <cellStyle name="Comma 4 2 2 2 3 2 2 2" xfId="15428" xr:uid="{00000000-0005-0000-0000-000017390000}"/>
    <cellStyle name="Comma 4 2 2 2 3 2 2 2 2" xfId="15429" xr:uid="{00000000-0005-0000-0000-000018390000}"/>
    <cellStyle name="Comma 4 2 2 2 3 2 2 2 3" xfId="15430" xr:uid="{00000000-0005-0000-0000-000019390000}"/>
    <cellStyle name="Comma 4 2 2 2 3 2 2 3" xfId="15431" xr:uid="{00000000-0005-0000-0000-00001A390000}"/>
    <cellStyle name="Comma 4 2 2 2 3 2 2 3 2" xfId="15432" xr:uid="{00000000-0005-0000-0000-00001B390000}"/>
    <cellStyle name="Comma 4 2 2 2 3 2 2 3 3" xfId="15433" xr:uid="{00000000-0005-0000-0000-00001C390000}"/>
    <cellStyle name="Comma 4 2 2 2 3 2 2 4" xfId="15434" xr:uid="{00000000-0005-0000-0000-00001D390000}"/>
    <cellStyle name="Comma 4 2 2 2 3 2 2 4 2" xfId="15435" xr:uid="{00000000-0005-0000-0000-00001E390000}"/>
    <cellStyle name="Comma 4 2 2 2 3 2 2 4 3" xfId="15436" xr:uid="{00000000-0005-0000-0000-00001F390000}"/>
    <cellStyle name="Comma 4 2 2 2 3 2 2 5" xfId="15437" xr:uid="{00000000-0005-0000-0000-000020390000}"/>
    <cellStyle name="Comma 4 2 2 2 3 2 2 5 2" xfId="15438" xr:uid="{00000000-0005-0000-0000-000021390000}"/>
    <cellStyle name="Comma 4 2 2 2 3 2 2 5 3" xfId="15439" xr:uid="{00000000-0005-0000-0000-000022390000}"/>
    <cellStyle name="Comma 4 2 2 2 3 2 2 6" xfId="15440" xr:uid="{00000000-0005-0000-0000-000023390000}"/>
    <cellStyle name="Comma 4 2 2 2 3 2 2 7" xfId="15441" xr:uid="{00000000-0005-0000-0000-000024390000}"/>
    <cellStyle name="Comma 4 2 2 2 3 2 3" xfId="15442" xr:uid="{00000000-0005-0000-0000-000025390000}"/>
    <cellStyle name="Comma 4 2 2 2 3 2 3 2" xfId="15443" xr:uid="{00000000-0005-0000-0000-000026390000}"/>
    <cellStyle name="Comma 4 2 2 2 3 2 3 3" xfId="15444" xr:uid="{00000000-0005-0000-0000-000027390000}"/>
    <cellStyle name="Comma 4 2 2 2 3 2 4" xfId="15445" xr:uid="{00000000-0005-0000-0000-000028390000}"/>
    <cellStyle name="Comma 4 2 2 2 3 2 4 2" xfId="15446" xr:uid="{00000000-0005-0000-0000-000029390000}"/>
    <cellStyle name="Comma 4 2 2 2 3 2 4 3" xfId="15447" xr:uid="{00000000-0005-0000-0000-00002A390000}"/>
    <cellStyle name="Comma 4 2 2 2 3 2 5" xfId="15448" xr:uid="{00000000-0005-0000-0000-00002B390000}"/>
    <cellStyle name="Comma 4 2 2 2 3 2 5 2" xfId="15449" xr:uid="{00000000-0005-0000-0000-00002C390000}"/>
    <cellStyle name="Comma 4 2 2 2 3 2 5 3" xfId="15450" xr:uid="{00000000-0005-0000-0000-00002D390000}"/>
    <cellStyle name="Comma 4 2 2 2 3 2 6" xfId="15451" xr:uid="{00000000-0005-0000-0000-00002E390000}"/>
    <cellStyle name="Comma 4 2 2 2 3 2 6 2" xfId="15452" xr:uid="{00000000-0005-0000-0000-00002F390000}"/>
    <cellStyle name="Comma 4 2 2 2 3 2 6 3" xfId="15453" xr:uid="{00000000-0005-0000-0000-000030390000}"/>
    <cellStyle name="Comma 4 2 2 2 3 2 7" xfId="15454" xr:uid="{00000000-0005-0000-0000-000031390000}"/>
    <cellStyle name="Comma 4 2 2 2 3 2 8" xfId="15455" xr:uid="{00000000-0005-0000-0000-000032390000}"/>
    <cellStyle name="Comma 4 2 2 2 3 3" xfId="15456" xr:uid="{00000000-0005-0000-0000-000033390000}"/>
    <cellStyle name="Comma 4 2 2 2 3 3 2" xfId="15457" xr:uid="{00000000-0005-0000-0000-000034390000}"/>
    <cellStyle name="Comma 4 2 2 2 3 3 2 2" xfId="15458" xr:uid="{00000000-0005-0000-0000-000035390000}"/>
    <cellStyle name="Comma 4 2 2 2 3 3 2 3" xfId="15459" xr:uid="{00000000-0005-0000-0000-000036390000}"/>
    <cellStyle name="Comma 4 2 2 2 3 3 3" xfId="15460" xr:uid="{00000000-0005-0000-0000-000037390000}"/>
    <cellStyle name="Comma 4 2 2 2 3 3 3 2" xfId="15461" xr:uid="{00000000-0005-0000-0000-000038390000}"/>
    <cellStyle name="Comma 4 2 2 2 3 3 3 3" xfId="15462" xr:uid="{00000000-0005-0000-0000-000039390000}"/>
    <cellStyle name="Comma 4 2 2 2 3 3 4" xfId="15463" xr:uid="{00000000-0005-0000-0000-00003A390000}"/>
    <cellStyle name="Comma 4 2 2 2 3 3 4 2" xfId="15464" xr:uid="{00000000-0005-0000-0000-00003B390000}"/>
    <cellStyle name="Comma 4 2 2 2 3 3 4 3" xfId="15465" xr:uid="{00000000-0005-0000-0000-00003C390000}"/>
    <cellStyle name="Comma 4 2 2 2 3 3 5" xfId="15466" xr:uid="{00000000-0005-0000-0000-00003D390000}"/>
    <cellStyle name="Comma 4 2 2 2 3 3 5 2" xfId="15467" xr:uid="{00000000-0005-0000-0000-00003E390000}"/>
    <cellStyle name="Comma 4 2 2 2 3 3 5 3" xfId="15468" xr:uid="{00000000-0005-0000-0000-00003F390000}"/>
    <cellStyle name="Comma 4 2 2 2 3 3 6" xfId="15469" xr:uid="{00000000-0005-0000-0000-000040390000}"/>
    <cellStyle name="Comma 4 2 2 2 3 3 7" xfId="15470" xr:uid="{00000000-0005-0000-0000-000041390000}"/>
    <cellStyle name="Comma 4 2 2 2 3 4" xfId="15471" xr:uid="{00000000-0005-0000-0000-000042390000}"/>
    <cellStyle name="Comma 4 2 2 2 3 4 2" xfId="15472" xr:uid="{00000000-0005-0000-0000-000043390000}"/>
    <cellStyle name="Comma 4 2 2 2 3 4 2 2" xfId="15473" xr:uid="{00000000-0005-0000-0000-000044390000}"/>
    <cellStyle name="Comma 4 2 2 2 3 4 2 3" xfId="15474" xr:uid="{00000000-0005-0000-0000-000045390000}"/>
    <cellStyle name="Comma 4 2 2 2 3 4 3" xfId="15475" xr:uid="{00000000-0005-0000-0000-000046390000}"/>
    <cellStyle name="Comma 4 2 2 2 3 4 3 2" xfId="15476" xr:uid="{00000000-0005-0000-0000-000047390000}"/>
    <cellStyle name="Comma 4 2 2 2 3 4 3 3" xfId="15477" xr:uid="{00000000-0005-0000-0000-000048390000}"/>
    <cellStyle name="Comma 4 2 2 2 3 4 4" xfId="15478" xr:uid="{00000000-0005-0000-0000-000049390000}"/>
    <cellStyle name="Comma 4 2 2 2 3 4 4 2" xfId="15479" xr:uid="{00000000-0005-0000-0000-00004A390000}"/>
    <cellStyle name="Comma 4 2 2 2 3 4 4 3" xfId="15480" xr:uid="{00000000-0005-0000-0000-00004B390000}"/>
    <cellStyle name="Comma 4 2 2 2 3 4 5" xfId="15481" xr:uid="{00000000-0005-0000-0000-00004C390000}"/>
    <cellStyle name="Comma 4 2 2 2 3 4 5 2" xfId="15482" xr:uid="{00000000-0005-0000-0000-00004D390000}"/>
    <cellStyle name="Comma 4 2 2 2 3 4 5 3" xfId="15483" xr:uid="{00000000-0005-0000-0000-00004E390000}"/>
    <cellStyle name="Comma 4 2 2 2 3 4 6" xfId="15484" xr:uid="{00000000-0005-0000-0000-00004F390000}"/>
    <cellStyle name="Comma 4 2 2 2 3 4 7" xfId="15485" xr:uid="{00000000-0005-0000-0000-000050390000}"/>
    <cellStyle name="Comma 4 2 2 2 3 5" xfId="15486" xr:uid="{00000000-0005-0000-0000-000051390000}"/>
    <cellStyle name="Comma 4 2 2 2 3 5 2" xfId="15487" xr:uid="{00000000-0005-0000-0000-000052390000}"/>
    <cellStyle name="Comma 4 2 2 2 3 5 2 2" xfId="15488" xr:uid="{00000000-0005-0000-0000-000053390000}"/>
    <cellStyle name="Comma 4 2 2 2 3 5 2 3" xfId="15489" xr:uid="{00000000-0005-0000-0000-000054390000}"/>
    <cellStyle name="Comma 4 2 2 2 3 5 3" xfId="15490" xr:uid="{00000000-0005-0000-0000-000055390000}"/>
    <cellStyle name="Comma 4 2 2 2 3 5 3 2" xfId="15491" xr:uid="{00000000-0005-0000-0000-000056390000}"/>
    <cellStyle name="Comma 4 2 2 2 3 5 3 3" xfId="15492" xr:uid="{00000000-0005-0000-0000-000057390000}"/>
    <cellStyle name="Comma 4 2 2 2 3 5 4" xfId="15493" xr:uid="{00000000-0005-0000-0000-000058390000}"/>
    <cellStyle name="Comma 4 2 2 2 3 5 4 2" xfId="15494" xr:uid="{00000000-0005-0000-0000-000059390000}"/>
    <cellStyle name="Comma 4 2 2 2 3 5 4 3" xfId="15495" xr:uid="{00000000-0005-0000-0000-00005A390000}"/>
    <cellStyle name="Comma 4 2 2 2 3 5 5" xfId="15496" xr:uid="{00000000-0005-0000-0000-00005B390000}"/>
    <cellStyle name="Comma 4 2 2 2 3 5 5 2" xfId="15497" xr:uid="{00000000-0005-0000-0000-00005C390000}"/>
    <cellStyle name="Comma 4 2 2 2 3 5 5 3" xfId="15498" xr:uid="{00000000-0005-0000-0000-00005D390000}"/>
    <cellStyle name="Comma 4 2 2 2 3 5 6" xfId="15499" xr:uid="{00000000-0005-0000-0000-00005E390000}"/>
    <cellStyle name="Comma 4 2 2 2 3 5 7" xfId="15500" xr:uid="{00000000-0005-0000-0000-00005F390000}"/>
    <cellStyle name="Comma 4 2 2 2 3 6" xfId="15501" xr:uid="{00000000-0005-0000-0000-000060390000}"/>
    <cellStyle name="Comma 4 2 2 2 3 6 2" xfId="15502" xr:uid="{00000000-0005-0000-0000-000061390000}"/>
    <cellStyle name="Comma 4 2 2 2 3 6 3" xfId="15503" xr:uid="{00000000-0005-0000-0000-000062390000}"/>
    <cellStyle name="Comma 4 2 2 2 3 7" xfId="15504" xr:uid="{00000000-0005-0000-0000-000063390000}"/>
    <cellStyle name="Comma 4 2 2 2 3 7 2" xfId="15505" xr:uid="{00000000-0005-0000-0000-000064390000}"/>
    <cellStyle name="Comma 4 2 2 2 3 7 3" xfId="15506" xr:uid="{00000000-0005-0000-0000-000065390000}"/>
    <cellStyle name="Comma 4 2 2 2 3 8" xfId="15507" xr:uid="{00000000-0005-0000-0000-000066390000}"/>
    <cellStyle name="Comma 4 2 2 2 3 8 2" xfId="15508" xr:uid="{00000000-0005-0000-0000-000067390000}"/>
    <cellStyle name="Comma 4 2 2 2 3 8 3" xfId="15509" xr:uid="{00000000-0005-0000-0000-000068390000}"/>
    <cellStyle name="Comma 4 2 2 2 3 9" xfId="15510" xr:uid="{00000000-0005-0000-0000-000069390000}"/>
    <cellStyle name="Comma 4 2 2 2 3 9 2" xfId="15511" xr:uid="{00000000-0005-0000-0000-00006A390000}"/>
    <cellStyle name="Comma 4 2 2 2 3 9 3" xfId="15512" xr:uid="{00000000-0005-0000-0000-00006B390000}"/>
    <cellStyle name="Comma 4 2 2 2 4" xfId="15513" xr:uid="{00000000-0005-0000-0000-00006C390000}"/>
    <cellStyle name="Comma 4 2 2 2 4 2" xfId="15514" xr:uid="{00000000-0005-0000-0000-00006D390000}"/>
    <cellStyle name="Comma 4 2 2 2 4 2 2" xfId="15515" xr:uid="{00000000-0005-0000-0000-00006E390000}"/>
    <cellStyle name="Comma 4 2 2 2 4 2 2 2" xfId="15516" xr:uid="{00000000-0005-0000-0000-00006F390000}"/>
    <cellStyle name="Comma 4 2 2 2 4 2 2 3" xfId="15517" xr:uid="{00000000-0005-0000-0000-000070390000}"/>
    <cellStyle name="Comma 4 2 2 2 4 2 3" xfId="15518" xr:uid="{00000000-0005-0000-0000-000071390000}"/>
    <cellStyle name="Comma 4 2 2 2 4 2 3 2" xfId="15519" xr:uid="{00000000-0005-0000-0000-000072390000}"/>
    <cellStyle name="Comma 4 2 2 2 4 2 3 3" xfId="15520" xr:uid="{00000000-0005-0000-0000-000073390000}"/>
    <cellStyle name="Comma 4 2 2 2 4 2 4" xfId="15521" xr:uid="{00000000-0005-0000-0000-000074390000}"/>
    <cellStyle name="Comma 4 2 2 2 4 2 4 2" xfId="15522" xr:uid="{00000000-0005-0000-0000-000075390000}"/>
    <cellStyle name="Comma 4 2 2 2 4 2 4 3" xfId="15523" xr:uid="{00000000-0005-0000-0000-000076390000}"/>
    <cellStyle name="Comma 4 2 2 2 4 2 5" xfId="15524" xr:uid="{00000000-0005-0000-0000-000077390000}"/>
    <cellStyle name="Comma 4 2 2 2 4 2 5 2" xfId="15525" xr:uid="{00000000-0005-0000-0000-000078390000}"/>
    <cellStyle name="Comma 4 2 2 2 4 2 5 3" xfId="15526" xr:uid="{00000000-0005-0000-0000-000079390000}"/>
    <cellStyle name="Comma 4 2 2 2 4 2 6" xfId="15527" xr:uid="{00000000-0005-0000-0000-00007A390000}"/>
    <cellStyle name="Comma 4 2 2 2 4 2 7" xfId="15528" xr:uid="{00000000-0005-0000-0000-00007B390000}"/>
    <cellStyle name="Comma 4 2 2 2 4 3" xfId="15529" xr:uid="{00000000-0005-0000-0000-00007C390000}"/>
    <cellStyle name="Comma 4 2 2 2 4 3 2" xfId="15530" xr:uid="{00000000-0005-0000-0000-00007D390000}"/>
    <cellStyle name="Comma 4 2 2 2 4 3 3" xfId="15531" xr:uid="{00000000-0005-0000-0000-00007E390000}"/>
    <cellStyle name="Comma 4 2 2 2 4 4" xfId="15532" xr:uid="{00000000-0005-0000-0000-00007F390000}"/>
    <cellStyle name="Comma 4 2 2 2 4 4 2" xfId="15533" xr:uid="{00000000-0005-0000-0000-000080390000}"/>
    <cellStyle name="Comma 4 2 2 2 4 4 3" xfId="15534" xr:uid="{00000000-0005-0000-0000-000081390000}"/>
    <cellStyle name="Comma 4 2 2 2 4 5" xfId="15535" xr:uid="{00000000-0005-0000-0000-000082390000}"/>
    <cellStyle name="Comma 4 2 2 2 4 5 2" xfId="15536" xr:uid="{00000000-0005-0000-0000-000083390000}"/>
    <cellStyle name="Comma 4 2 2 2 4 5 3" xfId="15537" xr:uid="{00000000-0005-0000-0000-000084390000}"/>
    <cellStyle name="Comma 4 2 2 2 4 6" xfId="15538" xr:uid="{00000000-0005-0000-0000-000085390000}"/>
    <cellStyle name="Comma 4 2 2 2 4 6 2" xfId="15539" xr:uid="{00000000-0005-0000-0000-000086390000}"/>
    <cellStyle name="Comma 4 2 2 2 4 6 3" xfId="15540" xr:uid="{00000000-0005-0000-0000-000087390000}"/>
    <cellStyle name="Comma 4 2 2 2 4 7" xfId="15541" xr:uid="{00000000-0005-0000-0000-000088390000}"/>
    <cellStyle name="Comma 4 2 2 2 4 8" xfId="15542" xr:uid="{00000000-0005-0000-0000-000089390000}"/>
    <cellStyle name="Comma 4 2 2 2 5" xfId="15543" xr:uid="{00000000-0005-0000-0000-00008A390000}"/>
    <cellStyle name="Comma 4 2 2 2 5 2" xfId="15544" xr:uid="{00000000-0005-0000-0000-00008B390000}"/>
    <cellStyle name="Comma 4 2 2 2 5 2 2" xfId="15545" xr:uid="{00000000-0005-0000-0000-00008C390000}"/>
    <cellStyle name="Comma 4 2 2 2 5 2 2 2" xfId="15546" xr:uid="{00000000-0005-0000-0000-00008D390000}"/>
    <cellStyle name="Comma 4 2 2 2 5 2 2 3" xfId="15547" xr:uid="{00000000-0005-0000-0000-00008E390000}"/>
    <cellStyle name="Comma 4 2 2 2 5 2 3" xfId="15548" xr:uid="{00000000-0005-0000-0000-00008F390000}"/>
    <cellStyle name="Comma 4 2 2 2 5 2 3 2" xfId="15549" xr:uid="{00000000-0005-0000-0000-000090390000}"/>
    <cellStyle name="Comma 4 2 2 2 5 2 3 3" xfId="15550" xr:uid="{00000000-0005-0000-0000-000091390000}"/>
    <cellStyle name="Comma 4 2 2 2 5 2 4" xfId="15551" xr:uid="{00000000-0005-0000-0000-000092390000}"/>
    <cellStyle name="Comma 4 2 2 2 5 2 4 2" xfId="15552" xr:uid="{00000000-0005-0000-0000-000093390000}"/>
    <cellStyle name="Comma 4 2 2 2 5 2 4 3" xfId="15553" xr:uid="{00000000-0005-0000-0000-000094390000}"/>
    <cellStyle name="Comma 4 2 2 2 5 2 5" xfId="15554" xr:uid="{00000000-0005-0000-0000-000095390000}"/>
    <cellStyle name="Comma 4 2 2 2 5 2 5 2" xfId="15555" xr:uid="{00000000-0005-0000-0000-000096390000}"/>
    <cellStyle name="Comma 4 2 2 2 5 2 5 3" xfId="15556" xr:uid="{00000000-0005-0000-0000-000097390000}"/>
    <cellStyle name="Comma 4 2 2 2 5 2 6" xfId="15557" xr:uid="{00000000-0005-0000-0000-000098390000}"/>
    <cellStyle name="Comma 4 2 2 2 5 2 7" xfId="15558" xr:uid="{00000000-0005-0000-0000-000099390000}"/>
    <cellStyle name="Comma 4 2 2 2 5 3" xfId="15559" xr:uid="{00000000-0005-0000-0000-00009A390000}"/>
    <cellStyle name="Comma 4 2 2 2 5 3 2" xfId="15560" xr:uid="{00000000-0005-0000-0000-00009B390000}"/>
    <cellStyle name="Comma 4 2 2 2 5 3 3" xfId="15561" xr:uid="{00000000-0005-0000-0000-00009C390000}"/>
    <cellStyle name="Comma 4 2 2 2 5 4" xfId="15562" xr:uid="{00000000-0005-0000-0000-00009D390000}"/>
    <cellStyle name="Comma 4 2 2 2 5 4 2" xfId="15563" xr:uid="{00000000-0005-0000-0000-00009E390000}"/>
    <cellStyle name="Comma 4 2 2 2 5 4 3" xfId="15564" xr:uid="{00000000-0005-0000-0000-00009F390000}"/>
    <cellStyle name="Comma 4 2 2 2 5 5" xfId="15565" xr:uid="{00000000-0005-0000-0000-0000A0390000}"/>
    <cellStyle name="Comma 4 2 2 2 5 5 2" xfId="15566" xr:uid="{00000000-0005-0000-0000-0000A1390000}"/>
    <cellStyle name="Comma 4 2 2 2 5 5 3" xfId="15567" xr:uid="{00000000-0005-0000-0000-0000A2390000}"/>
    <cellStyle name="Comma 4 2 2 2 5 6" xfId="15568" xr:uid="{00000000-0005-0000-0000-0000A3390000}"/>
    <cellStyle name="Comma 4 2 2 2 5 6 2" xfId="15569" xr:uid="{00000000-0005-0000-0000-0000A4390000}"/>
    <cellStyle name="Comma 4 2 2 2 5 6 3" xfId="15570" xr:uid="{00000000-0005-0000-0000-0000A5390000}"/>
    <cellStyle name="Comma 4 2 2 2 5 7" xfId="15571" xr:uid="{00000000-0005-0000-0000-0000A6390000}"/>
    <cellStyle name="Comma 4 2 2 2 5 8" xfId="15572" xr:uid="{00000000-0005-0000-0000-0000A7390000}"/>
    <cellStyle name="Comma 4 2 2 2 6" xfId="15573" xr:uid="{00000000-0005-0000-0000-0000A8390000}"/>
    <cellStyle name="Comma 4 2 2 2 6 2" xfId="15574" xr:uid="{00000000-0005-0000-0000-0000A9390000}"/>
    <cellStyle name="Comma 4 2 2 2 6 2 2" xfId="15575" xr:uid="{00000000-0005-0000-0000-0000AA390000}"/>
    <cellStyle name="Comma 4 2 2 2 6 2 3" xfId="15576" xr:uid="{00000000-0005-0000-0000-0000AB390000}"/>
    <cellStyle name="Comma 4 2 2 2 6 3" xfId="15577" xr:uid="{00000000-0005-0000-0000-0000AC390000}"/>
    <cellStyle name="Comma 4 2 2 2 6 3 2" xfId="15578" xr:uid="{00000000-0005-0000-0000-0000AD390000}"/>
    <cellStyle name="Comma 4 2 2 2 6 3 3" xfId="15579" xr:uid="{00000000-0005-0000-0000-0000AE390000}"/>
    <cellStyle name="Comma 4 2 2 2 6 4" xfId="15580" xr:uid="{00000000-0005-0000-0000-0000AF390000}"/>
    <cellStyle name="Comma 4 2 2 2 6 4 2" xfId="15581" xr:uid="{00000000-0005-0000-0000-0000B0390000}"/>
    <cellStyle name="Comma 4 2 2 2 6 4 3" xfId="15582" xr:uid="{00000000-0005-0000-0000-0000B1390000}"/>
    <cellStyle name="Comma 4 2 2 2 6 5" xfId="15583" xr:uid="{00000000-0005-0000-0000-0000B2390000}"/>
    <cellStyle name="Comma 4 2 2 2 6 5 2" xfId="15584" xr:uid="{00000000-0005-0000-0000-0000B3390000}"/>
    <cellStyle name="Comma 4 2 2 2 6 5 3" xfId="15585" xr:uid="{00000000-0005-0000-0000-0000B4390000}"/>
    <cellStyle name="Comma 4 2 2 2 6 6" xfId="15586" xr:uid="{00000000-0005-0000-0000-0000B5390000}"/>
    <cellStyle name="Comma 4 2 2 2 6 7" xfId="15587" xr:uid="{00000000-0005-0000-0000-0000B6390000}"/>
    <cellStyle name="Comma 4 2 2 2 7" xfId="15588" xr:uid="{00000000-0005-0000-0000-0000B7390000}"/>
    <cellStyle name="Comma 4 2 2 2 7 2" xfId="15589" xr:uid="{00000000-0005-0000-0000-0000B8390000}"/>
    <cellStyle name="Comma 4 2 2 2 7 2 2" xfId="15590" xr:uid="{00000000-0005-0000-0000-0000B9390000}"/>
    <cellStyle name="Comma 4 2 2 2 7 2 3" xfId="15591" xr:uid="{00000000-0005-0000-0000-0000BA390000}"/>
    <cellStyle name="Comma 4 2 2 2 7 3" xfId="15592" xr:uid="{00000000-0005-0000-0000-0000BB390000}"/>
    <cellStyle name="Comma 4 2 2 2 7 3 2" xfId="15593" xr:uid="{00000000-0005-0000-0000-0000BC390000}"/>
    <cellStyle name="Comma 4 2 2 2 7 3 3" xfId="15594" xr:uid="{00000000-0005-0000-0000-0000BD390000}"/>
    <cellStyle name="Comma 4 2 2 2 7 4" xfId="15595" xr:uid="{00000000-0005-0000-0000-0000BE390000}"/>
    <cellStyle name="Comma 4 2 2 2 7 4 2" xfId="15596" xr:uid="{00000000-0005-0000-0000-0000BF390000}"/>
    <cellStyle name="Comma 4 2 2 2 7 4 3" xfId="15597" xr:uid="{00000000-0005-0000-0000-0000C0390000}"/>
    <cellStyle name="Comma 4 2 2 2 7 5" xfId="15598" xr:uid="{00000000-0005-0000-0000-0000C1390000}"/>
    <cellStyle name="Comma 4 2 2 2 7 5 2" xfId="15599" xr:uid="{00000000-0005-0000-0000-0000C2390000}"/>
    <cellStyle name="Comma 4 2 2 2 7 5 3" xfId="15600" xr:uid="{00000000-0005-0000-0000-0000C3390000}"/>
    <cellStyle name="Comma 4 2 2 2 7 6" xfId="15601" xr:uid="{00000000-0005-0000-0000-0000C4390000}"/>
    <cellStyle name="Comma 4 2 2 2 7 7" xfId="15602" xr:uid="{00000000-0005-0000-0000-0000C5390000}"/>
    <cellStyle name="Comma 4 2 2 2 8" xfId="15603" xr:uid="{00000000-0005-0000-0000-0000C6390000}"/>
    <cellStyle name="Comma 4 2 2 2 8 2" xfId="15604" xr:uid="{00000000-0005-0000-0000-0000C7390000}"/>
    <cellStyle name="Comma 4 2 2 2 8 2 2" xfId="15605" xr:uid="{00000000-0005-0000-0000-0000C8390000}"/>
    <cellStyle name="Comma 4 2 2 2 8 2 3" xfId="15606" xr:uid="{00000000-0005-0000-0000-0000C9390000}"/>
    <cellStyle name="Comma 4 2 2 2 8 3" xfId="15607" xr:uid="{00000000-0005-0000-0000-0000CA390000}"/>
    <cellStyle name="Comma 4 2 2 2 8 3 2" xfId="15608" xr:uid="{00000000-0005-0000-0000-0000CB390000}"/>
    <cellStyle name="Comma 4 2 2 2 8 3 3" xfId="15609" xr:uid="{00000000-0005-0000-0000-0000CC390000}"/>
    <cellStyle name="Comma 4 2 2 2 8 4" xfId="15610" xr:uid="{00000000-0005-0000-0000-0000CD390000}"/>
    <cellStyle name="Comma 4 2 2 2 8 4 2" xfId="15611" xr:uid="{00000000-0005-0000-0000-0000CE390000}"/>
    <cellStyle name="Comma 4 2 2 2 8 4 3" xfId="15612" xr:uid="{00000000-0005-0000-0000-0000CF390000}"/>
    <cellStyle name="Comma 4 2 2 2 8 5" xfId="15613" xr:uid="{00000000-0005-0000-0000-0000D0390000}"/>
    <cellStyle name="Comma 4 2 2 2 8 5 2" xfId="15614" xr:uid="{00000000-0005-0000-0000-0000D1390000}"/>
    <cellStyle name="Comma 4 2 2 2 8 5 3" xfId="15615" xr:uid="{00000000-0005-0000-0000-0000D2390000}"/>
    <cellStyle name="Comma 4 2 2 2 8 6" xfId="15616" xr:uid="{00000000-0005-0000-0000-0000D3390000}"/>
    <cellStyle name="Comma 4 2 2 2 8 7" xfId="15617" xr:uid="{00000000-0005-0000-0000-0000D4390000}"/>
    <cellStyle name="Comma 4 2 2 2 9" xfId="15618" xr:uid="{00000000-0005-0000-0000-0000D5390000}"/>
    <cellStyle name="Comma 4 2 2 2 9 2" xfId="15619" xr:uid="{00000000-0005-0000-0000-0000D6390000}"/>
    <cellStyle name="Comma 4 2 2 2 9 2 2" xfId="15620" xr:uid="{00000000-0005-0000-0000-0000D7390000}"/>
    <cellStyle name="Comma 4 2 2 2 9 2 3" xfId="15621" xr:uid="{00000000-0005-0000-0000-0000D8390000}"/>
    <cellStyle name="Comma 4 2 2 2 9 3" xfId="15622" xr:uid="{00000000-0005-0000-0000-0000D9390000}"/>
    <cellStyle name="Comma 4 2 2 2 9 3 2" xfId="15623" xr:uid="{00000000-0005-0000-0000-0000DA390000}"/>
    <cellStyle name="Comma 4 2 2 2 9 3 3" xfId="15624" xr:uid="{00000000-0005-0000-0000-0000DB390000}"/>
    <cellStyle name="Comma 4 2 2 2 9 4" xfId="15625" xr:uid="{00000000-0005-0000-0000-0000DC390000}"/>
    <cellStyle name="Comma 4 2 2 2 9 4 2" xfId="15626" xr:uid="{00000000-0005-0000-0000-0000DD390000}"/>
    <cellStyle name="Comma 4 2 2 2 9 4 3" xfId="15627" xr:uid="{00000000-0005-0000-0000-0000DE390000}"/>
    <cellStyle name="Comma 4 2 2 2 9 5" xfId="15628" xr:uid="{00000000-0005-0000-0000-0000DF390000}"/>
    <cellStyle name="Comma 4 2 2 2 9 5 2" xfId="15629" xr:uid="{00000000-0005-0000-0000-0000E0390000}"/>
    <cellStyle name="Comma 4 2 2 2 9 5 3" xfId="15630" xr:uid="{00000000-0005-0000-0000-0000E1390000}"/>
    <cellStyle name="Comma 4 2 2 2 9 6" xfId="15631" xr:uid="{00000000-0005-0000-0000-0000E2390000}"/>
    <cellStyle name="Comma 4 2 2 2 9 7" xfId="15632" xr:uid="{00000000-0005-0000-0000-0000E3390000}"/>
    <cellStyle name="Comma 4 2 2 3" xfId="15633" xr:uid="{00000000-0005-0000-0000-0000E4390000}"/>
    <cellStyle name="Comma 4 2 2 3 10" xfId="15634" xr:uid="{00000000-0005-0000-0000-0000E5390000}"/>
    <cellStyle name="Comma 4 2 2 3 10 2" xfId="15635" xr:uid="{00000000-0005-0000-0000-0000E6390000}"/>
    <cellStyle name="Comma 4 2 2 3 10 3" xfId="15636" xr:uid="{00000000-0005-0000-0000-0000E7390000}"/>
    <cellStyle name="Comma 4 2 2 3 11" xfId="15637" xr:uid="{00000000-0005-0000-0000-0000E8390000}"/>
    <cellStyle name="Comma 4 2 2 3 11 2" xfId="15638" xr:uid="{00000000-0005-0000-0000-0000E9390000}"/>
    <cellStyle name="Comma 4 2 2 3 11 3" xfId="15639" xr:uid="{00000000-0005-0000-0000-0000EA390000}"/>
    <cellStyle name="Comma 4 2 2 3 12" xfId="15640" xr:uid="{00000000-0005-0000-0000-0000EB390000}"/>
    <cellStyle name="Comma 4 2 2 3 12 2" xfId="15641" xr:uid="{00000000-0005-0000-0000-0000EC390000}"/>
    <cellStyle name="Comma 4 2 2 3 12 3" xfId="15642" xr:uid="{00000000-0005-0000-0000-0000ED390000}"/>
    <cellStyle name="Comma 4 2 2 3 13" xfId="15643" xr:uid="{00000000-0005-0000-0000-0000EE390000}"/>
    <cellStyle name="Comma 4 2 2 3 14" xfId="15644" xr:uid="{00000000-0005-0000-0000-0000EF390000}"/>
    <cellStyle name="Comma 4 2 2 3 2" xfId="15645" xr:uid="{00000000-0005-0000-0000-0000F0390000}"/>
    <cellStyle name="Comma 4 2 2 3 2 10" xfId="15646" xr:uid="{00000000-0005-0000-0000-0000F1390000}"/>
    <cellStyle name="Comma 4 2 2 3 2 11" xfId="15647" xr:uid="{00000000-0005-0000-0000-0000F2390000}"/>
    <cellStyle name="Comma 4 2 2 3 2 2" xfId="15648" xr:uid="{00000000-0005-0000-0000-0000F3390000}"/>
    <cellStyle name="Comma 4 2 2 3 2 2 2" xfId="15649" xr:uid="{00000000-0005-0000-0000-0000F4390000}"/>
    <cellStyle name="Comma 4 2 2 3 2 2 2 2" xfId="15650" xr:uid="{00000000-0005-0000-0000-0000F5390000}"/>
    <cellStyle name="Comma 4 2 2 3 2 2 2 2 2" xfId="15651" xr:uid="{00000000-0005-0000-0000-0000F6390000}"/>
    <cellStyle name="Comma 4 2 2 3 2 2 2 2 3" xfId="15652" xr:uid="{00000000-0005-0000-0000-0000F7390000}"/>
    <cellStyle name="Comma 4 2 2 3 2 2 2 3" xfId="15653" xr:uid="{00000000-0005-0000-0000-0000F8390000}"/>
    <cellStyle name="Comma 4 2 2 3 2 2 2 3 2" xfId="15654" xr:uid="{00000000-0005-0000-0000-0000F9390000}"/>
    <cellStyle name="Comma 4 2 2 3 2 2 2 3 3" xfId="15655" xr:uid="{00000000-0005-0000-0000-0000FA390000}"/>
    <cellStyle name="Comma 4 2 2 3 2 2 2 4" xfId="15656" xr:uid="{00000000-0005-0000-0000-0000FB390000}"/>
    <cellStyle name="Comma 4 2 2 3 2 2 2 4 2" xfId="15657" xr:uid="{00000000-0005-0000-0000-0000FC390000}"/>
    <cellStyle name="Comma 4 2 2 3 2 2 2 4 3" xfId="15658" xr:uid="{00000000-0005-0000-0000-0000FD390000}"/>
    <cellStyle name="Comma 4 2 2 3 2 2 2 5" xfId="15659" xr:uid="{00000000-0005-0000-0000-0000FE390000}"/>
    <cellStyle name="Comma 4 2 2 3 2 2 2 5 2" xfId="15660" xr:uid="{00000000-0005-0000-0000-0000FF390000}"/>
    <cellStyle name="Comma 4 2 2 3 2 2 2 5 3" xfId="15661" xr:uid="{00000000-0005-0000-0000-0000003A0000}"/>
    <cellStyle name="Comma 4 2 2 3 2 2 2 6" xfId="15662" xr:uid="{00000000-0005-0000-0000-0000013A0000}"/>
    <cellStyle name="Comma 4 2 2 3 2 2 2 7" xfId="15663" xr:uid="{00000000-0005-0000-0000-0000023A0000}"/>
    <cellStyle name="Comma 4 2 2 3 2 2 3" xfId="15664" xr:uid="{00000000-0005-0000-0000-0000033A0000}"/>
    <cellStyle name="Comma 4 2 2 3 2 2 3 2" xfId="15665" xr:uid="{00000000-0005-0000-0000-0000043A0000}"/>
    <cellStyle name="Comma 4 2 2 3 2 2 3 3" xfId="15666" xr:uid="{00000000-0005-0000-0000-0000053A0000}"/>
    <cellStyle name="Comma 4 2 2 3 2 2 4" xfId="15667" xr:uid="{00000000-0005-0000-0000-0000063A0000}"/>
    <cellStyle name="Comma 4 2 2 3 2 2 4 2" xfId="15668" xr:uid="{00000000-0005-0000-0000-0000073A0000}"/>
    <cellStyle name="Comma 4 2 2 3 2 2 4 3" xfId="15669" xr:uid="{00000000-0005-0000-0000-0000083A0000}"/>
    <cellStyle name="Comma 4 2 2 3 2 2 5" xfId="15670" xr:uid="{00000000-0005-0000-0000-0000093A0000}"/>
    <cellStyle name="Comma 4 2 2 3 2 2 5 2" xfId="15671" xr:uid="{00000000-0005-0000-0000-00000A3A0000}"/>
    <cellStyle name="Comma 4 2 2 3 2 2 5 3" xfId="15672" xr:uid="{00000000-0005-0000-0000-00000B3A0000}"/>
    <cellStyle name="Comma 4 2 2 3 2 2 6" xfId="15673" xr:uid="{00000000-0005-0000-0000-00000C3A0000}"/>
    <cellStyle name="Comma 4 2 2 3 2 2 6 2" xfId="15674" xr:uid="{00000000-0005-0000-0000-00000D3A0000}"/>
    <cellStyle name="Comma 4 2 2 3 2 2 6 3" xfId="15675" xr:uid="{00000000-0005-0000-0000-00000E3A0000}"/>
    <cellStyle name="Comma 4 2 2 3 2 2 7" xfId="15676" xr:uid="{00000000-0005-0000-0000-00000F3A0000}"/>
    <cellStyle name="Comma 4 2 2 3 2 2 8" xfId="15677" xr:uid="{00000000-0005-0000-0000-0000103A0000}"/>
    <cellStyle name="Comma 4 2 2 3 2 3" xfId="15678" xr:uid="{00000000-0005-0000-0000-0000113A0000}"/>
    <cellStyle name="Comma 4 2 2 3 2 3 2" xfId="15679" xr:uid="{00000000-0005-0000-0000-0000123A0000}"/>
    <cellStyle name="Comma 4 2 2 3 2 3 2 2" xfId="15680" xr:uid="{00000000-0005-0000-0000-0000133A0000}"/>
    <cellStyle name="Comma 4 2 2 3 2 3 2 3" xfId="15681" xr:uid="{00000000-0005-0000-0000-0000143A0000}"/>
    <cellStyle name="Comma 4 2 2 3 2 3 3" xfId="15682" xr:uid="{00000000-0005-0000-0000-0000153A0000}"/>
    <cellStyle name="Comma 4 2 2 3 2 3 3 2" xfId="15683" xr:uid="{00000000-0005-0000-0000-0000163A0000}"/>
    <cellStyle name="Comma 4 2 2 3 2 3 3 3" xfId="15684" xr:uid="{00000000-0005-0000-0000-0000173A0000}"/>
    <cellStyle name="Comma 4 2 2 3 2 3 4" xfId="15685" xr:uid="{00000000-0005-0000-0000-0000183A0000}"/>
    <cellStyle name="Comma 4 2 2 3 2 3 4 2" xfId="15686" xr:uid="{00000000-0005-0000-0000-0000193A0000}"/>
    <cellStyle name="Comma 4 2 2 3 2 3 4 3" xfId="15687" xr:uid="{00000000-0005-0000-0000-00001A3A0000}"/>
    <cellStyle name="Comma 4 2 2 3 2 3 5" xfId="15688" xr:uid="{00000000-0005-0000-0000-00001B3A0000}"/>
    <cellStyle name="Comma 4 2 2 3 2 3 5 2" xfId="15689" xr:uid="{00000000-0005-0000-0000-00001C3A0000}"/>
    <cellStyle name="Comma 4 2 2 3 2 3 5 3" xfId="15690" xr:uid="{00000000-0005-0000-0000-00001D3A0000}"/>
    <cellStyle name="Comma 4 2 2 3 2 3 6" xfId="15691" xr:uid="{00000000-0005-0000-0000-00001E3A0000}"/>
    <cellStyle name="Comma 4 2 2 3 2 3 7" xfId="15692" xr:uid="{00000000-0005-0000-0000-00001F3A0000}"/>
    <cellStyle name="Comma 4 2 2 3 2 4" xfId="15693" xr:uid="{00000000-0005-0000-0000-0000203A0000}"/>
    <cellStyle name="Comma 4 2 2 3 2 4 2" xfId="15694" xr:uid="{00000000-0005-0000-0000-0000213A0000}"/>
    <cellStyle name="Comma 4 2 2 3 2 4 2 2" xfId="15695" xr:uid="{00000000-0005-0000-0000-0000223A0000}"/>
    <cellStyle name="Comma 4 2 2 3 2 4 2 3" xfId="15696" xr:uid="{00000000-0005-0000-0000-0000233A0000}"/>
    <cellStyle name="Comma 4 2 2 3 2 4 3" xfId="15697" xr:uid="{00000000-0005-0000-0000-0000243A0000}"/>
    <cellStyle name="Comma 4 2 2 3 2 4 3 2" xfId="15698" xr:uid="{00000000-0005-0000-0000-0000253A0000}"/>
    <cellStyle name="Comma 4 2 2 3 2 4 3 3" xfId="15699" xr:uid="{00000000-0005-0000-0000-0000263A0000}"/>
    <cellStyle name="Comma 4 2 2 3 2 4 4" xfId="15700" xr:uid="{00000000-0005-0000-0000-0000273A0000}"/>
    <cellStyle name="Comma 4 2 2 3 2 4 4 2" xfId="15701" xr:uid="{00000000-0005-0000-0000-0000283A0000}"/>
    <cellStyle name="Comma 4 2 2 3 2 4 4 3" xfId="15702" xr:uid="{00000000-0005-0000-0000-0000293A0000}"/>
    <cellStyle name="Comma 4 2 2 3 2 4 5" xfId="15703" xr:uid="{00000000-0005-0000-0000-00002A3A0000}"/>
    <cellStyle name="Comma 4 2 2 3 2 4 5 2" xfId="15704" xr:uid="{00000000-0005-0000-0000-00002B3A0000}"/>
    <cellStyle name="Comma 4 2 2 3 2 4 5 3" xfId="15705" xr:uid="{00000000-0005-0000-0000-00002C3A0000}"/>
    <cellStyle name="Comma 4 2 2 3 2 4 6" xfId="15706" xr:uid="{00000000-0005-0000-0000-00002D3A0000}"/>
    <cellStyle name="Comma 4 2 2 3 2 4 7" xfId="15707" xr:uid="{00000000-0005-0000-0000-00002E3A0000}"/>
    <cellStyle name="Comma 4 2 2 3 2 5" xfId="15708" xr:uid="{00000000-0005-0000-0000-00002F3A0000}"/>
    <cellStyle name="Comma 4 2 2 3 2 5 2" xfId="15709" xr:uid="{00000000-0005-0000-0000-0000303A0000}"/>
    <cellStyle name="Comma 4 2 2 3 2 5 2 2" xfId="15710" xr:uid="{00000000-0005-0000-0000-0000313A0000}"/>
    <cellStyle name="Comma 4 2 2 3 2 5 2 3" xfId="15711" xr:uid="{00000000-0005-0000-0000-0000323A0000}"/>
    <cellStyle name="Comma 4 2 2 3 2 5 3" xfId="15712" xr:uid="{00000000-0005-0000-0000-0000333A0000}"/>
    <cellStyle name="Comma 4 2 2 3 2 5 3 2" xfId="15713" xr:uid="{00000000-0005-0000-0000-0000343A0000}"/>
    <cellStyle name="Comma 4 2 2 3 2 5 3 3" xfId="15714" xr:uid="{00000000-0005-0000-0000-0000353A0000}"/>
    <cellStyle name="Comma 4 2 2 3 2 5 4" xfId="15715" xr:uid="{00000000-0005-0000-0000-0000363A0000}"/>
    <cellStyle name="Comma 4 2 2 3 2 5 4 2" xfId="15716" xr:uid="{00000000-0005-0000-0000-0000373A0000}"/>
    <cellStyle name="Comma 4 2 2 3 2 5 4 3" xfId="15717" xr:uid="{00000000-0005-0000-0000-0000383A0000}"/>
    <cellStyle name="Comma 4 2 2 3 2 5 5" xfId="15718" xr:uid="{00000000-0005-0000-0000-0000393A0000}"/>
    <cellStyle name="Comma 4 2 2 3 2 5 5 2" xfId="15719" xr:uid="{00000000-0005-0000-0000-00003A3A0000}"/>
    <cellStyle name="Comma 4 2 2 3 2 5 5 3" xfId="15720" xr:uid="{00000000-0005-0000-0000-00003B3A0000}"/>
    <cellStyle name="Comma 4 2 2 3 2 5 6" xfId="15721" xr:uid="{00000000-0005-0000-0000-00003C3A0000}"/>
    <cellStyle name="Comma 4 2 2 3 2 5 7" xfId="15722" xr:uid="{00000000-0005-0000-0000-00003D3A0000}"/>
    <cellStyle name="Comma 4 2 2 3 2 6" xfId="15723" xr:uid="{00000000-0005-0000-0000-00003E3A0000}"/>
    <cellStyle name="Comma 4 2 2 3 2 6 2" xfId="15724" xr:uid="{00000000-0005-0000-0000-00003F3A0000}"/>
    <cellStyle name="Comma 4 2 2 3 2 6 3" xfId="15725" xr:uid="{00000000-0005-0000-0000-0000403A0000}"/>
    <cellStyle name="Comma 4 2 2 3 2 7" xfId="15726" xr:uid="{00000000-0005-0000-0000-0000413A0000}"/>
    <cellStyle name="Comma 4 2 2 3 2 7 2" xfId="15727" xr:uid="{00000000-0005-0000-0000-0000423A0000}"/>
    <cellStyle name="Comma 4 2 2 3 2 7 3" xfId="15728" xr:uid="{00000000-0005-0000-0000-0000433A0000}"/>
    <cellStyle name="Comma 4 2 2 3 2 8" xfId="15729" xr:uid="{00000000-0005-0000-0000-0000443A0000}"/>
    <cellStyle name="Comma 4 2 2 3 2 8 2" xfId="15730" xr:uid="{00000000-0005-0000-0000-0000453A0000}"/>
    <cellStyle name="Comma 4 2 2 3 2 8 3" xfId="15731" xr:uid="{00000000-0005-0000-0000-0000463A0000}"/>
    <cellStyle name="Comma 4 2 2 3 2 9" xfId="15732" xr:uid="{00000000-0005-0000-0000-0000473A0000}"/>
    <cellStyle name="Comma 4 2 2 3 2 9 2" xfId="15733" xr:uid="{00000000-0005-0000-0000-0000483A0000}"/>
    <cellStyle name="Comma 4 2 2 3 2 9 3" xfId="15734" xr:uid="{00000000-0005-0000-0000-0000493A0000}"/>
    <cellStyle name="Comma 4 2 2 3 3" xfId="15735" xr:uid="{00000000-0005-0000-0000-00004A3A0000}"/>
    <cellStyle name="Comma 4 2 2 3 3 2" xfId="15736" xr:uid="{00000000-0005-0000-0000-00004B3A0000}"/>
    <cellStyle name="Comma 4 2 2 3 3 2 2" xfId="15737" xr:uid="{00000000-0005-0000-0000-00004C3A0000}"/>
    <cellStyle name="Comma 4 2 2 3 3 2 2 2" xfId="15738" xr:uid="{00000000-0005-0000-0000-00004D3A0000}"/>
    <cellStyle name="Comma 4 2 2 3 3 2 2 3" xfId="15739" xr:uid="{00000000-0005-0000-0000-00004E3A0000}"/>
    <cellStyle name="Comma 4 2 2 3 3 2 3" xfId="15740" xr:uid="{00000000-0005-0000-0000-00004F3A0000}"/>
    <cellStyle name="Comma 4 2 2 3 3 2 3 2" xfId="15741" xr:uid="{00000000-0005-0000-0000-0000503A0000}"/>
    <cellStyle name="Comma 4 2 2 3 3 2 3 3" xfId="15742" xr:uid="{00000000-0005-0000-0000-0000513A0000}"/>
    <cellStyle name="Comma 4 2 2 3 3 2 4" xfId="15743" xr:uid="{00000000-0005-0000-0000-0000523A0000}"/>
    <cellStyle name="Comma 4 2 2 3 3 2 4 2" xfId="15744" xr:uid="{00000000-0005-0000-0000-0000533A0000}"/>
    <cellStyle name="Comma 4 2 2 3 3 2 4 3" xfId="15745" xr:uid="{00000000-0005-0000-0000-0000543A0000}"/>
    <cellStyle name="Comma 4 2 2 3 3 2 5" xfId="15746" xr:uid="{00000000-0005-0000-0000-0000553A0000}"/>
    <cellStyle name="Comma 4 2 2 3 3 2 5 2" xfId="15747" xr:uid="{00000000-0005-0000-0000-0000563A0000}"/>
    <cellStyle name="Comma 4 2 2 3 3 2 5 3" xfId="15748" xr:uid="{00000000-0005-0000-0000-0000573A0000}"/>
    <cellStyle name="Comma 4 2 2 3 3 2 6" xfId="15749" xr:uid="{00000000-0005-0000-0000-0000583A0000}"/>
    <cellStyle name="Comma 4 2 2 3 3 2 7" xfId="15750" xr:uid="{00000000-0005-0000-0000-0000593A0000}"/>
    <cellStyle name="Comma 4 2 2 3 3 3" xfId="15751" xr:uid="{00000000-0005-0000-0000-00005A3A0000}"/>
    <cellStyle name="Comma 4 2 2 3 3 3 2" xfId="15752" xr:uid="{00000000-0005-0000-0000-00005B3A0000}"/>
    <cellStyle name="Comma 4 2 2 3 3 3 3" xfId="15753" xr:uid="{00000000-0005-0000-0000-00005C3A0000}"/>
    <cellStyle name="Comma 4 2 2 3 3 4" xfId="15754" xr:uid="{00000000-0005-0000-0000-00005D3A0000}"/>
    <cellStyle name="Comma 4 2 2 3 3 4 2" xfId="15755" xr:uid="{00000000-0005-0000-0000-00005E3A0000}"/>
    <cellStyle name="Comma 4 2 2 3 3 4 3" xfId="15756" xr:uid="{00000000-0005-0000-0000-00005F3A0000}"/>
    <cellStyle name="Comma 4 2 2 3 3 5" xfId="15757" xr:uid="{00000000-0005-0000-0000-0000603A0000}"/>
    <cellStyle name="Comma 4 2 2 3 3 5 2" xfId="15758" xr:uid="{00000000-0005-0000-0000-0000613A0000}"/>
    <cellStyle name="Comma 4 2 2 3 3 5 3" xfId="15759" xr:uid="{00000000-0005-0000-0000-0000623A0000}"/>
    <cellStyle name="Comma 4 2 2 3 3 6" xfId="15760" xr:uid="{00000000-0005-0000-0000-0000633A0000}"/>
    <cellStyle name="Comma 4 2 2 3 3 6 2" xfId="15761" xr:uid="{00000000-0005-0000-0000-0000643A0000}"/>
    <cellStyle name="Comma 4 2 2 3 3 6 3" xfId="15762" xr:uid="{00000000-0005-0000-0000-0000653A0000}"/>
    <cellStyle name="Comma 4 2 2 3 3 7" xfId="15763" xr:uid="{00000000-0005-0000-0000-0000663A0000}"/>
    <cellStyle name="Comma 4 2 2 3 3 8" xfId="15764" xr:uid="{00000000-0005-0000-0000-0000673A0000}"/>
    <cellStyle name="Comma 4 2 2 3 4" xfId="15765" xr:uid="{00000000-0005-0000-0000-0000683A0000}"/>
    <cellStyle name="Comma 4 2 2 3 4 2" xfId="15766" xr:uid="{00000000-0005-0000-0000-0000693A0000}"/>
    <cellStyle name="Comma 4 2 2 3 4 2 2" xfId="15767" xr:uid="{00000000-0005-0000-0000-00006A3A0000}"/>
    <cellStyle name="Comma 4 2 2 3 4 2 2 2" xfId="15768" xr:uid="{00000000-0005-0000-0000-00006B3A0000}"/>
    <cellStyle name="Comma 4 2 2 3 4 2 2 3" xfId="15769" xr:uid="{00000000-0005-0000-0000-00006C3A0000}"/>
    <cellStyle name="Comma 4 2 2 3 4 2 3" xfId="15770" xr:uid="{00000000-0005-0000-0000-00006D3A0000}"/>
    <cellStyle name="Comma 4 2 2 3 4 2 3 2" xfId="15771" xr:uid="{00000000-0005-0000-0000-00006E3A0000}"/>
    <cellStyle name="Comma 4 2 2 3 4 2 3 3" xfId="15772" xr:uid="{00000000-0005-0000-0000-00006F3A0000}"/>
    <cellStyle name="Comma 4 2 2 3 4 2 4" xfId="15773" xr:uid="{00000000-0005-0000-0000-0000703A0000}"/>
    <cellStyle name="Comma 4 2 2 3 4 2 4 2" xfId="15774" xr:uid="{00000000-0005-0000-0000-0000713A0000}"/>
    <cellStyle name="Comma 4 2 2 3 4 2 4 3" xfId="15775" xr:uid="{00000000-0005-0000-0000-0000723A0000}"/>
    <cellStyle name="Comma 4 2 2 3 4 2 5" xfId="15776" xr:uid="{00000000-0005-0000-0000-0000733A0000}"/>
    <cellStyle name="Comma 4 2 2 3 4 2 5 2" xfId="15777" xr:uid="{00000000-0005-0000-0000-0000743A0000}"/>
    <cellStyle name="Comma 4 2 2 3 4 2 5 3" xfId="15778" xr:uid="{00000000-0005-0000-0000-0000753A0000}"/>
    <cellStyle name="Comma 4 2 2 3 4 2 6" xfId="15779" xr:uid="{00000000-0005-0000-0000-0000763A0000}"/>
    <cellStyle name="Comma 4 2 2 3 4 2 7" xfId="15780" xr:uid="{00000000-0005-0000-0000-0000773A0000}"/>
    <cellStyle name="Comma 4 2 2 3 4 3" xfId="15781" xr:uid="{00000000-0005-0000-0000-0000783A0000}"/>
    <cellStyle name="Comma 4 2 2 3 4 3 2" xfId="15782" xr:uid="{00000000-0005-0000-0000-0000793A0000}"/>
    <cellStyle name="Comma 4 2 2 3 4 3 3" xfId="15783" xr:uid="{00000000-0005-0000-0000-00007A3A0000}"/>
    <cellStyle name="Comma 4 2 2 3 4 4" xfId="15784" xr:uid="{00000000-0005-0000-0000-00007B3A0000}"/>
    <cellStyle name="Comma 4 2 2 3 4 4 2" xfId="15785" xr:uid="{00000000-0005-0000-0000-00007C3A0000}"/>
    <cellStyle name="Comma 4 2 2 3 4 4 3" xfId="15786" xr:uid="{00000000-0005-0000-0000-00007D3A0000}"/>
    <cellStyle name="Comma 4 2 2 3 4 5" xfId="15787" xr:uid="{00000000-0005-0000-0000-00007E3A0000}"/>
    <cellStyle name="Comma 4 2 2 3 4 5 2" xfId="15788" xr:uid="{00000000-0005-0000-0000-00007F3A0000}"/>
    <cellStyle name="Comma 4 2 2 3 4 5 3" xfId="15789" xr:uid="{00000000-0005-0000-0000-0000803A0000}"/>
    <cellStyle name="Comma 4 2 2 3 4 6" xfId="15790" xr:uid="{00000000-0005-0000-0000-0000813A0000}"/>
    <cellStyle name="Comma 4 2 2 3 4 6 2" xfId="15791" xr:uid="{00000000-0005-0000-0000-0000823A0000}"/>
    <cellStyle name="Comma 4 2 2 3 4 6 3" xfId="15792" xr:uid="{00000000-0005-0000-0000-0000833A0000}"/>
    <cellStyle name="Comma 4 2 2 3 4 7" xfId="15793" xr:uid="{00000000-0005-0000-0000-0000843A0000}"/>
    <cellStyle name="Comma 4 2 2 3 4 8" xfId="15794" xr:uid="{00000000-0005-0000-0000-0000853A0000}"/>
    <cellStyle name="Comma 4 2 2 3 5" xfId="15795" xr:uid="{00000000-0005-0000-0000-0000863A0000}"/>
    <cellStyle name="Comma 4 2 2 3 5 2" xfId="15796" xr:uid="{00000000-0005-0000-0000-0000873A0000}"/>
    <cellStyle name="Comma 4 2 2 3 5 2 2" xfId="15797" xr:uid="{00000000-0005-0000-0000-0000883A0000}"/>
    <cellStyle name="Comma 4 2 2 3 5 2 3" xfId="15798" xr:uid="{00000000-0005-0000-0000-0000893A0000}"/>
    <cellStyle name="Comma 4 2 2 3 5 3" xfId="15799" xr:uid="{00000000-0005-0000-0000-00008A3A0000}"/>
    <cellStyle name="Comma 4 2 2 3 5 3 2" xfId="15800" xr:uid="{00000000-0005-0000-0000-00008B3A0000}"/>
    <cellStyle name="Comma 4 2 2 3 5 3 3" xfId="15801" xr:uid="{00000000-0005-0000-0000-00008C3A0000}"/>
    <cellStyle name="Comma 4 2 2 3 5 4" xfId="15802" xr:uid="{00000000-0005-0000-0000-00008D3A0000}"/>
    <cellStyle name="Comma 4 2 2 3 5 4 2" xfId="15803" xr:uid="{00000000-0005-0000-0000-00008E3A0000}"/>
    <cellStyle name="Comma 4 2 2 3 5 4 3" xfId="15804" xr:uid="{00000000-0005-0000-0000-00008F3A0000}"/>
    <cellStyle name="Comma 4 2 2 3 5 5" xfId="15805" xr:uid="{00000000-0005-0000-0000-0000903A0000}"/>
    <cellStyle name="Comma 4 2 2 3 5 5 2" xfId="15806" xr:uid="{00000000-0005-0000-0000-0000913A0000}"/>
    <cellStyle name="Comma 4 2 2 3 5 5 3" xfId="15807" xr:uid="{00000000-0005-0000-0000-0000923A0000}"/>
    <cellStyle name="Comma 4 2 2 3 5 6" xfId="15808" xr:uid="{00000000-0005-0000-0000-0000933A0000}"/>
    <cellStyle name="Comma 4 2 2 3 5 7" xfId="15809" xr:uid="{00000000-0005-0000-0000-0000943A0000}"/>
    <cellStyle name="Comma 4 2 2 3 6" xfId="15810" xr:uid="{00000000-0005-0000-0000-0000953A0000}"/>
    <cellStyle name="Comma 4 2 2 3 6 2" xfId="15811" xr:uid="{00000000-0005-0000-0000-0000963A0000}"/>
    <cellStyle name="Comma 4 2 2 3 6 2 2" xfId="15812" xr:uid="{00000000-0005-0000-0000-0000973A0000}"/>
    <cellStyle name="Comma 4 2 2 3 6 2 3" xfId="15813" xr:uid="{00000000-0005-0000-0000-0000983A0000}"/>
    <cellStyle name="Comma 4 2 2 3 6 3" xfId="15814" xr:uid="{00000000-0005-0000-0000-0000993A0000}"/>
    <cellStyle name="Comma 4 2 2 3 6 3 2" xfId="15815" xr:uid="{00000000-0005-0000-0000-00009A3A0000}"/>
    <cellStyle name="Comma 4 2 2 3 6 3 3" xfId="15816" xr:uid="{00000000-0005-0000-0000-00009B3A0000}"/>
    <cellStyle name="Comma 4 2 2 3 6 4" xfId="15817" xr:uid="{00000000-0005-0000-0000-00009C3A0000}"/>
    <cellStyle name="Comma 4 2 2 3 6 4 2" xfId="15818" xr:uid="{00000000-0005-0000-0000-00009D3A0000}"/>
    <cellStyle name="Comma 4 2 2 3 6 4 3" xfId="15819" xr:uid="{00000000-0005-0000-0000-00009E3A0000}"/>
    <cellStyle name="Comma 4 2 2 3 6 5" xfId="15820" xr:uid="{00000000-0005-0000-0000-00009F3A0000}"/>
    <cellStyle name="Comma 4 2 2 3 6 5 2" xfId="15821" xr:uid="{00000000-0005-0000-0000-0000A03A0000}"/>
    <cellStyle name="Comma 4 2 2 3 6 5 3" xfId="15822" xr:uid="{00000000-0005-0000-0000-0000A13A0000}"/>
    <cellStyle name="Comma 4 2 2 3 6 6" xfId="15823" xr:uid="{00000000-0005-0000-0000-0000A23A0000}"/>
    <cellStyle name="Comma 4 2 2 3 6 7" xfId="15824" xr:uid="{00000000-0005-0000-0000-0000A33A0000}"/>
    <cellStyle name="Comma 4 2 2 3 7" xfId="15825" xr:uid="{00000000-0005-0000-0000-0000A43A0000}"/>
    <cellStyle name="Comma 4 2 2 3 7 2" xfId="15826" xr:uid="{00000000-0005-0000-0000-0000A53A0000}"/>
    <cellStyle name="Comma 4 2 2 3 7 2 2" xfId="15827" xr:uid="{00000000-0005-0000-0000-0000A63A0000}"/>
    <cellStyle name="Comma 4 2 2 3 7 2 3" xfId="15828" xr:uid="{00000000-0005-0000-0000-0000A73A0000}"/>
    <cellStyle name="Comma 4 2 2 3 7 3" xfId="15829" xr:uid="{00000000-0005-0000-0000-0000A83A0000}"/>
    <cellStyle name="Comma 4 2 2 3 7 3 2" xfId="15830" xr:uid="{00000000-0005-0000-0000-0000A93A0000}"/>
    <cellStyle name="Comma 4 2 2 3 7 3 3" xfId="15831" xr:uid="{00000000-0005-0000-0000-0000AA3A0000}"/>
    <cellStyle name="Comma 4 2 2 3 7 4" xfId="15832" xr:uid="{00000000-0005-0000-0000-0000AB3A0000}"/>
    <cellStyle name="Comma 4 2 2 3 7 4 2" xfId="15833" xr:uid="{00000000-0005-0000-0000-0000AC3A0000}"/>
    <cellStyle name="Comma 4 2 2 3 7 4 3" xfId="15834" xr:uid="{00000000-0005-0000-0000-0000AD3A0000}"/>
    <cellStyle name="Comma 4 2 2 3 7 5" xfId="15835" xr:uid="{00000000-0005-0000-0000-0000AE3A0000}"/>
    <cellStyle name="Comma 4 2 2 3 7 5 2" xfId="15836" xr:uid="{00000000-0005-0000-0000-0000AF3A0000}"/>
    <cellStyle name="Comma 4 2 2 3 7 5 3" xfId="15837" xr:uid="{00000000-0005-0000-0000-0000B03A0000}"/>
    <cellStyle name="Comma 4 2 2 3 7 6" xfId="15838" xr:uid="{00000000-0005-0000-0000-0000B13A0000}"/>
    <cellStyle name="Comma 4 2 2 3 7 7" xfId="15839" xr:uid="{00000000-0005-0000-0000-0000B23A0000}"/>
    <cellStyle name="Comma 4 2 2 3 8" xfId="15840" xr:uid="{00000000-0005-0000-0000-0000B33A0000}"/>
    <cellStyle name="Comma 4 2 2 3 8 2" xfId="15841" xr:uid="{00000000-0005-0000-0000-0000B43A0000}"/>
    <cellStyle name="Comma 4 2 2 3 8 2 2" xfId="15842" xr:uid="{00000000-0005-0000-0000-0000B53A0000}"/>
    <cellStyle name="Comma 4 2 2 3 8 2 3" xfId="15843" xr:uid="{00000000-0005-0000-0000-0000B63A0000}"/>
    <cellStyle name="Comma 4 2 2 3 8 3" xfId="15844" xr:uid="{00000000-0005-0000-0000-0000B73A0000}"/>
    <cellStyle name="Comma 4 2 2 3 8 3 2" xfId="15845" xr:uid="{00000000-0005-0000-0000-0000B83A0000}"/>
    <cellStyle name="Comma 4 2 2 3 8 3 3" xfId="15846" xr:uid="{00000000-0005-0000-0000-0000B93A0000}"/>
    <cellStyle name="Comma 4 2 2 3 8 4" xfId="15847" xr:uid="{00000000-0005-0000-0000-0000BA3A0000}"/>
    <cellStyle name="Comma 4 2 2 3 8 4 2" xfId="15848" xr:uid="{00000000-0005-0000-0000-0000BB3A0000}"/>
    <cellStyle name="Comma 4 2 2 3 8 4 3" xfId="15849" xr:uid="{00000000-0005-0000-0000-0000BC3A0000}"/>
    <cellStyle name="Comma 4 2 2 3 8 5" xfId="15850" xr:uid="{00000000-0005-0000-0000-0000BD3A0000}"/>
    <cellStyle name="Comma 4 2 2 3 8 5 2" xfId="15851" xr:uid="{00000000-0005-0000-0000-0000BE3A0000}"/>
    <cellStyle name="Comma 4 2 2 3 8 5 3" xfId="15852" xr:uid="{00000000-0005-0000-0000-0000BF3A0000}"/>
    <cellStyle name="Comma 4 2 2 3 8 6" xfId="15853" xr:uid="{00000000-0005-0000-0000-0000C03A0000}"/>
    <cellStyle name="Comma 4 2 2 3 8 7" xfId="15854" xr:uid="{00000000-0005-0000-0000-0000C13A0000}"/>
    <cellStyle name="Comma 4 2 2 3 9" xfId="15855" xr:uid="{00000000-0005-0000-0000-0000C23A0000}"/>
    <cellStyle name="Comma 4 2 2 3 9 2" xfId="15856" xr:uid="{00000000-0005-0000-0000-0000C33A0000}"/>
    <cellStyle name="Comma 4 2 2 3 9 3" xfId="15857" xr:uid="{00000000-0005-0000-0000-0000C43A0000}"/>
    <cellStyle name="Comma 4 2 2 4" xfId="15858" xr:uid="{00000000-0005-0000-0000-0000C53A0000}"/>
    <cellStyle name="Comma 4 2 2 4 10" xfId="15859" xr:uid="{00000000-0005-0000-0000-0000C63A0000}"/>
    <cellStyle name="Comma 4 2 2 4 11" xfId="15860" xr:uid="{00000000-0005-0000-0000-0000C73A0000}"/>
    <cellStyle name="Comma 4 2 2 4 2" xfId="15861" xr:uid="{00000000-0005-0000-0000-0000C83A0000}"/>
    <cellStyle name="Comma 4 2 2 4 2 2" xfId="15862" xr:uid="{00000000-0005-0000-0000-0000C93A0000}"/>
    <cellStyle name="Comma 4 2 2 4 2 2 2" xfId="15863" xr:uid="{00000000-0005-0000-0000-0000CA3A0000}"/>
    <cellStyle name="Comma 4 2 2 4 2 2 2 2" xfId="15864" xr:uid="{00000000-0005-0000-0000-0000CB3A0000}"/>
    <cellStyle name="Comma 4 2 2 4 2 2 2 3" xfId="15865" xr:uid="{00000000-0005-0000-0000-0000CC3A0000}"/>
    <cellStyle name="Comma 4 2 2 4 2 2 3" xfId="15866" xr:uid="{00000000-0005-0000-0000-0000CD3A0000}"/>
    <cellStyle name="Comma 4 2 2 4 2 2 3 2" xfId="15867" xr:uid="{00000000-0005-0000-0000-0000CE3A0000}"/>
    <cellStyle name="Comma 4 2 2 4 2 2 3 3" xfId="15868" xr:uid="{00000000-0005-0000-0000-0000CF3A0000}"/>
    <cellStyle name="Comma 4 2 2 4 2 2 4" xfId="15869" xr:uid="{00000000-0005-0000-0000-0000D03A0000}"/>
    <cellStyle name="Comma 4 2 2 4 2 2 4 2" xfId="15870" xr:uid="{00000000-0005-0000-0000-0000D13A0000}"/>
    <cellStyle name="Comma 4 2 2 4 2 2 4 3" xfId="15871" xr:uid="{00000000-0005-0000-0000-0000D23A0000}"/>
    <cellStyle name="Comma 4 2 2 4 2 2 5" xfId="15872" xr:uid="{00000000-0005-0000-0000-0000D33A0000}"/>
    <cellStyle name="Comma 4 2 2 4 2 2 5 2" xfId="15873" xr:uid="{00000000-0005-0000-0000-0000D43A0000}"/>
    <cellStyle name="Comma 4 2 2 4 2 2 5 3" xfId="15874" xr:uid="{00000000-0005-0000-0000-0000D53A0000}"/>
    <cellStyle name="Comma 4 2 2 4 2 2 6" xfId="15875" xr:uid="{00000000-0005-0000-0000-0000D63A0000}"/>
    <cellStyle name="Comma 4 2 2 4 2 2 7" xfId="15876" xr:uid="{00000000-0005-0000-0000-0000D73A0000}"/>
    <cellStyle name="Comma 4 2 2 4 2 3" xfId="15877" xr:uid="{00000000-0005-0000-0000-0000D83A0000}"/>
    <cellStyle name="Comma 4 2 2 4 2 3 2" xfId="15878" xr:uid="{00000000-0005-0000-0000-0000D93A0000}"/>
    <cellStyle name="Comma 4 2 2 4 2 3 3" xfId="15879" xr:uid="{00000000-0005-0000-0000-0000DA3A0000}"/>
    <cellStyle name="Comma 4 2 2 4 2 4" xfId="15880" xr:uid="{00000000-0005-0000-0000-0000DB3A0000}"/>
    <cellStyle name="Comma 4 2 2 4 2 4 2" xfId="15881" xr:uid="{00000000-0005-0000-0000-0000DC3A0000}"/>
    <cellStyle name="Comma 4 2 2 4 2 4 3" xfId="15882" xr:uid="{00000000-0005-0000-0000-0000DD3A0000}"/>
    <cellStyle name="Comma 4 2 2 4 2 5" xfId="15883" xr:uid="{00000000-0005-0000-0000-0000DE3A0000}"/>
    <cellStyle name="Comma 4 2 2 4 2 5 2" xfId="15884" xr:uid="{00000000-0005-0000-0000-0000DF3A0000}"/>
    <cellStyle name="Comma 4 2 2 4 2 5 3" xfId="15885" xr:uid="{00000000-0005-0000-0000-0000E03A0000}"/>
    <cellStyle name="Comma 4 2 2 4 2 6" xfId="15886" xr:uid="{00000000-0005-0000-0000-0000E13A0000}"/>
    <cellStyle name="Comma 4 2 2 4 2 6 2" xfId="15887" xr:uid="{00000000-0005-0000-0000-0000E23A0000}"/>
    <cellStyle name="Comma 4 2 2 4 2 6 3" xfId="15888" xr:uid="{00000000-0005-0000-0000-0000E33A0000}"/>
    <cellStyle name="Comma 4 2 2 4 2 7" xfId="15889" xr:uid="{00000000-0005-0000-0000-0000E43A0000}"/>
    <cellStyle name="Comma 4 2 2 4 2 8" xfId="15890" xr:uid="{00000000-0005-0000-0000-0000E53A0000}"/>
    <cellStyle name="Comma 4 2 2 4 3" xfId="15891" xr:uid="{00000000-0005-0000-0000-0000E63A0000}"/>
    <cellStyle name="Comma 4 2 2 4 3 2" xfId="15892" xr:uid="{00000000-0005-0000-0000-0000E73A0000}"/>
    <cellStyle name="Comma 4 2 2 4 3 2 2" xfId="15893" xr:uid="{00000000-0005-0000-0000-0000E83A0000}"/>
    <cellStyle name="Comma 4 2 2 4 3 2 3" xfId="15894" xr:uid="{00000000-0005-0000-0000-0000E93A0000}"/>
    <cellStyle name="Comma 4 2 2 4 3 3" xfId="15895" xr:uid="{00000000-0005-0000-0000-0000EA3A0000}"/>
    <cellStyle name="Comma 4 2 2 4 3 3 2" xfId="15896" xr:uid="{00000000-0005-0000-0000-0000EB3A0000}"/>
    <cellStyle name="Comma 4 2 2 4 3 3 3" xfId="15897" xr:uid="{00000000-0005-0000-0000-0000EC3A0000}"/>
    <cellStyle name="Comma 4 2 2 4 3 4" xfId="15898" xr:uid="{00000000-0005-0000-0000-0000ED3A0000}"/>
    <cellStyle name="Comma 4 2 2 4 3 4 2" xfId="15899" xr:uid="{00000000-0005-0000-0000-0000EE3A0000}"/>
    <cellStyle name="Comma 4 2 2 4 3 4 3" xfId="15900" xr:uid="{00000000-0005-0000-0000-0000EF3A0000}"/>
    <cellStyle name="Comma 4 2 2 4 3 5" xfId="15901" xr:uid="{00000000-0005-0000-0000-0000F03A0000}"/>
    <cellStyle name="Comma 4 2 2 4 3 5 2" xfId="15902" xr:uid="{00000000-0005-0000-0000-0000F13A0000}"/>
    <cellStyle name="Comma 4 2 2 4 3 5 3" xfId="15903" xr:uid="{00000000-0005-0000-0000-0000F23A0000}"/>
    <cellStyle name="Comma 4 2 2 4 3 6" xfId="15904" xr:uid="{00000000-0005-0000-0000-0000F33A0000}"/>
    <cellStyle name="Comma 4 2 2 4 3 7" xfId="15905" xr:uid="{00000000-0005-0000-0000-0000F43A0000}"/>
    <cellStyle name="Comma 4 2 2 4 4" xfId="15906" xr:uid="{00000000-0005-0000-0000-0000F53A0000}"/>
    <cellStyle name="Comma 4 2 2 4 4 2" xfId="15907" xr:uid="{00000000-0005-0000-0000-0000F63A0000}"/>
    <cellStyle name="Comma 4 2 2 4 4 2 2" xfId="15908" xr:uid="{00000000-0005-0000-0000-0000F73A0000}"/>
    <cellStyle name="Comma 4 2 2 4 4 2 3" xfId="15909" xr:uid="{00000000-0005-0000-0000-0000F83A0000}"/>
    <cellStyle name="Comma 4 2 2 4 4 3" xfId="15910" xr:uid="{00000000-0005-0000-0000-0000F93A0000}"/>
    <cellStyle name="Comma 4 2 2 4 4 3 2" xfId="15911" xr:uid="{00000000-0005-0000-0000-0000FA3A0000}"/>
    <cellStyle name="Comma 4 2 2 4 4 3 3" xfId="15912" xr:uid="{00000000-0005-0000-0000-0000FB3A0000}"/>
    <cellStyle name="Comma 4 2 2 4 4 4" xfId="15913" xr:uid="{00000000-0005-0000-0000-0000FC3A0000}"/>
    <cellStyle name="Comma 4 2 2 4 4 4 2" xfId="15914" xr:uid="{00000000-0005-0000-0000-0000FD3A0000}"/>
    <cellStyle name="Comma 4 2 2 4 4 4 3" xfId="15915" xr:uid="{00000000-0005-0000-0000-0000FE3A0000}"/>
    <cellStyle name="Comma 4 2 2 4 4 5" xfId="15916" xr:uid="{00000000-0005-0000-0000-0000FF3A0000}"/>
    <cellStyle name="Comma 4 2 2 4 4 5 2" xfId="15917" xr:uid="{00000000-0005-0000-0000-0000003B0000}"/>
    <cellStyle name="Comma 4 2 2 4 4 5 3" xfId="15918" xr:uid="{00000000-0005-0000-0000-0000013B0000}"/>
    <cellStyle name="Comma 4 2 2 4 4 6" xfId="15919" xr:uid="{00000000-0005-0000-0000-0000023B0000}"/>
    <cellStyle name="Comma 4 2 2 4 4 7" xfId="15920" xr:uid="{00000000-0005-0000-0000-0000033B0000}"/>
    <cellStyle name="Comma 4 2 2 4 5" xfId="15921" xr:uid="{00000000-0005-0000-0000-0000043B0000}"/>
    <cellStyle name="Comma 4 2 2 4 5 2" xfId="15922" xr:uid="{00000000-0005-0000-0000-0000053B0000}"/>
    <cellStyle name="Comma 4 2 2 4 5 2 2" xfId="15923" xr:uid="{00000000-0005-0000-0000-0000063B0000}"/>
    <cellStyle name="Comma 4 2 2 4 5 2 3" xfId="15924" xr:uid="{00000000-0005-0000-0000-0000073B0000}"/>
    <cellStyle name="Comma 4 2 2 4 5 3" xfId="15925" xr:uid="{00000000-0005-0000-0000-0000083B0000}"/>
    <cellStyle name="Comma 4 2 2 4 5 3 2" xfId="15926" xr:uid="{00000000-0005-0000-0000-0000093B0000}"/>
    <cellStyle name="Comma 4 2 2 4 5 3 3" xfId="15927" xr:uid="{00000000-0005-0000-0000-00000A3B0000}"/>
    <cellStyle name="Comma 4 2 2 4 5 4" xfId="15928" xr:uid="{00000000-0005-0000-0000-00000B3B0000}"/>
    <cellStyle name="Comma 4 2 2 4 5 4 2" xfId="15929" xr:uid="{00000000-0005-0000-0000-00000C3B0000}"/>
    <cellStyle name="Comma 4 2 2 4 5 4 3" xfId="15930" xr:uid="{00000000-0005-0000-0000-00000D3B0000}"/>
    <cellStyle name="Comma 4 2 2 4 5 5" xfId="15931" xr:uid="{00000000-0005-0000-0000-00000E3B0000}"/>
    <cellStyle name="Comma 4 2 2 4 5 5 2" xfId="15932" xr:uid="{00000000-0005-0000-0000-00000F3B0000}"/>
    <cellStyle name="Comma 4 2 2 4 5 5 3" xfId="15933" xr:uid="{00000000-0005-0000-0000-0000103B0000}"/>
    <cellStyle name="Comma 4 2 2 4 5 6" xfId="15934" xr:uid="{00000000-0005-0000-0000-0000113B0000}"/>
    <cellStyle name="Comma 4 2 2 4 5 7" xfId="15935" xr:uid="{00000000-0005-0000-0000-0000123B0000}"/>
    <cellStyle name="Comma 4 2 2 4 6" xfId="15936" xr:uid="{00000000-0005-0000-0000-0000133B0000}"/>
    <cellStyle name="Comma 4 2 2 4 6 2" xfId="15937" xr:uid="{00000000-0005-0000-0000-0000143B0000}"/>
    <cellStyle name="Comma 4 2 2 4 6 3" xfId="15938" xr:uid="{00000000-0005-0000-0000-0000153B0000}"/>
    <cellStyle name="Comma 4 2 2 4 7" xfId="15939" xr:uid="{00000000-0005-0000-0000-0000163B0000}"/>
    <cellStyle name="Comma 4 2 2 4 7 2" xfId="15940" xr:uid="{00000000-0005-0000-0000-0000173B0000}"/>
    <cellStyle name="Comma 4 2 2 4 7 3" xfId="15941" xr:uid="{00000000-0005-0000-0000-0000183B0000}"/>
    <cellStyle name="Comma 4 2 2 4 8" xfId="15942" xr:uid="{00000000-0005-0000-0000-0000193B0000}"/>
    <cellStyle name="Comma 4 2 2 4 8 2" xfId="15943" xr:uid="{00000000-0005-0000-0000-00001A3B0000}"/>
    <cellStyle name="Comma 4 2 2 4 8 3" xfId="15944" xr:uid="{00000000-0005-0000-0000-00001B3B0000}"/>
    <cellStyle name="Comma 4 2 2 4 9" xfId="15945" xr:uid="{00000000-0005-0000-0000-00001C3B0000}"/>
    <cellStyle name="Comma 4 2 2 4 9 2" xfId="15946" xr:uid="{00000000-0005-0000-0000-00001D3B0000}"/>
    <cellStyle name="Comma 4 2 2 4 9 3" xfId="15947" xr:uid="{00000000-0005-0000-0000-00001E3B0000}"/>
    <cellStyle name="Comma 4 2 2 5" xfId="15948" xr:uid="{00000000-0005-0000-0000-00001F3B0000}"/>
    <cellStyle name="Comma 4 2 2 5 2" xfId="15949" xr:uid="{00000000-0005-0000-0000-0000203B0000}"/>
    <cellStyle name="Comma 4 2 2 5 2 2" xfId="15950" xr:uid="{00000000-0005-0000-0000-0000213B0000}"/>
    <cellStyle name="Comma 4 2 2 5 2 2 2" xfId="15951" xr:uid="{00000000-0005-0000-0000-0000223B0000}"/>
    <cellStyle name="Comma 4 2 2 5 2 2 3" xfId="15952" xr:uid="{00000000-0005-0000-0000-0000233B0000}"/>
    <cellStyle name="Comma 4 2 2 5 2 3" xfId="15953" xr:uid="{00000000-0005-0000-0000-0000243B0000}"/>
    <cellStyle name="Comma 4 2 2 5 2 3 2" xfId="15954" xr:uid="{00000000-0005-0000-0000-0000253B0000}"/>
    <cellStyle name="Comma 4 2 2 5 2 3 3" xfId="15955" xr:uid="{00000000-0005-0000-0000-0000263B0000}"/>
    <cellStyle name="Comma 4 2 2 5 2 4" xfId="15956" xr:uid="{00000000-0005-0000-0000-0000273B0000}"/>
    <cellStyle name="Comma 4 2 2 5 2 4 2" xfId="15957" xr:uid="{00000000-0005-0000-0000-0000283B0000}"/>
    <cellStyle name="Comma 4 2 2 5 2 4 3" xfId="15958" xr:uid="{00000000-0005-0000-0000-0000293B0000}"/>
    <cellStyle name="Comma 4 2 2 5 2 5" xfId="15959" xr:uid="{00000000-0005-0000-0000-00002A3B0000}"/>
    <cellStyle name="Comma 4 2 2 5 2 5 2" xfId="15960" xr:uid="{00000000-0005-0000-0000-00002B3B0000}"/>
    <cellStyle name="Comma 4 2 2 5 2 5 3" xfId="15961" xr:uid="{00000000-0005-0000-0000-00002C3B0000}"/>
    <cellStyle name="Comma 4 2 2 5 2 6" xfId="15962" xr:uid="{00000000-0005-0000-0000-00002D3B0000}"/>
    <cellStyle name="Comma 4 2 2 5 2 7" xfId="15963" xr:uid="{00000000-0005-0000-0000-00002E3B0000}"/>
    <cellStyle name="Comma 4 2 2 5 3" xfId="15964" xr:uid="{00000000-0005-0000-0000-00002F3B0000}"/>
    <cellStyle name="Comma 4 2 2 5 3 2" xfId="15965" xr:uid="{00000000-0005-0000-0000-0000303B0000}"/>
    <cellStyle name="Comma 4 2 2 5 3 3" xfId="15966" xr:uid="{00000000-0005-0000-0000-0000313B0000}"/>
    <cellStyle name="Comma 4 2 2 5 4" xfId="15967" xr:uid="{00000000-0005-0000-0000-0000323B0000}"/>
    <cellStyle name="Comma 4 2 2 5 4 2" xfId="15968" xr:uid="{00000000-0005-0000-0000-0000333B0000}"/>
    <cellStyle name="Comma 4 2 2 5 4 3" xfId="15969" xr:uid="{00000000-0005-0000-0000-0000343B0000}"/>
    <cellStyle name="Comma 4 2 2 5 5" xfId="15970" xr:uid="{00000000-0005-0000-0000-0000353B0000}"/>
    <cellStyle name="Comma 4 2 2 5 5 2" xfId="15971" xr:uid="{00000000-0005-0000-0000-0000363B0000}"/>
    <cellStyle name="Comma 4 2 2 5 5 3" xfId="15972" xr:uid="{00000000-0005-0000-0000-0000373B0000}"/>
    <cellStyle name="Comma 4 2 2 5 6" xfId="15973" xr:uid="{00000000-0005-0000-0000-0000383B0000}"/>
    <cellStyle name="Comma 4 2 2 5 6 2" xfId="15974" xr:uid="{00000000-0005-0000-0000-0000393B0000}"/>
    <cellStyle name="Comma 4 2 2 5 6 3" xfId="15975" xr:uid="{00000000-0005-0000-0000-00003A3B0000}"/>
    <cellStyle name="Comma 4 2 2 5 7" xfId="15976" xr:uid="{00000000-0005-0000-0000-00003B3B0000}"/>
    <cellStyle name="Comma 4 2 2 5 8" xfId="15977" xr:uid="{00000000-0005-0000-0000-00003C3B0000}"/>
    <cellStyle name="Comma 4 2 2 6" xfId="15978" xr:uid="{00000000-0005-0000-0000-00003D3B0000}"/>
    <cellStyle name="Comma 4 2 2 6 2" xfId="15979" xr:uid="{00000000-0005-0000-0000-00003E3B0000}"/>
    <cellStyle name="Comma 4 2 2 6 2 2" xfId="15980" xr:uid="{00000000-0005-0000-0000-00003F3B0000}"/>
    <cellStyle name="Comma 4 2 2 6 2 2 2" xfId="15981" xr:uid="{00000000-0005-0000-0000-0000403B0000}"/>
    <cellStyle name="Comma 4 2 2 6 2 2 3" xfId="15982" xr:uid="{00000000-0005-0000-0000-0000413B0000}"/>
    <cellStyle name="Comma 4 2 2 6 2 3" xfId="15983" xr:uid="{00000000-0005-0000-0000-0000423B0000}"/>
    <cellStyle name="Comma 4 2 2 6 2 3 2" xfId="15984" xr:uid="{00000000-0005-0000-0000-0000433B0000}"/>
    <cellStyle name="Comma 4 2 2 6 2 3 3" xfId="15985" xr:uid="{00000000-0005-0000-0000-0000443B0000}"/>
    <cellStyle name="Comma 4 2 2 6 2 4" xfId="15986" xr:uid="{00000000-0005-0000-0000-0000453B0000}"/>
    <cellStyle name="Comma 4 2 2 6 2 4 2" xfId="15987" xr:uid="{00000000-0005-0000-0000-0000463B0000}"/>
    <cellStyle name="Comma 4 2 2 6 2 4 3" xfId="15988" xr:uid="{00000000-0005-0000-0000-0000473B0000}"/>
    <cellStyle name="Comma 4 2 2 6 2 5" xfId="15989" xr:uid="{00000000-0005-0000-0000-0000483B0000}"/>
    <cellStyle name="Comma 4 2 2 6 2 5 2" xfId="15990" xr:uid="{00000000-0005-0000-0000-0000493B0000}"/>
    <cellStyle name="Comma 4 2 2 6 2 5 3" xfId="15991" xr:uid="{00000000-0005-0000-0000-00004A3B0000}"/>
    <cellStyle name="Comma 4 2 2 6 2 6" xfId="15992" xr:uid="{00000000-0005-0000-0000-00004B3B0000}"/>
    <cellStyle name="Comma 4 2 2 6 2 7" xfId="15993" xr:uid="{00000000-0005-0000-0000-00004C3B0000}"/>
    <cellStyle name="Comma 4 2 2 6 3" xfId="15994" xr:uid="{00000000-0005-0000-0000-00004D3B0000}"/>
    <cellStyle name="Comma 4 2 2 6 3 2" xfId="15995" xr:uid="{00000000-0005-0000-0000-00004E3B0000}"/>
    <cellStyle name="Comma 4 2 2 6 3 3" xfId="15996" xr:uid="{00000000-0005-0000-0000-00004F3B0000}"/>
    <cellStyle name="Comma 4 2 2 6 4" xfId="15997" xr:uid="{00000000-0005-0000-0000-0000503B0000}"/>
    <cellStyle name="Comma 4 2 2 6 4 2" xfId="15998" xr:uid="{00000000-0005-0000-0000-0000513B0000}"/>
    <cellStyle name="Comma 4 2 2 6 4 3" xfId="15999" xr:uid="{00000000-0005-0000-0000-0000523B0000}"/>
    <cellStyle name="Comma 4 2 2 6 5" xfId="16000" xr:uid="{00000000-0005-0000-0000-0000533B0000}"/>
    <cellStyle name="Comma 4 2 2 6 5 2" xfId="16001" xr:uid="{00000000-0005-0000-0000-0000543B0000}"/>
    <cellStyle name="Comma 4 2 2 6 5 3" xfId="16002" xr:uid="{00000000-0005-0000-0000-0000553B0000}"/>
    <cellStyle name="Comma 4 2 2 6 6" xfId="16003" xr:uid="{00000000-0005-0000-0000-0000563B0000}"/>
    <cellStyle name="Comma 4 2 2 6 6 2" xfId="16004" xr:uid="{00000000-0005-0000-0000-0000573B0000}"/>
    <cellStyle name="Comma 4 2 2 6 6 3" xfId="16005" xr:uid="{00000000-0005-0000-0000-0000583B0000}"/>
    <cellStyle name="Comma 4 2 2 6 7" xfId="16006" xr:uid="{00000000-0005-0000-0000-0000593B0000}"/>
    <cellStyle name="Comma 4 2 2 6 8" xfId="16007" xr:uid="{00000000-0005-0000-0000-00005A3B0000}"/>
    <cellStyle name="Comma 4 2 2 7" xfId="16008" xr:uid="{00000000-0005-0000-0000-00005B3B0000}"/>
    <cellStyle name="Comma 4 2 2 7 2" xfId="16009" xr:uid="{00000000-0005-0000-0000-00005C3B0000}"/>
    <cellStyle name="Comma 4 2 2 7 2 2" xfId="16010" xr:uid="{00000000-0005-0000-0000-00005D3B0000}"/>
    <cellStyle name="Comma 4 2 2 7 2 3" xfId="16011" xr:uid="{00000000-0005-0000-0000-00005E3B0000}"/>
    <cellStyle name="Comma 4 2 2 7 3" xfId="16012" xr:uid="{00000000-0005-0000-0000-00005F3B0000}"/>
    <cellStyle name="Comma 4 2 2 7 3 2" xfId="16013" xr:uid="{00000000-0005-0000-0000-0000603B0000}"/>
    <cellStyle name="Comma 4 2 2 7 3 3" xfId="16014" xr:uid="{00000000-0005-0000-0000-0000613B0000}"/>
    <cellStyle name="Comma 4 2 2 7 4" xfId="16015" xr:uid="{00000000-0005-0000-0000-0000623B0000}"/>
    <cellStyle name="Comma 4 2 2 7 4 2" xfId="16016" xr:uid="{00000000-0005-0000-0000-0000633B0000}"/>
    <cellStyle name="Comma 4 2 2 7 4 3" xfId="16017" xr:uid="{00000000-0005-0000-0000-0000643B0000}"/>
    <cellStyle name="Comma 4 2 2 7 5" xfId="16018" xr:uid="{00000000-0005-0000-0000-0000653B0000}"/>
    <cellStyle name="Comma 4 2 2 7 5 2" xfId="16019" xr:uid="{00000000-0005-0000-0000-0000663B0000}"/>
    <cellStyle name="Comma 4 2 2 7 5 3" xfId="16020" xr:uid="{00000000-0005-0000-0000-0000673B0000}"/>
    <cellStyle name="Comma 4 2 2 7 6" xfId="16021" xr:uid="{00000000-0005-0000-0000-0000683B0000}"/>
    <cellStyle name="Comma 4 2 2 7 7" xfId="16022" xr:uid="{00000000-0005-0000-0000-0000693B0000}"/>
    <cellStyle name="Comma 4 2 2 8" xfId="16023" xr:uid="{00000000-0005-0000-0000-00006A3B0000}"/>
    <cellStyle name="Comma 4 2 2 8 2" xfId="16024" xr:uid="{00000000-0005-0000-0000-00006B3B0000}"/>
    <cellStyle name="Comma 4 2 2 8 2 2" xfId="16025" xr:uid="{00000000-0005-0000-0000-00006C3B0000}"/>
    <cellStyle name="Comma 4 2 2 8 2 3" xfId="16026" xr:uid="{00000000-0005-0000-0000-00006D3B0000}"/>
    <cellStyle name="Comma 4 2 2 8 3" xfId="16027" xr:uid="{00000000-0005-0000-0000-00006E3B0000}"/>
    <cellStyle name="Comma 4 2 2 8 3 2" xfId="16028" xr:uid="{00000000-0005-0000-0000-00006F3B0000}"/>
    <cellStyle name="Comma 4 2 2 8 3 3" xfId="16029" xr:uid="{00000000-0005-0000-0000-0000703B0000}"/>
    <cellStyle name="Comma 4 2 2 8 4" xfId="16030" xr:uid="{00000000-0005-0000-0000-0000713B0000}"/>
    <cellStyle name="Comma 4 2 2 8 4 2" xfId="16031" xr:uid="{00000000-0005-0000-0000-0000723B0000}"/>
    <cellStyle name="Comma 4 2 2 8 4 3" xfId="16032" xr:uid="{00000000-0005-0000-0000-0000733B0000}"/>
    <cellStyle name="Comma 4 2 2 8 5" xfId="16033" xr:uid="{00000000-0005-0000-0000-0000743B0000}"/>
    <cellStyle name="Comma 4 2 2 8 5 2" xfId="16034" xr:uid="{00000000-0005-0000-0000-0000753B0000}"/>
    <cellStyle name="Comma 4 2 2 8 5 3" xfId="16035" xr:uid="{00000000-0005-0000-0000-0000763B0000}"/>
    <cellStyle name="Comma 4 2 2 8 6" xfId="16036" xr:uid="{00000000-0005-0000-0000-0000773B0000}"/>
    <cellStyle name="Comma 4 2 2 8 7" xfId="16037" xr:uid="{00000000-0005-0000-0000-0000783B0000}"/>
    <cellStyle name="Comma 4 2 2 9" xfId="16038" xr:uid="{00000000-0005-0000-0000-0000793B0000}"/>
    <cellStyle name="Comma 4 2 2 9 2" xfId="16039" xr:uid="{00000000-0005-0000-0000-00007A3B0000}"/>
    <cellStyle name="Comma 4 2 2 9 2 2" xfId="16040" xr:uid="{00000000-0005-0000-0000-00007B3B0000}"/>
    <cellStyle name="Comma 4 2 2 9 2 3" xfId="16041" xr:uid="{00000000-0005-0000-0000-00007C3B0000}"/>
    <cellStyle name="Comma 4 2 2 9 3" xfId="16042" xr:uid="{00000000-0005-0000-0000-00007D3B0000}"/>
    <cellStyle name="Comma 4 2 2 9 3 2" xfId="16043" xr:uid="{00000000-0005-0000-0000-00007E3B0000}"/>
    <cellStyle name="Comma 4 2 2 9 3 3" xfId="16044" xr:uid="{00000000-0005-0000-0000-00007F3B0000}"/>
    <cellStyle name="Comma 4 2 2 9 4" xfId="16045" xr:uid="{00000000-0005-0000-0000-0000803B0000}"/>
    <cellStyle name="Comma 4 2 2 9 4 2" xfId="16046" xr:uid="{00000000-0005-0000-0000-0000813B0000}"/>
    <cellStyle name="Comma 4 2 2 9 4 3" xfId="16047" xr:uid="{00000000-0005-0000-0000-0000823B0000}"/>
    <cellStyle name="Comma 4 2 2 9 5" xfId="16048" xr:uid="{00000000-0005-0000-0000-0000833B0000}"/>
    <cellStyle name="Comma 4 2 2 9 5 2" xfId="16049" xr:uid="{00000000-0005-0000-0000-0000843B0000}"/>
    <cellStyle name="Comma 4 2 2 9 5 3" xfId="16050" xr:uid="{00000000-0005-0000-0000-0000853B0000}"/>
    <cellStyle name="Comma 4 2 2 9 6" xfId="16051" xr:uid="{00000000-0005-0000-0000-0000863B0000}"/>
    <cellStyle name="Comma 4 2 2 9 7" xfId="16052" xr:uid="{00000000-0005-0000-0000-0000873B0000}"/>
    <cellStyle name="Comma 4 2 3" xfId="693" xr:uid="{00000000-0005-0000-0000-0000883B0000}"/>
    <cellStyle name="Comma 4 2 3 10" xfId="16054" xr:uid="{00000000-0005-0000-0000-0000893B0000}"/>
    <cellStyle name="Comma 4 2 3 10 2" xfId="16055" xr:uid="{00000000-0005-0000-0000-00008A3B0000}"/>
    <cellStyle name="Comma 4 2 3 10 3" xfId="16056" xr:uid="{00000000-0005-0000-0000-00008B3B0000}"/>
    <cellStyle name="Comma 4 2 3 11" xfId="16057" xr:uid="{00000000-0005-0000-0000-00008C3B0000}"/>
    <cellStyle name="Comma 4 2 3 11 2" xfId="16058" xr:uid="{00000000-0005-0000-0000-00008D3B0000}"/>
    <cellStyle name="Comma 4 2 3 11 3" xfId="16059" xr:uid="{00000000-0005-0000-0000-00008E3B0000}"/>
    <cellStyle name="Comma 4 2 3 12" xfId="16060" xr:uid="{00000000-0005-0000-0000-00008F3B0000}"/>
    <cellStyle name="Comma 4 2 3 12 2" xfId="16061" xr:uid="{00000000-0005-0000-0000-0000903B0000}"/>
    <cellStyle name="Comma 4 2 3 12 3" xfId="16062" xr:uid="{00000000-0005-0000-0000-0000913B0000}"/>
    <cellStyle name="Comma 4 2 3 13" xfId="16063" xr:uid="{00000000-0005-0000-0000-0000923B0000}"/>
    <cellStyle name="Comma 4 2 3 13 2" xfId="16064" xr:uid="{00000000-0005-0000-0000-0000933B0000}"/>
    <cellStyle name="Comma 4 2 3 13 3" xfId="16065" xr:uid="{00000000-0005-0000-0000-0000943B0000}"/>
    <cellStyle name="Comma 4 2 3 14" xfId="16066" xr:uid="{00000000-0005-0000-0000-0000953B0000}"/>
    <cellStyle name="Comma 4 2 3 15" xfId="16067" xr:uid="{00000000-0005-0000-0000-0000963B0000}"/>
    <cellStyle name="Comma 4 2 3 16" xfId="16053" xr:uid="{00000000-0005-0000-0000-0000973B0000}"/>
    <cellStyle name="Comma 4 2 3 2" xfId="16068" xr:uid="{00000000-0005-0000-0000-0000983B0000}"/>
    <cellStyle name="Comma 4 2 3 2 10" xfId="16069" xr:uid="{00000000-0005-0000-0000-0000993B0000}"/>
    <cellStyle name="Comma 4 2 3 2 10 2" xfId="16070" xr:uid="{00000000-0005-0000-0000-00009A3B0000}"/>
    <cellStyle name="Comma 4 2 3 2 10 3" xfId="16071" xr:uid="{00000000-0005-0000-0000-00009B3B0000}"/>
    <cellStyle name="Comma 4 2 3 2 11" xfId="16072" xr:uid="{00000000-0005-0000-0000-00009C3B0000}"/>
    <cellStyle name="Comma 4 2 3 2 11 2" xfId="16073" xr:uid="{00000000-0005-0000-0000-00009D3B0000}"/>
    <cellStyle name="Comma 4 2 3 2 11 3" xfId="16074" xr:uid="{00000000-0005-0000-0000-00009E3B0000}"/>
    <cellStyle name="Comma 4 2 3 2 12" xfId="16075" xr:uid="{00000000-0005-0000-0000-00009F3B0000}"/>
    <cellStyle name="Comma 4 2 3 2 12 2" xfId="16076" xr:uid="{00000000-0005-0000-0000-0000A03B0000}"/>
    <cellStyle name="Comma 4 2 3 2 12 3" xfId="16077" xr:uid="{00000000-0005-0000-0000-0000A13B0000}"/>
    <cellStyle name="Comma 4 2 3 2 13" xfId="16078" xr:uid="{00000000-0005-0000-0000-0000A23B0000}"/>
    <cellStyle name="Comma 4 2 3 2 14" xfId="16079" xr:uid="{00000000-0005-0000-0000-0000A33B0000}"/>
    <cellStyle name="Comma 4 2 3 2 2" xfId="16080" xr:uid="{00000000-0005-0000-0000-0000A43B0000}"/>
    <cellStyle name="Comma 4 2 3 2 2 10" xfId="16081" xr:uid="{00000000-0005-0000-0000-0000A53B0000}"/>
    <cellStyle name="Comma 4 2 3 2 2 11" xfId="16082" xr:uid="{00000000-0005-0000-0000-0000A63B0000}"/>
    <cellStyle name="Comma 4 2 3 2 2 2" xfId="16083" xr:uid="{00000000-0005-0000-0000-0000A73B0000}"/>
    <cellStyle name="Comma 4 2 3 2 2 2 2" xfId="16084" xr:uid="{00000000-0005-0000-0000-0000A83B0000}"/>
    <cellStyle name="Comma 4 2 3 2 2 2 2 2" xfId="16085" xr:uid="{00000000-0005-0000-0000-0000A93B0000}"/>
    <cellStyle name="Comma 4 2 3 2 2 2 2 2 2" xfId="16086" xr:uid="{00000000-0005-0000-0000-0000AA3B0000}"/>
    <cellStyle name="Comma 4 2 3 2 2 2 2 2 3" xfId="16087" xr:uid="{00000000-0005-0000-0000-0000AB3B0000}"/>
    <cellStyle name="Comma 4 2 3 2 2 2 2 3" xfId="16088" xr:uid="{00000000-0005-0000-0000-0000AC3B0000}"/>
    <cellStyle name="Comma 4 2 3 2 2 2 2 3 2" xfId="16089" xr:uid="{00000000-0005-0000-0000-0000AD3B0000}"/>
    <cellStyle name="Comma 4 2 3 2 2 2 2 3 3" xfId="16090" xr:uid="{00000000-0005-0000-0000-0000AE3B0000}"/>
    <cellStyle name="Comma 4 2 3 2 2 2 2 4" xfId="16091" xr:uid="{00000000-0005-0000-0000-0000AF3B0000}"/>
    <cellStyle name="Comma 4 2 3 2 2 2 2 4 2" xfId="16092" xr:uid="{00000000-0005-0000-0000-0000B03B0000}"/>
    <cellStyle name="Comma 4 2 3 2 2 2 2 4 3" xfId="16093" xr:uid="{00000000-0005-0000-0000-0000B13B0000}"/>
    <cellStyle name="Comma 4 2 3 2 2 2 2 5" xfId="16094" xr:uid="{00000000-0005-0000-0000-0000B23B0000}"/>
    <cellStyle name="Comma 4 2 3 2 2 2 2 5 2" xfId="16095" xr:uid="{00000000-0005-0000-0000-0000B33B0000}"/>
    <cellStyle name="Comma 4 2 3 2 2 2 2 5 3" xfId="16096" xr:uid="{00000000-0005-0000-0000-0000B43B0000}"/>
    <cellStyle name="Comma 4 2 3 2 2 2 2 6" xfId="16097" xr:uid="{00000000-0005-0000-0000-0000B53B0000}"/>
    <cellStyle name="Comma 4 2 3 2 2 2 2 7" xfId="16098" xr:uid="{00000000-0005-0000-0000-0000B63B0000}"/>
    <cellStyle name="Comma 4 2 3 2 2 2 3" xfId="16099" xr:uid="{00000000-0005-0000-0000-0000B73B0000}"/>
    <cellStyle name="Comma 4 2 3 2 2 2 3 2" xfId="16100" xr:uid="{00000000-0005-0000-0000-0000B83B0000}"/>
    <cellStyle name="Comma 4 2 3 2 2 2 3 3" xfId="16101" xr:uid="{00000000-0005-0000-0000-0000B93B0000}"/>
    <cellStyle name="Comma 4 2 3 2 2 2 4" xfId="16102" xr:uid="{00000000-0005-0000-0000-0000BA3B0000}"/>
    <cellStyle name="Comma 4 2 3 2 2 2 4 2" xfId="16103" xr:uid="{00000000-0005-0000-0000-0000BB3B0000}"/>
    <cellStyle name="Comma 4 2 3 2 2 2 4 3" xfId="16104" xr:uid="{00000000-0005-0000-0000-0000BC3B0000}"/>
    <cellStyle name="Comma 4 2 3 2 2 2 5" xfId="16105" xr:uid="{00000000-0005-0000-0000-0000BD3B0000}"/>
    <cellStyle name="Comma 4 2 3 2 2 2 5 2" xfId="16106" xr:uid="{00000000-0005-0000-0000-0000BE3B0000}"/>
    <cellStyle name="Comma 4 2 3 2 2 2 5 3" xfId="16107" xr:uid="{00000000-0005-0000-0000-0000BF3B0000}"/>
    <cellStyle name="Comma 4 2 3 2 2 2 6" xfId="16108" xr:uid="{00000000-0005-0000-0000-0000C03B0000}"/>
    <cellStyle name="Comma 4 2 3 2 2 2 6 2" xfId="16109" xr:uid="{00000000-0005-0000-0000-0000C13B0000}"/>
    <cellStyle name="Comma 4 2 3 2 2 2 6 3" xfId="16110" xr:uid="{00000000-0005-0000-0000-0000C23B0000}"/>
    <cellStyle name="Comma 4 2 3 2 2 2 7" xfId="16111" xr:uid="{00000000-0005-0000-0000-0000C33B0000}"/>
    <cellStyle name="Comma 4 2 3 2 2 2 8" xfId="16112" xr:uid="{00000000-0005-0000-0000-0000C43B0000}"/>
    <cellStyle name="Comma 4 2 3 2 2 3" xfId="16113" xr:uid="{00000000-0005-0000-0000-0000C53B0000}"/>
    <cellStyle name="Comma 4 2 3 2 2 3 2" xfId="16114" xr:uid="{00000000-0005-0000-0000-0000C63B0000}"/>
    <cellStyle name="Comma 4 2 3 2 2 3 2 2" xfId="16115" xr:uid="{00000000-0005-0000-0000-0000C73B0000}"/>
    <cellStyle name="Comma 4 2 3 2 2 3 2 3" xfId="16116" xr:uid="{00000000-0005-0000-0000-0000C83B0000}"/>
    <cellStyle name="Comma 4 2 3 2 2 3 3" xfId="16117" xr:uid="{00000000-0005-0000-0000-0000C93B0000}"/>
    <cellStyle name="Comma 4 2 3 2 2 3 3 2" xfId="16118" xr:uid="{00000000-0005-0000-0000-0000CA3B0000}"/>
    <cellStyle name="Comma 4 2 3 2 2 3 3 3" xfId="16119" xr:uid="{00000000-0005-0000-0000-0000CB3B0000}"/>
    <cellStyle name="Comma 4 2 3 2 2 3 4" xfId="16120" xr:uid="{00000000-0005-0000-0000-0000CC3B0000}"/>
    <cellStyle name="Comma 4 2 3 2 2 3 4 2" xfId="16121" xr:uid="{00000000-0005-0000-0000-0000CD3B0000}"/>
    <cellStyle name="Comma 4 2 3 2 2 3 4 3" xfId="16122" xr:uid="{00000000-0005-0000-0000-0000CE3B0000}"/>
    <cellStyle name="Comma 4 2 3 2 2 3 5" xfId="16123" xr:uid="{00000000-0005-0000-0000-0000CF3B0000}"/>
    <cellStyle name="Comma 4 2 3 2 2 3 5 2" xfId="16124" xr:uid="{00000000-0005-0000-0000-0000D03B0000}"/>
    <cellStyle name="Comma 4 2 3 2 2 3 5 3" xfId="16125" xr:uid="{00000000-0005-0000-0000-0000D13B0000}"/>
    <cellStyle name="Comma 4 2 3 2 2 3 6" xfId="16126" xr:uid="{00000000-0005-0000-0000-0000D23B0000}"/>
    <cellStyle name="Comma 4 2 3 2 2 3 7" xfId="16127" xr:uid="{00000000-0005-0000-0000-0000D33B0000}"/>
    <cellStyle name="Comma 4 2 3 2 2 4" xfId="16128" xr:uid="{00000000-0005-0000-0000-0000D43B0000}"/>
    <cellStyle name="Comma 4 2 3 2 2 4 2" xfId="16129" xr:uid="{00000000-0005-0000-0000-0000D53B0000}"/>
    <cellStyle name="Comma 4 2 3 2 2 4 2 2" xfId="16130" xr:uid="{00000000-0005-0000-0000-0000D63B0000}"/>
    <cellStyle name="Comma 4 2 3 2 2 4 2 3" xfId="16131" xr:uid="{00000000-0005-0000-0000-0000D73B0000}"/>
    <cellStyle name="Comma 4 2 3 2 2 4 3" xfId="16132" xr:uid="{00000000-0005-0000-0000-0000D83B0000}"/>
    <cellStyle name="Comma 4 2 3 2 2 4 3 2" xfId="16133" xr:uid="{00000000-0005-0000-0000-0000D93B0000}"/>
    <cellStyle name="Comma 4 2 3 2 2 4 3 3" xfId="16134" xr:uid="{00000000-0005-0000-0000-0000DA3B0000}"/>
    <cellStyle name="Comma 4 2 3 2 2 4 4" xfId="16135" xr:uid="{00000000-0005-0000-0000-0000DB3B0000}"/>
    <cellStyle name="Comma 4 2 3 2 2 4 4 2" xfId="16136" xr:uid="{00000000-0005-0000-0000-0000DC3B0000}"/>
    <cellStyle name="Comma 4 2 3 2 2 4 4 3" xfId="16137" xr:uid="{00000000-0005-0000-0000-0000DD3B0000}"/>
    <cellStyle name="Comma 4 2 3 2 2 4 5" xfId="16138" xr:uid="{00000000-0005-0000-0000-0000DE3B0000}"/>
    <cellStyle name="Comma 4 2 3 2 2 4 5 2" xfId="16139" xr:uid="{00000000-0005-0000-0000-0000DF3B0000}"/>
    <cellStyle name="Comma 4 2 3 2 2 4 5 3" xfId="16140" xr:uid="{00000000-0005-0000-0000-0000E03B0000}"/>
    <cellStyle name="Comma 4 2 3 2 2 4 6" xfId="16141" xr:uid="{00000000-0005-0000-0000-0000E13B0000}"/>
    <cellStyle name="Comma 4 2 3 2 2 4 7" xfId="16142" xr:uid="{00000000-0005-0000-0000-0000E23B0000}"/>
    <cellStyle name="Comma 4 2 3 2 2 5" xfId="16143" xr:uid="{00000000-0005-0000-0000-0000E33B0000}"/>
    <cellStyle name="Comma 4 2 3 2 2 5 2" xfId="16144" xr:uid="{00000000-0005-0000-0000-0000E43B0000}"/>
    <cellStyle name="Comma 4 2 3 2 2 5 2 2" xfId="16145" xr:uid="{00000000-0005-0000-0000-0000E53B0000}"/>
    <cellStyle name="Comma 4 2 3 2 2 5 2 3" xfId="16146" xr:uid="{00000000-0005-0000-0000-0000E63B0000}"/>
    <cellStyle name="Comma 4 2 3 2 2 5 3" xfId="16147" xr:uid="{00000000-0005-0000-0000-0000E73B0000}"/>
    <cellStyle name="Comma 4 2 3 2 2 5 3 2" xfId="16148" xr:uid="{00000000-0005-0000-0000-0000E83B0000}"/>
    <cellStyle name="Comma 4 2 3 2 2 5 3 3" xfId="16149" xr:uid="{00000000-0005-0000-0000-0000E93B0000}"/>
    <cellStyle name="Comma 4 2 3 2 2 5 4" xfId="16150" xr:uid="{00000000-0005-0000-0000-0000EA3B0000}"/>
    <cellStyle name="Comma 4 2 3 2 2 5 4 2" xfId="16151" xr:uid="{00000000-0005-0000-0000-0000EB3B0000}"/>
    <cellStyle name="Comma 4 2 3 2 2 5 4 3" xfId="16152" xr:uid="{00000000-0005-0000-0000-0000EC3B0000}"/>
    <cellStyle name="Comma 4 2 3 2 2 5 5" xfId="16153" xr:uid="{00000000-0005-0000-0000-0000ED3B0000}"/>
    <cellStyle name="Comma 4 2 3 2 2 5 5 2" xfId="16154" xr:uid="{00000000-0005-0000-0000-0000EE3B0000}"/>
    <cellStyle name="Comma 4 2 3 2 2 5 5 3" xfId="16155" xr:uid="{00000000-0005-0000-0000-0000EF3B0000}"/>
    <cellStyle name="Comma 4 2 3 2 2 5 6" xfId="16156" xr:uid="{00000000-0005-0000-0000-0000F03B0000}"/>
    <cellStyle name="Comma 4 2 3 2 2 5 7" xfId="16157" xr:uid="{00000000-0005-0000-0000-0000F13B0000}"/>
    <cellStyle name="Comma 4 2 3 2 2 6" xfId="16158" xr:uid="{00000000-0005-0000-0000-0000F23B0000}"/>
    <cellStyle name="Comma 4 2 3 2 2 6 2" xfId="16159" xr:uid="{00000000-0005-0000-0000-0000F33B0000}"/>
    <cellStyle name="Comma 4 2 3 2 2 6 3" xfId="16160" xr:uid="{00000000-0005-0000-0000-0000F43B0000}"/>
    <cellStyle name="Comma 4 2 3 2 2 7" xfId="16161" xr:uid="{00000000-0005-0000-0000-0000F53B0000}"/>
    <cellStyle name="Comma 4 2 3 2 2 7 2" xfId="16162" xr:uid="{00000000-0005-0000-0000-0000F63B0000}"/>
    <cellStyle name="Comma 4 2 3 2 2 7 3" xfId="16163" xr:uid="{00000000-0005-0000-0000-0000F73B0000}"/>
    <cellStyle name="Comma 4 2 3 2 2 8" xfId="16164" xr:uid="{00000000-0005-0000-0000-0000F83B0000}"/>
    <cellStyle name="Comma 4 2 3 2 2 8 2" xfId="16165" xr:uid="{00000000-0005-0000-0000-0000F93B0000}"/>
    <cellStyle name="Comma 4 2 3 2 2 8 3" xfId="16166" xr:uid="{00000000-0005-0000-0000-0000FA3B0000}"/>
    <cellStyle name="Comma 4 2 3 2 2 9" xfId="16167" xr:uid="{00000000-0005-0000-0000-0000FB3B0000}"/>
    <cellStyle name="Comma 4 2 3 2 2 9 2" xfId="16168" xr:uid="{00000000-0005-0000-0000-0000FC3B0000}"/>
    <cellStyle name="Comma 4 2 3 2 2 9 3" xfId="16169" xr:uid="{00000000-0005-0000-0000-0000FD3B0000}"/>
    <cellStyle name="Comma 4 2 3 2 3" xfId="16170" xr:uid="{00000000-0005-0000-0000-0000FE3B0000}"/>
    <cellStyle name="Comma 4 2 3 2 3 2" xfId="16171" xr:uid="{00000000-0005-0000-0000-0000FF3B0000}"/>
    <cellStyle name="Comma 4 2 3 2 3 2 2" xfId="16172" xr:uid="{00000000-0005-0000-0000-0000003C0000}"/>
    <cellStyle name="Comma 4 2 3 2 3 2 2 2" xfId="16173" xr:uid="{00000000-0005-0000-0000-0000013C0000}"/>
    <cellStyle name="Comma 4 2 3 2 3 2 2 3" xfId="16174" xr:uid="{00000000-0005-0000-0000-0000023C0000}"/>
    <cellStyle name="Comma 4 2 3 2 3 2 3" xfId="16175" xr:uid="{00000000-0005-0000-0000-0000033C0000}"/>
    <cellStyle name="Comma 4 2 3 2 3 2 3 2" xfId="16176" xr:uid="{00000000-0005-0000-0000-0000043C0000}"/>
    <cellStyle name="Comma 4 2 3 2 3 2 3 3" xfId="16177" xr:uid="{00000000-0005-0000-0000-0000053C0000}"/>
    <cellStyle name="Comma 4 2 3 2 3 2 4" xfId="16178" xr:uid="{00000000-0005-0000-0000-0000063C0000}"/>
    <cellStyle name="Comma 4 2 3 2 3 2 4 2" xfId="16179" xr:uid="{00000000-0005-0000-0000-0000073C0000}"/>
    <cellStyle name="Comma 4 2 3 2 3 2 4 3" xfId="16180" xr:uid="{00000000-0005-0000-0000-0000083C0000}"/>
    <cellStyle name="Comma 4 2 3 2 3 2 5" xfId="16181" xr:uid="{00000000-0005-0000-0000-0000093C0000}"/>
    <cellStyle name="Comma 4 2 3 2 3 2 5 2" xfId="16182" xr:uid="{00000000-0005-0000-0000-00000A3C0000}"/>
    <cellStyle name="Comma 4 2 3 2 3 2 5 3" xfId="16183" xr:uid="{00000000-0005-0000-0000-00000B3C0000}"/>
    <cellStyle name="Comma 4 2 3 2 3 2 6" xfId="16184" xr:uid="{00000000-0005-0000-0000-00000C3C0000}"/>
    <cellStyle name="Comma 4 2 3 2 3 2 7" xfId="16185" xr:uid="{00000000-0005-0000-0000-00000D3C0000}"/>
    <cellStyle name="Comma 4 2 3 2 3 3" xfId="16186" xr:uid="{00000000-0005-0000-0000-00000E3C0000}"/>
    <cellStyle name="Comma 4 2 3 2 3 3 2" xfId="16187" xr:uid="{00000000-0005-0000-0000-00000F3C0000}"/>
    <cellStyle name="Comma 4 2 3 2 3 3 3" xfId="16188" xr:uid="{00000000-0005-0000-0000-0000103C0000}"/>
    <cellStyle name="Comma 4 2 3 2 3 4" xfId="16189" xr:uid="{00000000-0005-0000-0000-0000113C0000}"/>
    <cellStyle name="Comma 4 2 3 2 3 4 2" xfId="16190" xr:uid="{00000000-0005-0000-0000-0000123C0000}"/>
    <cellStyle name="Comma 4 2 3 2 3 4 3" xfId="16191" xr:uid="{00000000-0005-0000-0000-0000133C0000}"/>
    <cellStyle name="Comma 4 2 3 2 3 5" xfId="16192" xr:uid="{00000000-0005-0000-0000-0000143C0000}"/>
    <cellStyle name="Comma 4 2 3 2 3 5 2" xfId="16193" xr:uid="{00000000-0005-0000-0000-0000153C0000}"/>
    <cellStyle name="Comma 4 2 3 2 3 5 3" xfId="16194" xr:uid="{00000000-0005-0000-0000-0000163C0000}"/>
    <cellStyle name="Comma 4 2 3 2 3 6" xfId="16195" xr:uid="{00000000-0005-0000-0000-0000173C0000}"/>
    <cellStyle name="Comma 4 2 3 2 3 6 2" xfId="16196" xr:uid="{00000000-0005-0000-0000-0000183C0000}"/>
    <cellStyle name="Comma 4 2 3 2 3 6 3" xfId="16197" xr:uid="{00000000-0005-0000-0000-0000193C0000}"/>
    <cellStyle name="Comma 4 2 3 2 3 7" xfId="16198" xr:uid="{00000000-0005-0000-0000-00001A3C0000}"/>
    <cellStyle name="Comma 4 2 3 2 3 8" xfId="16199" xr:uid="{00000000-0005-0000-0000-00001B3C0000}"/>
    <cellStyle name="Comma 4 2 3 2 4" xfId="16200" xr:uid="{00000000-0005-0000-0000-00001C3C0000}"/>
    <cellStyle name="Comma 4 2 3 2 4 2" xfId="16201" xr:uid="{00000000-0005-0000-0000-00001D3C0000}"/>
    <cellStyle name="Comma 4 2 3 2 4 2 2" xfId="16202" xr:uid="{00000000-0005-0000-0000-00001E3C0000}"/>
    <cellStyle name="Comma 4 2 3 2 4 2 2 2" xfId="16203" xr:uid="{00000000-0005-0000-0000-00001F3C0000}"/>
    <cellStyle name="Comma 4 2 3 2 4 2 2 3" xfId="16204" xr:uid="{00000000-0005-0000-0000-0000203C0000}"/>
    <cellStyle name="Comma 4 2 3 2 4 2 3" xfId="16205" xr:uid="{00000000-0005-0000-0000-0000213C0000}"/>
    <cellStyle name="Comma 4 2 3 2 4 2 3 2" xfId="16206" xr:uid="{00000000-0005-0000-0000-0000223C0000}"/>
    <cellStyle name="Comma 4 2 3 2 4 2 3 3" xfId="16207" xr:uid="{00000000-0005-0000-0000-0000233C0000}"/>
    <cellStyle name="Comma 4 2 3 2 4 2 4" xfId="16208" xr:uid="{00000000-0005-0000-0000-0000243C0000}"/>
    <cellStyle name="Comma 4 2 3 2 4 2 4 2" xfId="16209" xr:uid="{00000000-0005-0000-0000-0000253C0000}"/>
    <cellStyle name="Comma 4 2 3 2 4 2 4 3" xfId="16210" xr:uid="{00000000-0005-0000-0000-0000263C0000}"/>
    <cellStyle name="Comma 4 2 3 2 4 2 5" xfId="16211" xr:uid="{00000000-0005-0000-0000-0000273C0000}"/>
    <cellStyle name="Comma 4 2 3 2 4 2 5 2" xfId="16212" xr:uid="{00000000-0005-0000-0000-0000283C0000}"/>
    <cellStyle name="Comma 4 2 3 2 4 2 5 3" xfId="16213" xr:uid="{00000000-0005-0000-0000-0000293C0000}"/>
    <cellStyle name="Comma 4 2 3 2 4 2 6" xfId="16214" xr:uid="{00000000-0005-0000-0000-00002A3C0000}"/>
    <cellStyle name="Comma 4 2 3 2 4 2 7" xfId="16215" xr:uid="{00000000-0005-0000-0000-00002B3C0000}"/>
    <cellStyle name="Comma 4 2 3 2 4 3" xfId="16216" xr:uid="{00000000-0005-0000-0000-00002C3C0000}"/>
    <cellStyle name="Comma 4 2 3 2 4 3 2" xfId="16217" xr:uid="{00000000-0005-0000-0000-00002D3C0000}"/>
    <cellStyle name="Comma 4 2 3 2 4 3 3" xfId="16218" xr:uid="{00000000-0005-0000-0000-00002E3C0000}"/>
    <cellStyle name="Comma 4 2 3 2 4 4" xfId="16219" xr:uid="{00000000-0005-0000-0000-00002F3C0000}"/>
    <cellStyle name="Comma 4 2 3 2 4 4 2" xfId="16220" xr:uid="{00000000-0005-0000-0000-0000303C0000}"/>
    <cellStyle name="Comma 4 2 3 2 4 4 3" xfId="16221" xr:uid="{00000000-0005-0000-0000-0000313C0000}"/>
    <cellStyle name="Comma 4 2 3 2 4 5" xfId="16222" xr:uid="{00000000-0005-0000-0000-0000323C0000}"/>
    <cellStyle name="Comma 4 2 3 2 4 5 2" xfId="16223" xr:uid="{00000000-0005-0000-0000-0000333C0000}"/>
    <cellStyle name="Comma 4 2 3 2 4 5 3" xfId="16224" xr:uid="{00000000-0005-0000-0000-0000343C0000}"/>
    <cellStyle name="Comma 4 2 3 2 4 6" xfId="16225" xr:uid="{00000000-0005-0000-0000-0000353C0000}"/>
    <cellStyle name="Comma 4 2 3 2 4 6 2" xfId="16226" xr:uid="{00000000-0005-0000-0000-0000363C0000}"/>
    <cellStyle name="Comma 4 2 3 2 4 6 3" xfId="16227" xr:uid="{00000000-0005-0000-0000-0000373C0000}"/>
    <cellStyle name="Comma 4 2 3 2 4 7" xfId="16228" xr:uid="{00000000-0005-0000-0000-0000383C0000}"/>
    <cellStyle name="Comma 4 2 3 2 4 8" xfId="16229" xr:uid="{00000000-0005-0000-0000-0000393C0000}"/>
    <cellStyle name="Comma 4 2 3 2 5" xfId="16230" xr:uid="{00000000-0005-0000-0000-00003A3C0000}"/>
    <cellStyle name="Comma 4 2 3 2 5 2" xfId="16231" xr:uid="{00000000-0005-0000-0000-00003B3C0000}"/>
    <cellStyle name="Comma 4 2 3 2 5 2 2" xfId="16232" xr:uid="{00000000-0005-0000-0000-00003C3C0000}"/>
    <cellStyle name="Comma 4 2 3 2 5 2 3" xfId="16233" xr:uid="{00000000-0005-0000-0000-00003D3C0000}"/>
    <cellStyle name="Comma 4 2 3 2 5 3" xfId="16234" xr:uid="{00000000-0005-0000-0000-00003E3C0000}"/>
    <cellStyle name="Comma 4 2 3 2 5 3 2" xfId="16235" xr:uid="{00000000-0005-0000-0000-00003F3C0000}"/>
    <cellStyle name="Comma 4 2 3 2 5 3 3" xfId="16236" xr:uid="{00000000-0005-0000-0000-0000403C0000}"/>
    <cellStyle name="Comma 4 2 3 2 5 4" xfId="16237" xr:uid="{00000000-0005-0000-0000-0000413C0000}"/>
    <cellStyle name="Comma 4 2 3 2 5 4 2" xfId="16238" xr:uid="{00000000-0005-0000-0000-0000423C0000}"/>
    <cellStyle name="Comma 4 2 3 2 5 4 3" xfId="16239" xr:uid="{00000000-0005-0000-0000-0000433C0000}"/>
    <cellStyle name="Comma 4 2 3 2 5 5" xfId="16240" xr:uid="{00000000-0005-0000-0000-0000443C0000}"/>
    <cellStyle name="Comma 4 2 3 2 5 5 2" xfId="16241" xr:uid="{00000000-0005-0000-0000-0000453C0000}"/>
    <cellStyle name="Comma 4 2 3 2 5 5 3" xfId="16242" xr:uid="{00000000-0005-0000-0000-0000463C0000}"/>
    <cellStyle name="Comma 4 2 3 2 5 6" xfId="16243" xr:uid="{00000000-0005-0000-0000-0000473C0000}"/>
    <cellStyle name="Comma 4 2 3 2 5 7" xfId="16244" xr:uid="{00000000-0005-0000-0000-0000483C0000}"/>
    <cellStyle name="Comma 4 2 3 2 6" xfId="16245" xr:uid="{00000000-0005-0000-0000-0000493C0000}"/>
    <cellStyle name="Comma 4 2 3 2 6 2" xfId="16246" xr:uid="{00000000-0005-0000-0000-00004A3C0000}"/>
    <cellStyle name="Comma 4 2 3 2 6 2 2" xfId="16247" xr:uid="{00000000-0005-0000-0000-00004B3C0000}"/>
    <cellStyle name="Comma 4 2 3 2 6 2 3" xfId="16248" xr:uid="{00000000-0005-0000-0000-00004C3C0000}"/>
    <cellStyle name="Comma 4 2 3 2 6 3" xfId="16249" xr:uid="{00000000-0005-0000-0000-00004D3C0000}"/>
    <cellStyle name="Comma 4 2 3 2 6 3 2" xfId="16250" xr:uid="{00000000-0005-0000-0000-00004E3C0000}"/>
    <cellStyle name="Comma 4 2 3 2 6 3 3" xfId="16251" xr:uid="{00000000-0005-0000-0000-00004F3C0000}"/>
    <cellStyle name="Comma 4 2 3 2 6 4" xfId="16252" xr:uid="{00000000-0005-0000-0000-0000503C0000}"/>
    <cellStyle name="Comma 4 2 3 2 6 4 2" xfId="16253" xr:uid="{00000000-0005-0000-0000-0000513C0000}"/>
    <cellStyle name="Comma 4 2 3 2 6 4 3" xfId="16254" xr:uid="{00000000-0005-0000-0000-0000523C0000}"/>
    <cellStyle name="Comma 4 2 3 2 6 5" xfId="16255" xr:uid="{00000000-0005-0000-0000-0000533C0000}"/>
    <cellStyle name="Comma 4 2 3 2 6 5 2" xfId="16256" xr:uid="{00000000-0005-0000-0000-0000543C0000}"/>
    <cellStyle name="Comma 4 2 3 2 6 5 3" xfId="16257" xr:uid="{00000000-0005-0000-0000-0000553C0000}"/>
    <cellStyle name="Comma 4 2 3 2 6 6" xfId="16258" xr:uid="{00000000-0005-0000-0000-0000563C0000}"/>
    <cellStyle name="Comma 4 2 3 2 6 7" xfId="16259" xr:uid="{00000000-0005-0000-0000-0000573C0000}"/>
    <cellStyle name="Comma 4 2 3 2 7" xfId="16260" xr:uid="{00000000-0005-0000-0000-0000583C0000}"/>
    <cellStyle name="Comma 4 2 3 2 7 2" xfId="16261" xr:uid="{00000000-0005-0000-0000-0000593C0000}"/>
    <cellStyle name="Comma 4 2 3 2 7 2 2" xfId="16262" xr:uid="{00000000-0005-0000-0000-00005A3C0000}"/>
    <cellStyle name="Comma 4 2 3 2 7 2 3" xfId="16263" xr:uid="{00000000-0005-0000-0000-00005B3C0000}"/>
    <cellStyle name="Comma 4 2 3 2 7 3" xfId="16264" xr:uid="{00000000-0005-0000-0000-00005C3C0000}"/>
    <cellStyle name="Comma 4 2 3 2 7 3 2" xfId="16265" xr:uid="{00000000-0005-0000-0000-00005D3C0000}"/>
    <cellStyle name="Comma 4 2 3 2 7 3 3" xfId="16266" xr:uid="{00000000-0005-0000-0000-00005E3C0000}"/>
    <cellStyle name="Comma 4 2 3 2 7 4" xfId="16267" xr:uid="{00000000-0005-0000-0000-00005F3C0000}"/>
    <cellStyle name="Comma 4 2 3 2 7 4 2" xfId="16268" xr:uid="{00000000-0005-0000-0000-0000603C0000}"/>
    <cellStyle name="Comma 4 2 3 2 7 4 3" xfId="16269" xr:uid="{00000000-0005-0000-0000-0000613C0000}"/>
    <cellStyle name="Comma 4 2 3 2 7 5" xfId="16270" xr:uid="{00000000-0005-0000-0000-0000623C0000}"/>
    <cellStyle name="Comma 4 2 3 2 7 5 2" xfId="16271" xr:uid="{00000000-0005-0000-0000-0000633C0000}"/>
    <cellStyle name="Comma 4 2 3 2 7 5 3" xfId="16272" xr:uid="{00000000-0005-0000-0000-0000643C0000}"/>
    <cellStyle name="Comma 4 2 3 2 7 6" xfId="16273" xr:uid="{00000000-0005-0000-0000-0000653C0000}"/>
    <cellStyle name="Comma 4 2 3 2 7 7" xfId="16274" xr:uid="{00000000-0005-0000-0000-0000663C0000}"/>
    <cellStyle name="Comma 4 2 3 2 8" xfId="16275" xr:uid="{00000000-0005-0000-0000-0000673C0000}"/>
    <cellStyle name="Comma 4 2 3 2 8 2" xfId="16276" xr:uid="{00000000-0005-0000-0000-0000683C0000}"/>
    <cellStyle name="Comma 4 2 3 2 8 2 2" xfId="16277" xr:uid="{00000000-0005-0000-0000-0000693C0000}"/>
    <cellStyle name="Comma 4 2 3 2 8 2 3" xfId="16278" xr:uid="{00000000-0005-0000-0000-00006A3C0000}"/>
    <cellStyle name="Comma 4 2 3 2 8 3" xfId="16279" xr:uid="{00000000-0005-0000-0000-00006B3C0000}"/>
    <cellStyle name="Comma 4 2 3 2 8 3 2" xfId="16280" xr:uid="{00000000-0005-0000-0000-00006C3C0000}"/>
    <cellStyle name="Comma 4 2 3 2 8 3 3" xfId="16281" xr:uid="{00000000-0005-0000-0000-00006D3C0000}"/>
    <cellStyle name="Comma 4 2 3 2 8 4" xfId="16282" xr:uid="{00000000-0005-0000-0000-00006E3C0000}"/>
    <cellStyle name="Comma 4 2 3 2 8 4 2" xfId="16283" xr:uid="{00000000-0005-0000-0000-00006F3C0000}"/>
    <cellStyle name="Comma 4 2 3 2 8 4 3" xfId="16284" xr:uid="{00000000-0005-0000-0000-0000703C0000}"/>
    <cellStyle name="Comma 4 2 3 2 8 5" xfId="16285" xr:uid="{00000000-0005-0000-0000-0000713C0000}"/>
    <cellStyle name="Comma 4 2 3 2 8 5 2" xfId="16286" xr:uid="{00000000-0005-0000-0000-0000723C0000}"/>
    <cellStyle name="Comma 4 2 3 2 8 5 3" xfId="16287" xr:uid="{00000000-0005-0000-0000-0000733C0000}"/>
    <cellStyle name="Comma 4 2 3 2 8 6" xfId="16288" xr:uid="{00000000-0005-0000-0000-0000743C0000}"/>
    <cellStyle name="Comma 4 2 3 2 8 7" xfId="16289" xr:uid="{00000000-0005-0000-0000-0000753C0000}"/>
    <cellStyle name="Comma 4 2 3 2 9" xfId="16290" xr:uid="{00000000-0005-0000-0000-0000763C0000}"/>
    <cellStyle name="Comma 4 2 3 2 9 2" xfId="16291" xr:uid="{00000000-0005-0000-0000-0000773C0000}"/>
    <cellStyle name="Comma 4 2 3 2 9 3" xfId="16292" xr:uid="{00000000-0005-0000-0000-0000783C0000}"/>
    <cellStyle name="Comma 4 2 3 3" xfId="16293" xr:uid="{00000000-0005-0000-0000-0000793C0000}"/>
    <cellStyle name="Comma 4 2 3 3 10" xfId="16294" xr:uid="{00000000-0005-0000-0000-00007A3C0000}"/>
    <cellStyle name="Comma 4 2 3 3 11" xfId="16295" xr:uid="{00000000-0005-0000-0000-00007B3C0000}"/>
    <cellStyle name="Comma 4 2 3 3 2" xfId="16296" xr:uid="{00000000-0005-0000-0000-00007C3C0000}"/>
    <cellStyle name="Comma 4 2 3 3 2 2" xfId="16297" xr:uid="{00000000-0005-0000-0000-00007D3C0000}"/>
    <cellStyle name="Comma 4 2 3 3 2 2 2" xfId="16298" xr:uid="{00000000-0005-0000-0000-00007E3C0000}"/>
    <cellStyle name="Comma 4 2 3 3 2 2 2 2" xfId="16299" xr:uid="{00000000-0005-0000-0000-00007F3C0000}"/>
    <cellStyle name="Comma 4 2 3 3 2 2 2 3" xfId="16300" xr:uid="{00000000-0005-0000-0000-0000803C0000}"/>
    <cellStyle name="Comma 4 2 3 3 2 2 3" xfId="16301" xr:uid="{00000000-0005-0000-0000-0000813C0000}"/>
    <cellStyle name="Comma 4 2 3 3 2 2 3 2" xfId="16302" xr:uid="{00000000-0005-0000-0000-0000823C0000}"/>
    <cellStyle name="Comma 4 2 3 3 2 2 3 3" xfId="16303" xr:uid="{00000000-0005-0000-0000-0000833C0000}"/>
    <cellStyle name="Comma 4 2 3 3 2 2 4" xfId="16304" xr:uid="{00000000-0005-0000-0000-0000843C0000}"/>
    <cellStyle name="Comma 4 2 3 3 2 2 4 2" xfId="16305" xr:uid="{00000000-0005-0000-0000-0000853C0000}"/>
    <cellStyle name="Comma 4 2 3 3 2 2 4 3" xfId="16306" xr:uid="{00000000-0005-0000-0000-0000863C0000}"/>
    <cellStyle name="Comma 4 2 3 3 2 2 5" xfId="16307" xr:uid="{00000000-0005-0000-0000-0000873C0000}"/>
    <cellStyle name="Comma 4 2 3 3 2 2 5 2" xfId="16308" xr:uid="{00000000-0005-0000-0000-0000883C0000}"/>
    <cellStyle name="Comma 4 2 3 3 2 2 5 3" xfId="16309" xr:uid="{00000000-0005-0000-0000-0000893C0000}"/>
    <cellStyle name="Comma 4 2 3 3 2 2 6" xfId="16310" xr:uid="{00000000-0005-0000-0000-00008A3C0000}"/>
    <cellStyle name="Comma 4 2 3 3 2 2 7" xfId="16311" xr:uid="{00000000-0005-0000-0000-00008B3C0000}"/>
    <cellStyle name="Comma 4 2 3 3 2 3" xfId="16312" xr:uid="{00000000-0005-0000-0000-00008C3C0000}"/>
    <cellStyle name="Comma 4 2 3 3 2 3 2" xfId="16313" xr:uid="{00000000-0005-0000-0000-00008D3C0000}"/>
    <cellStyle name="Comma 4 2 3 3 2 3 3" xfId="16314" xr:uid="{00000000-0005-0000-0000-00008E3C0000}"/>
    <cellStyle name="Comma 4 2 3 3 2 4" xfId="16315" xr:uid="{00000000-0005-0000-0000-00008F3C0000}"/>
    <cellStyle name="Comma 4 2 3 3 2 4 2" xfId="16316" xr:uid="{00000000-0005-0000-0000-0000903C0000}"/>
    <cellStyle name="Comma 4 2 3 3 2 4 3" xfId="16317" xr:uid="{00000000-0005-0000-0000-0000913C0000}"/>
    <cellStyle name="Comma 4 2 3 3 2 5" xfId="16318" xr:uid="{00000000-0005-0000-0000-0000923C0000}"/>
    <cellStyle name="Comma 4 2 3 3 2 5 2" xfId="16319" xr:uid="{00000000-0005-0000-0000-0000933C0000}"/>
    <cellStyle name="Comma 4 2 3 3 2 5 3" xfId="16320" xr:uid="{00000000-0005-0000-0000-0000943C0000}"/>
    <cellStyle name="Comma 4 2 3 3 2 6" xfId="16321" xr:uid="{00000000-0005-0000-0000-0000953C0000}"/>
    <cellStyle name="Comma 4 2 3 3 2 6 2" xfId="16322" xr:uid="{00000000-0005-0000-0000-0000963C0000}"/>
    <cellStyle name="Comma 4 2 3 3 2 6 3" xfId="16323" xr:uid="{00000000-0005-0000-0000-0000973C0000}"/>
    <cellStyle name="Comma 4 2 3 3 2 7" xfId="16324" xr:uid="{00000000-0005-0000-0000-0000983C0000}"/>
    <cellStyle name="Comma 4 2 3 3 2 8" xfId="16325" xr:uid="{00000000-0005-0000-0000-0000993C0000}"/>
    <cellStyle name="Comma 4 2 3 3 3" xfId="16326" xr:uid="{00000000-0005-0000-0000-00009A3C0000}"/>
    <cellStyle name="Comma 4 2 3 3 3 2" xfId="16327" xr:uid="{00000000-0005-0000-0000-00009B3C0000}"/>
    <cellStyle name="Comma 4 2 3 3 3 2 2" xfId="16328" xr:uid="{00000000-0005-0000-0000-00009C3C0000}"/>
    <cellStyle name="Comma 4 2 3 3 3 2 3" xfId="16329" xr:uid="{00000000-0005-0000-0000-00009D3C0000}"/>
    <cellStyle name="Comma 4 2 3 3 3 3" xfId="16330" xr:uid="{00000000-0005-0000-0000-00009E3C0000}"/>
    <cellStyle name="Comma 4 2 3 3 3 3 2" xfId="16331" xr:uid="{00000000-0005-0000-0000-00009F3C0000}"/>
    <cellStyle name="Comma 4 2 3 3 3 3 3" xfId="16332" xr:uid="{00000000-0005-0000-0000-0000A03C0000}"/>
    <cellStyle name="Comma 4 2 3 3 3 4" xfId="16333" xr:uid="{00000000-0005-0000-0000-0000A13C0000}"/>
    <cellStyle name="Comma 4 2 3 3 3 4 2" xfId="16334" xr:uid="{00000000-0005-0000-0000-0000A23C0000}"/>
    <cellStyle name="Comma 4 2 3 3 3 4 3" xfId="16335" xr:uid="{00000000-0005-0000-0000-0000A33C0000}"/>
    <cellStyle name="Comma 4 2 3 3 3 5" xfId="16336" xr:uid="{00000000-0005-0000-0000-0000A43C0000}"/>
    <cellStyle name="Comma 4 2 3 3 3 5 2" xfId="16337" xr:uid="{00000000-0005-0000-0000-0000A53C0000}"/>
    <cellStyle name="Comma 4 2 3 3 3 5 3" xfId="16338" xr:uid="{00000000-0005-0000-0000-0000A63C0000}"/>
    <cellStyle name="Comma 4 2 3 3 3 6" xfId="16339" xr:uid="{00000000-0005-0000-0000-0000A73C0000}"/>
    <cellStyle name="Comma 4 2 3 3 3 7" xfId="16340" xr:uid="{00000000-0005-0000-0000-0000A83C0000}"/>
    <cellStyle name="Comma 4 2 3 3 4" xfId="16341" xr:uid="{00000000-0005-0000-0000-0000A93C0000}"/>
    <cellStyle name="Comma 4 2 3 3 4 2" xfId="16342" xr:uid="{00000000-0005-0000-0000-0000AA3C0000}"/>
    <cellStyle name="Comma 4 2 3 3 4 2 2" xfId="16343" xr:uid="{00000000-0005-0000-0000-0000AB3C0000}"/>
    <cellStyle name="Comma 4 2 3 3 4 2 3" xfId="16344" xr:uid="{00000000-0005-0000-0000-0000AC3C0000}"/>
    <cellStyle name="Comma 4 2 3 3 4 3" xfId="16345" xr:uid="{00000000-0005-0000-0000-0000AD3C0000}"/>
    <cellStyle name="Comma 4 2 3 3 4 3 2" xfId="16346" xr:uid="{00000000-0005-0000-0000-0000AE3C0000}"/>
    <cellStyle name="Comma 4 2 3 3 4 3 3" xfId="16347" xr:uid="{00000000-0005-0000-0000-0000AF3C0000}"/>
    <cellStyle name="Comma 4 2 3 3 4 4" xfId="16348" xr:uid="{00000000-0005-0000-0000-0000B03C0000}"/>
    <cellStyle name="Comma 4 2 3 3 4 4 2" xfId="16349" xr:uid="{00000000-0005-0000-0000-0000B13C0000}"/>
    <cellStyle name="Comma 4 2 3 3 4 4 3" xfId="16350" xr:uid="{00000000-0005-0000-0000-0000B23C0000}"/>
    <cellStyle name="Comma 4 2 3 3 4 5" xfId="16351" xr:uid="{00000000-0005-0000-0000-0000B33C0000}"/>
    <cellStyle name="Comma 4 2 3 3 4 5 2" xfId="16352" xr:uid="{00000000-0005-0000-0000-0000B43C0000}"/>
    <cellStyle name="Comma 4 2 3 3 4 5 3" xfId="16353" xr:uid="{00000000-0005-0000-0000-0000B53C0000}"/>
    <cellStyle name="Comma 4 2 3 3 4 6" xfId="16354" xr:uid="{00000000-0005-0000-0000-0000B63C0000}"/>
    <cellStyle name="Comma 4 2 3 3 4 7" xfId="16355" xr:uid="{00000000-0005-0000-0000-0000B73C0000}"/>
    <cellStyle name="Comma 4 2 3 3 5" xfId="16356" xr:uid="{00000000-0005-0000-0000-0000B83C0000}"/>
    <cellStyle name="Comma 4 2 3 3 5 2" xfId="16357" xr:uid="{00000000-0005-0000-0000-0000B93C0000}"/>
    <cellStyle name="Comma 4 2 3 3 5 2 2" xfId="16358" xr:uid="{00000000-0005-0000-0000-0000BA3C0000}"/>
    <cellStyle name="Comma 4 2 3 3 5 2 3" xfId="16359" xr:uid="{00000000-0005-0000-0000-0000BB3C0000}"/>
    <cellStyle name="Comma 4 2 3 3 5 3" xfId="16360" xr:uid="{00000000-0005-0000-0000-0000BC3C0000}"/>
    <cellStyle name="Comma 4 2 3 3 5 3 2" xfId="16361" xr:uid="{00000000-0005-0000-0000-0000BD3C0000}"/>
    <cellStyle name="Comma 4 2 3 3 5 3 3" xfId="16362" xr:uid="{00000000-0005-0000-0000-0000BE3C0000}"/>
    <cellStyle name="Comma 4 2 3 3 5 4" xfId="16363" xr:uid="{00000000-0005-0000-0000-0000BF3C0000}"/>
    <cellStyle name="Comma 4 2 3 3 5 4 2" xfId="16364" xr:uid="{00000000-0005-0000-0000-0000C03C0000}"/>
    <cellStyle name="Comma 4 2 3 3 5 4 3" xfId="16365" xr:uid="{00000000-0005-0000-0000-0000C13C0000}"/>
    <cellStyle name="Comma 4 2 3 3 5 5" xfId="16366" xr:uid="{00000000-0005-0000-0000-0000C23C0000}"/>
    <cellStyle name="Comma 4 2 3 3 5 5 2" xfId="16367" xr:uid="{00000000-0005-0000-0000-0000C33C0000}"/>
    <cellStyle name="Comma 4 2 3 3 5 5 3" xfId="16368" xr:uid="{00000000-0005-0000-0000-0000C43C0000}"/>
    <cellStyle name="Comma 4 2 3 3 5 6" xfId="16369" xr:uid="{00000000-0005-0000-0000-0000C53C0000}"/>
    <cellStyle name="Comma 4 2 3 3 5 7" xfId="16370" xr:uid="{00000000-0005-0000-0000-0000C63C0000}"/>
    <cellStyle name="Comma 4 2 3 3 6" xfId="16371" xr:uid="{00000000-0005-0000-0000-0000C73C0000}"/>
    <cellStyle name="Comma 4 2 3 3 6 2" xfId="16372" xr:uid="{00000000-0005-0000-0000-0000C83C0000}"/>
    <cellStyle name="Comma 4 2 3 3 6 3" xfId="16373" xr:uid="{00000000-0005-0000-0000-0000C93C0000}"/>
    <cellStyle name="Comma 4 2 3 3 7" xfId="16374" xr:uid="{00000000-0005-0000-0000-0000CA3C0000}"/>
    <cellStyle name="Comma 4 2 3 3 7 2" xfId="16375" xr:uid="{00000000-0005-0000-0000-0000CB3C0000}"/>
    <cellStyle name="Comma 4 2 3 3 7 3" xfId="16376" xr:uid="{00000000-0005-0000-0000-0000CC3C0000}"/>
    <cellStyle name="Comma 4 2 3 3 8" xfId="16377" xr:uid="{00000000-0005-0000-0000-0000CD3C0000}"/>
    <cellStyle name="Comma 4 2 3 3 8 2" xfId="16378" xr:uid="{00000000-0005-0000-0000-0000CE3C0000}"/>
    <cellStyle name="Comma 4 2 3 3 8 3" xfId="16379" xr:uid="{00000000-0005-0000-0000-0000CF3C0000}"/>
    <cellStyle name="Comma 4 2 3 3 9" xfId="16380" xr:uid="{00000000-0005-0000-0000-0000D03C0000}"/>
    <cellStyle name="Comma 4 2 3 3 9 2" xfId="16381" xr:uid="{00000000-0005-0000-0000-0000D13C0000}"/>
    <cellStyle name="Comma 4 2 3 3 9 3" xfId="16382" xr:uid="{00000000-0005-0000-0000-0000D23C0000}"/>
    <cellStyle name="Comma 4 2 3 4" xfId="16383" xr:uid="{00000000-0005-0000-0000-0000D33C0000}"/>
    <cellStyle name="Comma 4 2 3 4 2" xfId="16384" xr:uid="{00000000-0005-0000-0000-0000D43C0000}"/>
    <cellStyle name="Comma 4 2 3 4 2 2" xfId="16385" xr:uid="{00000000-0005-0000-0000-0000D53C0000}"/>
    <cellStyle name="Comma 4 2 3 4 2 2 2" xfId="16386" xr:uid="{00000000-0005-0000-0000-0000D63C0000}"/>
    <cellStyle name="Comma 4 2 3 4 2 2 3" xfId="16387" xr:uid="{00000000-0005-0000-0000-0000D73C0000}"/>
    <cellStyle name="Comma 4 2 3 4 2 3" xfId="16388" xr:uid="{00000000-0005-0000-0000-0000D83C0000}"/>
    <cellStyle name="Comma 4 2 3 4 2 3 2" xfId="16389" xr:uid="{00000000-0005-0000-0000-0000D93C0000}"/>
    <cellStyle name="Comma 4 2 3 4 2 3 3" xfId="16390" xr:uid="{00000000-0005-0000-0000-0000DA3C0000}"/>
    <cellStyle name="Comma 4 2 3 4 2 4" xfId="16391" xr:uid="{00000000-0005-0000-0000-0000DB3C0000}"/>
    <cellStyle name="Comma 4 2 3 4 2 4 2" xfId="16392" xr:uid="{00000000-0005-0000-0000-0000DC3C0000}"/>
    <cellStyle name="Comma 4 2 3 4 2 4 3" xfId="16393" xr:uid="{00000000-0005-0000-0000-0000DD3C0000}"/>
    <cellStyle name="Comma 4 2 3 4 2 5" xfId="16394" xr:uid="{00000000-0005-0000-0000-0000DE3C0000}"/>
    <cellStyle name="Comma 4 2 3 4 2 5 2" xfId="16395" xr:uid="{00000000-0005-0000-0000-0000DF3C0000}"/>
    <cellStyle name="Comma 4 2 3 4 2 5 3" xfId="16396" xr:uid="{00000000-0005-0000-0000-0000E03C0000}"/>
    <cellStyle name="Comma 4 2 3 4 2 6" xfId="16397" xr:uid="{00000000-0005-0000-0000-0000E13C0000}"/>
    <cellStyle name="Comma 4 2 3 4 2 7" xfId="16398" xr:uid="{00000000-0005-0000-0000-0000E23C0000}"/>
    <cellStyle name="Comma 4 2 3 4 3" xfId="16399" xr:uid="{00000000-0005-0000-0000-0000E33C0000}"/>
    <cellStyle name="Comma 4 2 3 4 3 2" xfId="16400" xr:uid="{00000000-0005-0000-0000-0000E43C0000}"/>
    <cellStyle name="Comma 4 2 3 4 3 3" xfId="16401" xr:uid="{00000000-0005-0000-0000-0000E53C0000}"/>
    <cellStyle name="Comma 4 2 3 4 4" xfId="16402" xr:uid="{00000000-0005-0000-0000-0000E63C0000}"/>
    <cellStyle name="Comma 4 2 3 4 4 2" xfId="16403" xr:uid="{00000000-0005-0000-0000-0000E73C0000}"/>
    <cellStyle name="Comma 4 2 3 4 4 3" xfId="16404" xr:uid="{00000000-0005-0000-0000-0000E83C0000}"/>
    <cellStyle name="Comma 4 2 3 4 5" xfId="16405" xr:uid="{00000000-0005-0000-0000-0000E93C0000}"/>
    <cellStyle name="Comma 4 2 3 4 5 2" xfId="16406" xr:uid="{00000000-0005-0000-0000-0000EA3C0000}"/>
    <cellStyle name="Comma 4 2 3 4 5 3" xfId="16407" xr:uid="{00000000-0005-0000-0000-0000EB3C0000}"/>
    <cellStyle name="Comma 4 2 3 4 6" xfId="16408" xr:uid="{00000000-0005-0000-0000-0000EC3C0000}"/>
    <cellStyle name="Comma 4 2 3 4 6 2" xfId="16409" xr:uid="{00000000-0005-0000-0000-0000ED3C0000}"/>
    <cellStyle name="Comma 4 2 3 4 6 3" xfId="16410" xr:uid="{00000000-0005-0000-0000-0000EE3C0000}"/>
    <cellStyle name="Comma 4 2 3 4 7" xfId="16411" xr:uid="{00000000-0005-0000-0000-0000EF3C0000}"/>
    <cellStyle name="Comma 4 2 3 4 8" xfId="16412" xr:uid="{00000000-0005-0000-0000-0000F03C0000}"/>
    <cellStyle name="Comma 4 2 3 5" xfId="16413" xr:uid="{00000000-0005-0000-0000-0000F13C0000}"/>
    <cellStyle name="Comma 4 2 3 5 2" xfId="16414" xr:uid="{00000000-0005-0000-0000-0000F23C0000}"/>
    <cellStyle name="Comma 4 2 3 5 2 2" xfId="16415" xr:uid="{00000000-0005-0000-0000-0000F33C0000}"/>
    <cellStyle name="Comma 4 2 3 5 2 2 2" xfId="16416" xr:uid="{00000000-0005-0000-0000-0000F43C0000}"/>
    <cellStyle name="Comma 4 2 3 5 2 2 3" xfId="16417" xr:uid="{00000000-0005-0000-0000-0000F53C0000}"/>
    <cellStyle name="Comma 4 2 3 5 2 3" xfId="16418" xr:uid="{00000000-0005-0000-0000-0000F63C0000}"/>
    <cellStyle name="Comma 4 2 3 5 2 3 2" xfId="16419" xr:uid="{00000000-0005-0000-0000-0000F73C0000}"/>
    <cellStyle name="Comma 4 2 3 5 2 3 3" xfId="16420" xr:uid="{00000000-0005-0000-0000-0000F83C0000}"/>
    <cellStyle name="Comma 4 2 3 5 2 4" xfId="16421" xr:uid="{00000000-0005-0000-0000-0000F93C0000}"/>
    <cellStyle name="Comma 4 2 3 5 2 4 2" xfId="16422" xr:uid="{00000000-0005-0000-0000-0000FA3C0000}"/>
    <cellStyle name="Comma 4 2 3 5 2 4 3" xfId="16423" xr:uid="{00000000-0005-0000-0000-0000FB3C0000}"/>
    <cellStyle name="Comma 4 2 3 5 2 5" xfId="16424" xr:uid="{00000000-0005-0000-0000-0000FC3C0000}"/>
    <cellStyle name="Comma 4 2 3 5 2 5 2" xfId="16425" xr:uid="{00000000-0005-0000-0000-0000FD3C0000}"/>
    <cellStyle name="Comma 4 2 3 5 2 5 3" xfId="16426" xr:uid="{00000000-0005-0000-0000-0000FE3C0000}"/>
    <cellStyle name="Comma 4 2 3 5 2 6" xfId="16427" xr:uid="{00000000-0005-0000-0000-0000FF3C0000}"/>
    <cellStyle name="Comma 4 2 3 5 2 7" xfId="16428" xr:uid="{00000000-0005-0000-0000-0000003D0000}"/>
    <cellStyle name="Comma 4 2 3 5 3" xfId="16429" xr:uid="{00000000-0005-0000-0000-0000013D0000}"/>
    <cellStyle name="Comma 4 2 3 5 3 2" xfId="16430" xr:uid="{00000000-0005-0000-0000-0000023D0000}"/>
    <cellStyle name="Comma 4 2 3 5 3 3" xfId="16431" xr:uid="{00000000-0005-0000-0000-0000033D0000}"/>
    <cellStyle name="Comma 4 2 3 5 4" xfId="16432" xr:uid="{00000000-0005-0000-0000-0000043D0000}"/>
    <cellStyle name="Comma 4 2 3 5 4 2" xfId="16433" xr:uid="{00000000-0005-0000-0000-0000053D0000}"/>
    <cellStyle name="Comma 4 2 3 5 4 3" xfId="16434" xr:uid="{00000000-0005-0000-0000-0000063D0000}"/>
    <cellStyle name="Comma 4 2 3 5 5" xfId="16435" xr:uid="{00000000-0005-0000-0000-0000073D0000}"/>
    <cellStyle name="Comma 4 2 3 5 5 2" xfId="16436" xr:uid="{00000000-0005-0000-0000-0000083D0000}"/>
    <cellStyle name="Comma 4 2 3 5 5 3" xfId="16437" xr:uid="{00000000-0005-0000-0000-0000093D0000}"/>
    <cellStyle name="Comma 4 2 3 5 6" xfId="16438" xr:uid="{00000000-0005-0000-0000-00000A3D0000}"/>
    <cellStyle name="Comma 4 2 3 5 6 2" xfId="16439" xr:uid="{00000000-0005-0000-0000-00000B3D0000}"/>
    <cellStyle name="Comma 4 2 3 5 6 3" xfId="16440" xr:uid="{00000000-0005-0000-0000-00000C3D0000}"/>
    <cellStyle name="Comma 4 2 3 5 7" xfId="16441" xr:uid="{00000000-0005-0000-0000-00000D3D0000}"/>
    <cellStyle name="Comma 4 2 3 5 8" xfId="16442" xr:uid="{00000000-0005-0000-0000-00000E3D0000}"/>
    <cellStyle name="Comma 4 2 3 6" xfId="16443" xr:uid="{00000000-0005-0000-0000-00000F3D0000}"/>
    <cellStyle name="Comma 4 2 3 6 2" xfId="16444" xr:uid="{00000000-0005-0000-0000-0000103D0000}"/>
    <cellStyle name="Comma 4 2 3 6 2 2" xfId="16445" xr:uid="{00000000-0005-0000-0000-0000113D0000}"/>
    <cellStyle name="Comma 4 2 3 6 2 3" xfId="16446" xr:uid="{00000000-0005-0000-0000-0000123D0000}"/>
    <cellStyle name="Comma 4 2 3 6 3" xfId="16447" xr:uid="{00000000-0005-0000-0000-0000133D0000}"/>
    <cellStyle name="Comma 4 2 3 6 3 2" xfId="16448" xr:uid="{00000000-0005-0000-0000-0000143D0000}"/>
    <cellStyle name="Comma 4 2 3 6 3 3" xfId="16449" xr:uid="{00000000-0005-0000-0000-0000153D0000}"/>
    <cellStyle name="Comma 4 2 3 6 4" xfId="16450" xr:uid="{00000000-0005-0000-0000-0000163D0000}"/>
    <cellStyle name="Comma 4 2 3 6 4 2" xfId="16451" xr:uid="{00000000-0005-0000-0000-0000173D0000}"/>
    <cellStyle name="Comma 4 2 3 6 4 3" xfId="16452" xr:uid="{00000000-0005-0000-0000-0000183D0000}"/>
    <cellStyle name="Comma 4 2 3 6 5" xfId="16453" xr:uid="{00000000-0005-0000-0000-0000193D0000}"/>
    <cellStyle name="Comma 4 2 3 6 5 2" xfId="16454" xr:uid="{00000000-0005-0000-0000-00001A3D0000}"/>
    <cellStyle name="Comma 4 2 3 6 5 3" xfId="16455" xr:uid="{00000000-0005-0000-0000-00001B3D0000}"/>
    <cellStyle name="Comma 4 2 3 6 6" xfId="16456" xr:uid="{00000000-0005-0000-0000-00001C3D0000}"/>
    <cellStyle name="Comma 4 2 3 6 7" xfId="16457" xr:uid="{00000000-0005-0000-0000-00001D3D0000}"/>
    <cellStyle name="Comma 4 2 3 7" xfId="16458" xr:uid="{00000000-0005-0000-0000-00001E3D0000}"/>
    <cellStyle name="Comma 4 2 3 7 2" xfId="16459" xr:uid="{00000000-0005-0000-0000-00001F3D0000}"/>
    <cellStyle name="Comma 4 2 3 7 2 2" xfId="16460" xr:uid="{00000000-0005-0000-0000-0000203D0000}"/>
    <cellStyle name="Comma 4 2 3 7 2 3" xfId="16461" xr:uid="{00000000-0005-0000-0000-0000213D0000}"/>
    <cellStyle name="Comma 4 2 3 7 3" xfId="16462" xr:uid="{00000000-0005-0000-0000-0000223D0000}"/>
    <cellStyle name="Comma 4 2 3 7 3 2" xfId="16463" xr:uid="{00000000-0005-0000-0000-0000233D0000}"/>
    <cellStyle name="Comma 4 2 3 7 3 3" xfId="16464" xr:uid="{00000000-0005-0000-0000-0000243D0000}"/>
    <cellStyle name="Comma 4 2 3 7 4" xfId="16465" xr:uid="{00000000-0005-0000-0000-0000253D0000}"/>
    <cellStyle name="Comma 4 2 3 7 4 2" xfId="16466" xr:uid="{00000000-0005-0000-0000-0000263D0000}"/>
    <cellStyle name="Comma 4 2 3 7 4 3" xfId="16467" xr:uid="{00000000-0005-0000-0000-0000273D0000}"/>
    <cellStyle name="Comma 4 2 3 7 5" xfId="16468" xr:uid="{00000000-0005-0000-0000-0000283D0000}"/>
    <cellStyle name="Comma 4 2 3 7 5 2" xfId="16469" xr:uid="{00000000-0005-0000-0000-0000293D0000}"/>
    <cellStyle name="Comma 4 2 3 7 5 3" xfId="16470" xr:uid="{00000000-0005-0000-0000-00002A3D0000}"/>
    <cellStyle name="Comma 4 2 3 7 6" xfId="16471" xr:uid="{00000000-0005-0000-0000-00002B3D0000}"/>
    <cellStyle name="Comma 4 2 3 7 7" xfId="16472" xr:uid="{00000000-0005-0000-0000-00002C3D0000}"/>
    <cellStyle name="Comma 4 2 3 8" xfId="16473" xr:uid="{00000000-0005-0000-0000-00002D3D0000}"/>
    <cellStyle name="Comma 4 2 3 8 2" xfId="16474" xr:uid="{00000000-0005-0000-0000-00002E3D0000}"/>
    <cellStyle name="Comma 4 2 3 8 2 2" xfId="16475" xr:uid="{00000000-0005-0000-0000-00002F3D0000}"/>
    <cellStyle name="Comma 4 2 3 8 2 3" xfId="16476" xr:uid="{00000000-0005-0000-0000-0000303D0000}"/>
    <cellStyle name="Comma 4 2 3 8 3" xfId="16477" xr:uid="{00000000-0005-0000-0000-0000313D0000}"/>
    <cellStyle name="Comma 4 2 3 8 3 2" xfId="16478" xr:uid="{00000000-0005-0000-0000-0000323D0000}"/>
    <cellStyle name="Comma 4 2 3 8 3 3" xfId="16479" xr:uid="{00000000-0005-0000-0000-0000333D0000}"/>
    <cellStyle name="Comma 4 2 3 8 4" xfId="16480" xr:uid="{00000000-0005-0000-0000-0000343D0000}"/>
    <cellStyle name="Comma 4 2 3 8 4 2" xfId="16481" xr:uid="{00000000-0005-0000-0000-0000353D0000}"/>
    <cellStyle name="Comma 4 2 3 8 4 3" xfId="16482" xr:uid="{00000000-0005-0000-0000-0000363D0000}"/>
    <cellStyle name="Comma 4 2 3 8 5" xfId="16483" xr:uid="{00000000-0005-0000-0000-0000373D0000}"/>
    <cellStyle name="Comma 4 2 3 8 5 2" xfId="16484" xr:uid="{00000000-0005-0000-0000-0000383D0000}"/>
    <cellStyle name="Comma 4 2 3 8 5 3" xfId="16485" xr:uid="{00000000-0005-0000-0000-0000393D0000}"/>
    <cellStyle name="Comma 4 2 3 8 6" xfId="16486" xr:uid="{00000000-0005-0000-0000-00003A3D0000}"/>
    <cellStyle name="Comma 4 2 3 8 7" xfId="16487" xr:uid="{00000000-0005-0000-0000-00003B3D0000}"/>
    <cellStyle name="Comma 4 2 3 9" xfId="16488" xr:uid="{00000000-0005-0000-0000-00003C3D0000}"/>
    <cellStyle name="Comma 4 2 3 9 2" xfId="16489" xr:uid="{00000000-0005-0000-0000-00003D3D0000}"/>
    <cellStyle name="Comma 4 2 3 9 2 2" xfId="16490" xr:uid="{00000000-0005-0000-0000-00003E3D0000}"/>
    <cellStyle name="Comma 4 2 3 9 2 3" xfId="16491" xr:uid="{00000000-0005-0000-0000-00003F3D0000}"/>
    <cellStyle name="Comma 4 2 3 9 3" xfId="16492" xr:uid="{00000000-0005-0000-0000-0000403D0000}"/>
    <cellStyle name="Comma 4 2 3 9 3 2" xfId="16493" xr:uid="{00000000-0005-0000-0000-0000413D0000}"/>
    <cellStyle name="Comma 4 2 3 9 3 3" xfId="16494" xr:uid="{00000000-0005-0000-0000-0000423D0000}"/>
    <cellStyle name="Comma 4 2 3 9 4" xfId="16495" xr:uid="{00000000-0005-0000-0000-0000433D0000}"/>
    <cellStyle name="Comma 4 2 3 9 4 2" xfId="16496" xr:uid="{00000000-0005-0000-0000-0000443D0000}"/>
    <cellStyle name="Comma 4 2 3 9 4 3" xfId="16497" xr:uid="{00000000-0005-0000-0000-0000453D0000}"/>
    <cellStyle name="Comma 4 2 3 9 5" xfId="16498" xr:uid="{00000000-0005-0000-0000-0000463D0000}"/>
    <cellStyle name="Comma 4 2 3 9 5 2" xfId="16499" xr:uid="{00000000-0005-0000-0000-0000473D0000}"/>
    <cellStyle name="Comma 4 2 3 9 5 3" xfId="16500" xr:uid="{00000000-0005-0000-0000-0000483D0000}"/>
    <cellStyle name="Comma 4 2 3 9 6" xfId="16501" xr:uid="{00000000-0005-0000-0000-0000493D0000}"/>
    <cellStyle name="Comma 4 2 3 9 7" xfId="16502" xr:uid="{00000000-0005-0000-0000-00004A3D0000}"/>
    <cellStyle name="Comma 4 2 4" xfId="16503" xr:uid="{00000000-0005-0000-0000-00004B3D0000}"/>
    <cellStyle name="Comma 4 2 4 10" xfId="16504" xr:uid="{00000000-0005-0000-0000-00004C3D0000}"/>
    <cellStyle name="Comma 4 2 4 10 2" xfId="16505" xr:uid="{00000000-0005-0000-0000-00004D3D0000}"/>
    <cellStyle name="Comma 4 2 4 10 3" xfId="16506" xr:uid="{00000000-0005-0000-0000-00004E3D0000}"/>
    <cellStyle name="Comma 4 2 4 11" xfId="16507" xr:uid="{00000000-0005-0000-0000-00004F3D0000}"/>
    <cellStyle name="Comma 4 2 4 11 2" xfId="16508" xr:uid="{00000000-0005-0000-0000-0000503D0000}"/>
    <cellStyle name="Comma 4 2 4 11 3" xfId="16509" xr:uid="{00000000-0005-0000-0000-0000513D0000}"/>
    <cellStyle name="Comma 4 2 4 12" xfId="16510" xr:uid="{00000000-0005-0000-0000-0000523D0000}"/>
    <cellStyle name="Comma 4 2 4 12 2" xfId="16511" xr:uid="{00000000-0005-0000-0000-0000533D0000}"/>
    <cellStyle name="Comma 4 2 4 12 3" xfId="16512" xr:uid="{00000000-0005-0000-0000-0000543D0000}"/>
    <cellStyle name="Comma 4 2 4 13" xfId="16513" xr:uid="{00000000-0005-0000-0000-0000553D0000}"/>
    <cellStyle name="Comma 4 2 4 14" xfId="16514" xr:uid="{00000000-0005-0000-0000-0000563D0000}"/>
    <cellStyle name="Comma 4 2 4 2" xfId="16515" xr:uid="{00000000-0005-0000-0000-0000573D0000}"/>
    <cellStyle name="Comma 4 2 4 2 10" xfId="16516" xr:uid="{00000000-0005-0000-0000-0000583D0000}"/>
    <cellStyle name="Comma 4 2 4 2 11" xfId="16517" xr:uid="{00000000-0005-0000-0000-0000593D0000}"/>
    <cellStyle name="Comma 4 2 4 2 2" xfId="16518" xr:uid="{00000000-0005-0000-0000-00005A3D0000}"/>
    <cellStyle name="Comma 4 2 4 2 2 2" xfId="16519" xr:uid="{00000000-0005-0000-0000-00005B3D0000}"/>
    <cellStyle name="Comma 4 2 4 2 2 2 2" xfId="16520" xr:uid="{00000000-0005-0000-0000-00005C3D0000}"/>
    <cellStyle name="Comma 4 2 4 2 2 2 2 2" xfId="16521" xr:uid="{00000000-0005-0000-0000-00005D3D0000}"/>
    <cellStyle name="Comma 4 2 4 2 2 2 2 3" xfId="16522" xr:uid="{00000000-0005-0000-0000-00005E3D0000}"/>
    <cellStyle name="Comma 4 2 4 2 2 2 3" xfId="16523" xr:uid="{00000000-0005-0000-0000-00005F3D0000}"/>
    <cellStyle name="Comma 4 2 4 2 2 2 3 2" xfId="16524" xr:uid="{00000000-0005-0000-0000-0000603D0000}"/>
    <cellStyle name="Comma 4 2 4 2 2 2 3 3" xfId="16525" xr:uid="{00000000-0005-0000-0000-0000613D0000}"/>
    <cellStyle name="Comma 4 2 4 2 2 2 4" xfId="16526" xr:uid="{00000000-0005-0000-0000-0000623D0000}"/>
    <cellStyle name="Comma 4 2 4 2 2 2 4 2" xfId="16527" xr:uid="{00000000-0005-0000-0000-0000633D0000}"/>
    <cellStyle name="Comma 4 2 4 2 2 2 4 3" xfId="16528" xr:uid="{00000000-0005-0000-0000-0000643D0000}"/>
    <cellStyle name="Comma 4 2 4 2 2 2 5" xfId="16529" xr:uid="{00000000-0005-0000-0000-0000653D0000}"/>
    <cellStyle name="Comma 4 2 4 2 2 2 5 2" xfId="16530" xr:uid="{00000000-0005-0000-0000-0000663D0000}"/>
    <cellStyle name="Comma 4 2 4 2 2 2 5 3" xfId="16531" xr:uid="{00000000-0005-0000-0000-0000673D0000}"/>
    <cellStyle name="Comma 4 2 4 2 2 2 6" xfId="16532" xr:uid="{00000000-0005-0000-0000-0000683D0000}"/>
    <cellStyle name="Comma 4 2 4 2 2 2 7" xfId="16533" xr:uid="{00000000-0005-0000-0000-0000693D0000}"/>
    <cellStyle name="Comma 4 2 4 2 2 3" xfId="16534" xr:uid="{00000000-0005-0000-0000-00006A3D0000}"/>
    <cellStyle name="Comma 4 2 4 2 2 3 2" xfId="16535" xr:uid="{00000000-0005-0000-0000-00006B3D0000}"/>
    <cellStyle name="Comma 4 2 4 2 2 3 3" xfId="16536" xr:uid="{00000000-0005-0000-0000-00006C3D0000}"/>
    <cellStyle name="Comma 4 2 4 2 2 4" xfId="16537" xr:uid="{00000000-0005-0000-0000-00006D3D0000}"/>
    <cellStyle name="Comma 4 2 4 2 2 4 2" xfId="16538" xr:uid="{00000000-0005-0000-0000-00006E3D0000}"/>
    <cellStyle name="Comma 4 2 4 2 2 4 3" xfId="16539" xr:uid="{00000000-0005-0000-0000-00006F3D0000}"/>
    <cellStyle name="Comma 4 2 4 2 2 5" xfId="16540" xr:uid="{00000000-0005-0000-0000-0000703D0000}"/>
    <cellStyle name="Comma 4 2 4 2 2 5 2" xfId="16541" xr:uid="{00000000-0005-0000-0000-0000713D0000}"/>
    <cellStyle name="Comma 4 2 4 2 2 5 3" xfId="16542" xr:uid="{00000000-0005-0000-0000-0000723D0000}"/>
    <cellStyle name="Comma 4 2 4 2 2 6" xfId="16543" xr:uid="{00000000-0005-0000-0000-0000733D0000}"/>
    <cellStyle name="Comma 4 2 4 2 2 6 2" xfId="16544" xr:uid="{00000000-0005-0000-0000-0000743D0000}"/>
    <cellStyle name="Comma 4 2 4 2 2 6 3" xfId="16545" xr:uid="{00000000-0005-0000-0000-0000753D0000}"/>
    <cellStyle name="Comma 4 2 4 2 2 7" xfId="16546" xr:uid="{00000000-0005-0000-0000-0000763D0000}"/>
    <cellStyle name="Comma 4 2 4 2 2 8" xfId="16547" xr:uid="{00000000-0005-0000-0000-0000773D0000}"/>
    <cellStyle name="Comma 4 2 4 2 3" xfId="16548" xr:uid="{00000000-0005-0000-0000-0000783D0000}"/>
    <cellStyle name="Comma 4 2 4 2 3 2" xfId="16549" xr:uid="{00000000-0005-0000-0000-0000793D0000}"/>
    <cellStyle name="Comma 4 2 4 2 3 2 2" xfId="16550" xr:uid="{00000000-0005-0000-0000-00007A3D0000}"/>
    <cellStyle name="Comma 4 2 4 2 3 2 3" xfId="16551" xr:uid="{00000000-0005-0000-0000-00007B3D0000}"/>
    <cellStyle name="Comma 4 2 4 2 3 3" xfId="16552" xr:uid="{00000000-0005-0000-0000-00007C3D0000}"/>
    <cellStyle name="Comma 4 2 4 2 3 3 2" xfId="16553" xr:uid="{00000000-0005-0000-0000-00007D3D0000}"/>
    <cellStyle name="Comma 4 2 4 2 3 3 3" xfId="16554" xr:uid="{00000000-0005-0000-0000-00007E3D0000}"/>
    <cellStyle name="Comma 4 2 4 2 3 4" xfId="16555" xr:uid="{00000000-0005-0000-0000-00007F3D0000}"/>
    <cellStyle name="Comma 4 2 4 2 3 4 2" xfId="16556" xr:uid="{00000000-0005-0000-0000-0000803D0000}"/>
    <cellStyle name="Comma 4 2 4 2 3 4 3" xfId="16557" xr:uid="{00000000-0005-0000-0000-0000813D0000}"/>
    <cellStyle name="Comma 4 2 4 2 3 5" xfId="16558" xr:uid="{00000000-0005-0000-0000-0000823D0000}"/>
    <cellStyle name="Comma 4 2 4 2 3 5 2" xfId="16559" xr:uid="{00000000-0005-0000-0000-0000833D0000}"/>
    <cellStyle name="Comma 4 2 4 2 3 5 3" xfId="16560" xr:uid="{00000000-0005-0000-0000-0000843D0000}"/>
    <cellStyle name="Comma 4 2 4 2 3 6" xfId="16561" xr:uid="{00000000-0005-0000-0000-0000853D0000}"/>
    <cellStyle name="Comma 4 2 4 2 3 7" xfId="16562" xr:uid="{00000000-0005-0000-0000-0000863D0000}"/>
    <cellStyle name="Comma 4 2 4 2 4" xfId="16563" xr:uid="{00000000-0005-0000-0000-0000873D0000}"/>
    <cellStyle name="Comma 4 2 4 2 4 2" xfId="16564" xr:uid="{00000000-0005-0000-0000-0000883D0000}"/>
    <cellStyle name="Comma 4 2 4 2 4 2 2" xfId="16565" xr:uid="{00000000-0005-0000-0000-0000893D0000}"/>
    <cellStyle name="Comma 4 2 4 2 4 2 3" xfId="16566" xr:uid="{00000000-0005-0000-0000-00008A3D0000}"/>
    <cellStyle name="Comma 4 2 4 2 4 3" xfId="16567" xr:uid="{00000000-0005-0000-0000-00008B3D0000}"/>
    <cellStyle name="Comma 4 2 4 2 4 3 2" xfId="16568" xr:uid="{00000000-0005-0000-0000-00008C3D0000}"/>
    <cellStyle name="Comma 4 2 4 2 4 3 3" xfId="16569" xr:uid="{00000000-0005-0000-0000-00008D3D0000}"/>
    <cellStyle name="Comma 4 2 4 2 4 4" xfId="16570" xr:uid="{00000000-0005-0000-0000-00008E3D0000}"/>
    <cellStyle name="Comma 4 2 4 2 4 4 2" xfId="16571" xr:uid="{00000000-0005-0000-0000-00008F3D0000}"/>
    <cellStyle name="Comma 4 2 4 2 4 4 3" xfId="16572" xr:uid="{00000000-0005-0000-0000-0000903D0000}"/>
    <cellStyle name="Comma 4 2 4 2 4 5" xfId="16573" xr:uid="{00000000-0005-0000-0000-0000913D0000}"/>
    <cellStyle name="Comma 4 2 4 2 4 5 2" xfId="16574" xr:uid="{00000000-0005-0000-0000-0000923D0000}"/>
    <cellStyle name="Comma 4 2 4 2 4 5 3" xfId="16575" xr:uid="{00000000-0005-0000-0000-0000933D0000}"/>
    <cellStyle name="Comma 4 2 4 2 4 6" xfId="16576" xr:uid="{00000000-0005-0000-0000-0000943D0000}"/>
    <cellStyle name="Comma 4 2 4 2 4 7" xfId="16577" xr:uid="{00000000-0005-0000-0000-0000953D0000}"/>
    <cellStyle name="Comma 4 2 4 2 5" xfId="16578" xr:uid="{00000000-0005-0000-0000-0000963D0000}"/>
    <cellStyle name="Comma 4 2 4 2 5 2" xfId="16579" xr:uid="{00000000-0005-0000-0000-0000973D0000}"/>
    <cellStyle name="Comma 4 2 4 2 5 2 2" xfId="16580" xr:uid="{00000000-0005-0000-0000-0000983D0000}"/>
    <cellStyle name="Comma 4 2 4 2 5 2 3" xfId="16581" xr:uid="{00000000-0005-0000-0000-0000993D0000}"/>
    <cellStyle name="Comma 4 2 4 2 5 3" xfId="16582" xr:uid="{00000000-0005-0000-0000-00009A3D0000}"/>
    <cellStyle name="Comma 4 2 4 2 5 3 2" xfId="16583" xr:uid="{00000000-0005-0000-0000-00009B3D0000}"/>
    <cellStyle name="Comma 4 2 4 2 5 3 3" xfId="16584" xr:uid="{00000000-0005-0000-0000-00009C3D0000}"/>
    <cellStyle name="Comma 4 2 4 2 5 4" xfId="16585" xr:uid="{00000000-0005-0000-0000-00009D3D0000}"/>
    <cellStyle name="Comma 4 2 4 2 5 4 2" xfId="16586" xr:uid="{00000000-0005-0000-0000-00009E3D0000}"/>
    <cellStyle name="Comma 4 2 4 2 5 4 3" xfId="16587" xr:uid="{00000000-0005-0000-0000-00009F3D0000}"/>
    <cellStyle name="Comma 4 2 4 2 5 5" xfId="16588" xr:uid="{00000000-0005-0000-0000-0000A03D0000}"/>
    <cellStyle name="Comma 4 2 4 2 5 5 2" xfId="16589" xr:uid="{00000000-0005-0000-0000-0000A13D0000}"/>
    <cellStyle name="Comma 4 2 4 2 5 5 3" xfId="16590" xr:uid="{00000000-0005-0000-0000-0000A23D0000}"/>
    <cellStyle name="Comma 4 2 4 2 5 6" xfId="16591" xr:uid="{00000000-0005-0000-0000-0000A33D0000}"/>
    <cellStyle name="Comma 4 2 4 2 5 7" xfId="16592" xr:uid="{00000000-0005-0000-0000-0000A43D0000}"/>
    <cellStyle name="Comma 4 2 4 2 6" xfId="16593" xr:uid="{00000000-0005-0000-0000-0000A53D0000}"/>
    <cellStyle name="Comma 4 2 4 2 6 2" xfId="16594" xr:uid="{00000000-0005-0000-0000-0000A63D0000}"/>
    <cellStyle name="Comma 4 2 4 2 6 3" xfId="16595" xr:uid="{00000000-0005-0000-0000-0000A73D0000}"/>
    <cellStyle name="Comma 4 2 4 2 7" xfId="16596" xr:uid="{00000000-0005-0000-0000-0000A83D0000}"/>
    <cellStyle name="Comma 4 2 4 2 7 2" xfId="16597" xr:uid="{00000000-0005-0000-0000-0000A93D0000}"/>
    <cellStyle name="Comma 4 2 4 2 7 3" xfId="16598" xr:uid="{00000000-0005-0000-0000-0000AA3D0000}"/>
    <cellStyle name="Comma 4 2 4 2 8" xfId="16599" xr:uid="{00000000-0005-0000-0000-0000AB3D0000}"/>
    <cellStyle name="Comma 4 2 4 2 8 2" xfId="16600" xr:uid="{00000000-0005-0000-0000-0000AC3D0000}"/>
    <cellStyle name="Comma 4 2 4 2 8 3" xfId="16601" xr:uid="{00000000-0005-0000-0000-0000AD3D0000}"/>
    <cellStyle name="Comma 4 2 4 2 9" xfId="16602" xr:uid="{00000000-0005-0000-0000-0000AE3D0000}"/>
    <cellStyle name="Comma 4 2 4 2 9 2" xfId="16603" xr:uid="{00000000-0005-0000-0000-0000AF3D0000}"/>
    <cellStyle name="Comma 4 2 4 2 9 3" xfId="16604" xr:uid="{00000000-0005-0000-0000-0000B03D0000}"/>
    <cellStyle name="Comma 4 2 4 3" xfId="16605" xr:uid="{00000000-0005-0000-0000-0000B13D0000}"/>
    <cellStyle name="Comma 4 2 4 3 2" xfId="16606" xr:uid="{00000000-0005-0000-0000-0000B23D0000}"/>
    <cellStyle name="Comma 4 2 4 3 2 2" xfId="16607" xr:uid="{00000000-0005-0000-0000-0000B33D0000}"/>
    <cellStyle name="Comma 4 2 4 3 2 2 2" xfId="16608" xr:uid="{00000000-0005-0000-0000-0000B43D0000}"/>
    <cellStyle name="Comma 4 2 4 3 2 2 3" xfId="16609" xr:uid="{00000000-0005-0000-0000-0000B53D0000}"/>
    <cellStyle name="Comma 4 2 4 3 2 3" xfId="16610" xr:uid="{00000000-0005-0000-0000-0000B63D0000}"/>
    <cellStyle name="Comma 4 2 4 3 2 3 2" xfId="16611" xr:uid="{00000000-0005-0000-0000-0000B73D0000}"/>
    <cellStyle name="Comma 4 2 4 3 2 3 3" xfId="16612" xr:uid="{00000000-0005-0000-0000-0000B83D0000}"/>
    <cellStyle name="Comma 4 2 4 3 2 4" xfId="16613" xr:uid="{00000000-0005-0000-0000-0000B93D0000}"/>
    <cellStyle name="Comma 4 2 4 3 2 4 2" xfId="16614" xr:uid="{00000000-0005-0000-0000-0000BA3D0000}"/>
    <cellStyle name="Comma 4 2 4 3 2 4 3" xfId="16615" xr:uid="{00000000-0005-0000-0000-0000BB3D0000}"/>
    <cellStyle name="Comma 4 2 4 3 2 5" xfId="16616" xr:uid="{00000000-0005-0000-0000-0000BC3D0000}"/>
    <cellStyle name="Comma 4 2 4 3 2 5 2" xfId="16617" xr:uid="{00000000-0005-0000-0000-0000BD3D0000}"/>
    <cellStyle name="Comma 4 2 4 3 2 5 3" xfId="16618" xr:uid="{00000000-0005-0000-0000-0000BE3D0000}"/>
    <cellStyle name="Comma 4 2 4 3 2 6" xfId="16619" xr:uid="{00000000-0005-0000-0000-0000BF3D0000}"/>
    <cellStyle name="Comma 4 2 4 3 2 7" xfId="16620" xr:uid="{00000000-0005-0000-0000-0000C03D0000}"/>
    <cellStyle name="Comma 4 2 4 3 3" xfId="16621" xr:uid="{00000000-0005-0000-0000-0000C13D0000}"/>
    <cellStyle name="Comma 4 2 4 3 3 2" xfId="16622" xr:uid="{00000000-0005-0000-0000-0000C23D0000}"/>
    <cellStyle name="Comma 4 2 4 3 3 3" xfId="16623" xr:uid="{00000000-0005-0000-0000-0000C33D0000}"/>
    <cellStyle name="Comma 4 2 4 3 4" xfId="16624" xr:uid="{00000000-0005-0000-0000-0000C43D0000}"/>
    <cellStyle name="Comma 4 2 4 3 4 2" xfId="16625" xr:uid="{00000000-0005-0000-0000-0000C53D0000}"/>
    <cellStyle name="Comma 4 2 4 3 4 3" xfId="16626" xr:uid="{00000000-0005-0000-0000-0000C63D0000}"/>
    <cellStyle name="Comma 4 2 4 3 5" xfId="16627" xr:uid="{00000000-0005-0000-0000-0000C73D0000}"/>
    <cellStyle name="Comma 4 2 4 3 5 2" xfId="16628" xr:uid="{00000000-0005-0000-0000-0000C83D0000}"/>
    <cellStyle name="Comma 4 2 4 3 5 3" xfId="16629" xr:uid="{00000000-0005-0000-0000-0000C93D0000}"/>
    <cellStyle name="Comma 4 2 4 3 6" xfId="16630" xr:uid="{00000000-0005-0000-0000-0000CA3D0000}"/>
    <cellStyle name="Comma 4 2 4 3 6 2" xfId="16631" xr:uid="{00000000-0005-0000-0000-0000CB3D0000}"/>
    <cellStyle name="Comma 4 2 4 3 6 3" xfId="16632" xr:uid="{00000000-0005-0000-0000-0000CC3D0000}"/>
    <cellStyle name="Comma 4 2 4 3 7" xfId="16633" xr:uid="{00000000-0005-0000-0000-0000CD3D0000}"/>
    <cellStyle name="Comma 4 2 4 3 8" xfId="16634" xr:uid="{00000000-0005-0000-0000-0000CE3D0000}"/>
    <cellStyle name="Comma 4 2 4 4" xfId="16635" xr:uid="{00000000-0005-0000-0000-0000CF3D0000}"/>
    <cellStyle name="Comma 4 2 4 4 2" xfId="16636" xr:uid="{00000000-0005-0000-0000-0000D03D0000}"/>
    <cellStyle name="Comma 4 2 4 4 2 2" xfId="16637" xr:uid="{00000000-0005-0000-0000-0000D13D0000}"/>
    <cellStyle name="Comma 4 2 4 4 2 2 2" xfId="16638" xr:uid="{00000000-0005-0000-0000-0000D23D0000}"/>
    <cellStyle name="Comma 4 2 4 4 2 2 3" xfId="16639" xr:uid="{00000000-0005-0000-0000-0000D33D0000}"/>
    <cellStyle name="Comma 4 2 4 4 2 3" xfId="16640" xr:uid="{00000000-0005-0000-0000-0000D43D0000}"/>
    <cellStyle name="Comma 4 2 4 4 2 3 2" xfId="16641" xr:uid="{00000000-0005-0000-0000-0000D53D0000}"/>
    <cellStyle name="Comma 4 2 4 4 2 3 3" xfId="16642" xr:uid="{00000000-0005-0000-0000-0000D63D0000}"/>
    <cellStyle name="Comma 4 2 4 4 2 4" xfId="16643" xr:uid="{00000000-0005-0000-0000-0000D73D0000}"/>
    <cellStyle name="Comma 4 2 4 4 2 4 2" xfId="16644" xr:uid="{00000000-0005-0000-0000-0000D83D0000}"/>
    <cellStyle name="Comma 4 2 4 4 2 4 3" xfId="16645" xr:uid="{00000000-0005-0000-0000-0000D93D0000}"/>
    <cellStyle name="Comma 4 2 4 4 2 5" xfId="16646" xr:uid="{00000000-0005-0000-0000-0000DA3D0000}"/>
    <cellStyle name="Comma 4 2 4 4 2 5 2" xfId="16647" xr:uid="{00000000-0005-0000-0000-0000DB3D0000}"/>
    <cellStyle name="Comma 4 2 4 4 2 5 3" xfId="16648" xr:uid="{00000000-0005-0000-0000-0000DC3D0000}"/>
    <cellStyle name="Comma 4 2 4 4 2 6" xfId="16649" xr:uid="{00000000-0005-0000-0000-0000DD3D0000}"/>
    <cellStyle name="Comma 4 2 4 4 2 7" xfId="16650" xr:uid="{00000000-0005-0000-0000-0000DE3D0000}"/>
    <cellStyle name="Comma 4 2 4 4 3" xfId="16651" xr:uid="{00000000-0005-0000-0000-0000DF3D0000}"/>
    <cellStyle name="Comma 4 2 4 4 3 2" xfId="16652" xr:uid="{00000000-0005-0000-0000-0000E03D0000}"/>
    <cellStyle name="Comma 4 2 4 4 3 3" xfId="16653" xr:uid="{00000000-0005-0000-0000-0000E13D0000}"/>
    <cellStyle name="Comma 4 2 4 4 4" xfId="16654" xr:uid="{00000000-0005-0000-0000-0000E23D0000}"/>
    <cellStyle name="Comma 4 2 4 4 4 2" xfId="16655" xr:uid="{00000000-0005-0000-0000-0000E33D0000}"/>
    <cellStyle name="Comma 4 2 4 4 4 3" xfId="16656" xr:uid="{00000000-0005-0000-0000-0000E43D0000}"/>
    <cellStyle name="Comma 4 2 4 4 5" xfId="16657" xr:uid="{00000000-0005-0000-0000-0000E53D0000}"/>
    <cellStyle name="Comma 4 2 4 4 5 2" xfId="16658" xr:uid="{00000000-0005-0000-0000-0000E63D0000}"/>
    <cellStyle name="Comma 4 2 4 4 5 3" xfId="16659" xr:uid="{00000000-0005-0000-0000-0000E73D0000}"/>
    <cellStyle name="Comma 4 2 4 4 6" xfId="16660" xr:uid="{00000000-0005-0000-0000-0000E83D0000}"/>
    <cellStyle name="Comma 4 2 4 4 6 2" xfId="16661" xr:uid="{00000000-0005-0000-0000-0000E93D0000}"/>
    <cellStyle name="Comma 4 2 4 4 6 3" xfId="16662" xr:uid="{00000000-0005-0000-0000-0000EA3D0000}"/>
    <cellStyle name="Comma 4 2 4 4 7" xfId="16663" xr:uid="{00000000-0005-0000-0000-0000EB3D0000}"/>
    <cellStyle name="Comma 4 2 4 4 8" xfId="16664" xr:uid="{00000000-0005-0000-0000-0000EC3D0000}"/>
    <cellStyle name="Comma 4 2 4 5" xfId="16665" xr:uid="{00000000-0005-0000-0000-0000ED3D0000}"/>
    <cellStyle name="Comma 4 2 4 5 2" xfId="16666" xr:uid="{00000000-0005-0000-0000-0000EE3D0000}"/>
    <cellStyle name="Comma 4 2 4 5 2 2" xfId="16667" xr:uid="{00000000-0005-0000-0000-0000EF3D0000}"/>
    <cellStyle name="Comma 4 2 4 5 2 3" xfId="16668" xr:uid="{00000000-0005-0000-0000-0000F03D0000}"/>
    <cellStyle name="Comma 4 2 4 5 3" xfId="16669" xr:uid="{00000000-0005-0000-0000-0000F13D0000}"/>
    <cellStyle name="Comma 4 2 4 5 3 2" xfId="16670" xr:uid="{00000000-0005-0000-0000-0000F23D0000}"/>
    <cellStyle name="Comma 4 2 4 5 3 3" xfId="16671" xr:uid="{00000000-0005-0000-0000-0000F33D0000}"/>
    <cellStyle name="Comma 4 2 4 5 4" xfId="16672" xr:uid="{00000000-0005-0000-0000-0000F43D0000}"/>
    <cellStyle name="Comma 4 2 4 5 4 2" xfId="16673" xr:uid="{00000000-0005-0000-0000-0000F53D0000}"/>
    <cellStyle name="Comma 4 2 4 5 4 3" xfId="16674" xr:uid="{00000000-0005-0000-0000-0000F63D0000}"/>
    <cellStyle name="Comma 4 2 4 5 5" xfId="16675" xr:uid="{00000000-0005-0000-0000-0000F73D0000}"/>
    <cellStyle name="Comma 4 2 4 5 5 2" xfId="16676" xr:uid="{00000000-0005-0000-0000-0000F83D0000}"/>
    <cellStyle name="Comma 4 2 4 5 5 3" xfId="16677" xr:uid="{00000000-0005-0000-0000-0000F93D0000}"/>
    <cellStyle name="Comma 4 2 4 5 6" xfId="16678" xr:uid="{00000000-0005-0000-0000-0000FA3D0000}"/>
    <cellStyle name="Comma 4 2 4 5 7" xfId="16679" xr:uid="{00000000-0005-0000-0000-0000FB3D0000}"/>
    <cellStyle name="Comma 4 2 4 6" xfId="16680" xr:uid="{00000000-0005-0000-0000-0000FC3D0000}"/>
    <cellStyle name="Comma 4 2 4 6 2" xfId="16681" xr:uid="{00000000-0005-0000-0000-0000FD3D0000}"/>
    <cellStyle name="Comma 4 2 4 6 2 2" xfId="16682" xr:uid="{00000000-0005-0000-0000-0000FE3D0000}"/>
    <cellStyle name="Comma 4 2 4 6 2 3" xfId="16683" xr:uid="{00000000-0005-0000-0000-0000FF3D0000}"/>
    <cellStyle name="Comma 4 2 4 6 3" xfId="16684" xr:uid="{00000000-0005-0000-0000-0000003E0000}"/>
    <cellStyle name="Comma 4 2 4 6 3 2" xfId="16685" xr:uid="{00000000-0005-0000-0000-0000013E0000}"/>
    <cellStyle name="Comma 4 2 4 6 3 3" xfId="16686" xr:uid="{00000000-0005-0000-0000-0000023E0000}"/>
    <cellStyle name="Comma 4 2 4 6 4" xfId="16687" xr:uid="{00000000-0005-0000-0000-0000033E0000}"/>
    <cellStyle name="Comma 4 2 4 6 4 2" xfId="16688" xr:uid="{00000000-0005-0000-0000-0000043E0000}"/>
    <cellStyle name="Comma 4 2 4 6 4 3" xfId="16689" xr:uid="{00000000-0005-0000-0000-0000053E0000}"/>
    <cellStyle name="Comma 4 2 4 6 5" xfId="16690" xr:uid="{00000000-0005-0000-0000-0000063E0000}"/>
    <cellStyle name="Comma 4 2 4 6 5 2" xfId="16691" xr:uid="{00000000-0005-0000-0000-0000073E0000}"/>
    <cellStyle name="Comma 4 2 4 6 5 3" xfId="16692" xr:uid="{00000000-0005-0000-0000-0000083E0000}"/>
    <cellStyle name="Comma 4 2 4 6 6" xfId="16693" xr:uid="{00000000-0005-0000-0000-0000093E0000}"/>
    <cellStyle name="Comma 4 2 4 6 7" xfId="16694" xr:uid="{00000000-0005-0000-0000-00000A3E0000}"/>
    <cellStyle name="Comma 4 2 4 7" xfId="16695" xr:uid="{00000000-0005-0000-0000-00000B3E0000}"/>
    <cellStyle name="Comma 4 2 4 7 2" xfId="16696" xr:uid="{00000000-0005-0000-0000-00000C3E0000}"/>
    <cellStyle name="Comma 4 2 4 7 2 2" xfId="16697" xr:uid="{00000000-0005-0000-0000-00000D3E0000}"/>
    <cellStyle name="Comma 4 2 4 7 2 3" xfId="16698" xr:uid="{00000000-0005-0000-0000-00000E3E0000}"/>
    <cellStyle name="Comma 4 2 4 7 3" xfId="16699" xr:uid="{00000000-0005-0000-0000-00000F3E0000}"/>
    <cellStyle name="Comma 4 2 4 7 3 2" xfId="16700" xr:uid="{00000000-0005-0000-0000-0000103E0000}"/>
    <cellStyle name="Comma 4 2 4 7 3 3" xfId="16701" xr:uid="{00000000-0005-0000-0000-0000113E0000}"/>
    <cellStyle name="Comma 4 2 4 7 4" xfId="16702" xr:uid="{00000000-0005-0000-0000-0000123E0000}"/>
    <cellStyle name="Comma 4 2 4 7 4 2" xfId="16703" xr:uid="{00000000-0005-0000-0000-0000133E0000}"/>
    <cellStyle name="Comma 4 2 4 7 4 3" xfId="16704" xr:uid="{00000000-0005-0000-0000-0000143E0000}"/>
    <cellStyle name="Comma 4 2 4 7 5" xfId="16705" xr:uid="{00000000-0005-0000-0000-0000153E0000}"/>
    <cellStyle name="Comma 4 2 4 7 5 2" xfId="16706" xr:uid="{00000000-0005-0000-0000-0000163E0000}"/>
    <cellStyle name="Comma 4 2 4 7 5 3" xfId="16707" xr:uid="{00000000-0005-0000-0000-0000173E0000}"/>
    <cellStyle name="Comma 4 2 4 7 6" xfId="16708" xr:uid="{00000000-0005-0000-0000-0000183E0000}"/>
    <cellStyle name="Comma 4 2 4 7 7" xfId="16709" xr:uid="{00000000-0005-0000-0000-0000193E0000}"/>
    <cellStyle name="Comma 4 2 4 8" xfId="16710" xr:uid="{00000000-0005-0000-0000-00001A3E0000}"/>
    <cellStyle name="Comma 4 2 4 8 2" xfId="16711" xr:uid="{00000000-0005-0000-0000-00001B3E0000}"/>
    <cellStyle name="Comma 4 2 4 8 2 2" xfId="16712" xr:uid="{00000000-0005-0000-0000-00001C3E0000}"/>
    <cellStyle name="Comma 4 2 4 8 2 3" xfId="16713" xr:uid="{00000000-0005-0000-0000-00001D3E0000}"/>
    <cellStyle name="Comma 4 2 4 8 3" xfId="16714" xr:uid="{00000000-0005-0000-0000-00001E3E0000}"/>
    <cellStyle name="Comma 4 2 4 8 3 2" xfId="16715" xr:uid="{00000000-0005-0000-0000-00001F3E0000}"/>
    <cellStyle name="Comma 4 2 4 8 3 3" xfId="16716" xr:uid="{00000000-0005-0000-0000-0000203E0000}"/>
    <cellStyle name="Comma 4 2 4 8 4" xfId="16717" xr:uid="{00000000-0005-0000-0000-0000213E0000}"/>
    <cellStyle name="Comma 4 2 4 8 4 2" xfId="16718" xr:uid="{00000000-0005-0000-0000-0000223E0000}"/>
    <cellStyle name="Comma 4 2 4 8 4 3" xfId="16719" xr:uid="{00000000-0005-0000-0000-0000233E0000}"/>
    <cellStyle name="Comma 4 2 4 8 5" xfId="16720" xr:uid="{00000000-0005-0000-0000-0000243E0000}"/>
    <cellStyle name="Comma 4 2 4 8 5 2" xfId="16721" xr:uid="{00000000-0005-0000-0000-0000253E0000}"/>
    <cellStyle name="Comma 4 2 4 8 5 3" xfId="16722" xr:uid="{00000000-0005-0000-0000-0000263E0000}"/>
    <cellStyle name="Comma 4 2 4 8 6" xfId="16723" xr:uid="{00000000-0005-0000-0000-0000273E0000}"/>
    <cellStyle name="Comma 4 2 4 8 7" xfId="16724" xr:uid="{00000000-0005-0000-0000-0000283E0000}"/>
    <cellStyle name="Comma 4 2 4 9" xfId="16725" xr:uid="{00000000-0005-0000-0000-0000293E0000}"/>
    <cellStyle name="Comma 4 2 4 9 2" xfId="16726" xr:uid="{00000000-0005-0000-0000-00002A3E0000}"/>
    <cellStyle name="Comma 4 2 4 9 3" xfId="16727" xr:uid="{00000000-0005-0000-0000-00002B3E0000}"/>
    <cellStyle name="Comma 4 2 5" xfId="16728" xr:uid="{00000000-0005-0000-0000-00002C3E0000}"/>
    <cellStyle name="Comma 4 2 5 10" xfId="16729" xr:uid="{00000000-0005-0000-0000-00002D3E0000}"/>
    <cellStyle name="Comma 4 2 5 11" xfId="16730" xr:uid="{00000000-0005-0000-0000-00002E3E0000}"/>
    <cellStyle name="Comma 4 2 5 2" xfId="16731" xr:uid="{00000000-0005-0000-0000-00002F3E0000}"/>
    <cellStyle name="Comma 4 2 5 2 2" xfId="16732" xr:uid="{00000000-0005-0000-0000-0000303E0000}"/>
    <cellStyle name="Comma 4 2 5 2 2 2" xfId="16733" xr:uid="{00000000-0005-0000-0000-0000313E0000}"/>
    <cellStyle name="Comma 4 2 5 2 2 2 2" xfId="16734" xr:uid="{00000000-0005-0000-0000-0000323E0000}"/>
    <cellStyle name="Comma 4 2 5 2 2 2 3" xfId="16735" xr:uid="{00000000-0005-0000-0000-0000333E0000}"/>
    <cellStyle name="Comma 4 2 5 2 2 3" xfId="16736" xr:uid="{00000000-0005-0000-0000-0000343E0000}"/>
    <cellStyle name="Comma 4 2 5 2 2 3 2" xfId="16737" xr:uid="{00000000-0005-0000-0000-0000353E0000}"/>
    <cellStyle name="Comma 4 2 5 2 2 3 3" xfId="16738" xr:uid="{00000000-0005-0000-0000-0000363E0000}"/>
    <cellStyle name="Comma 4 2 5 2 2 4" xfId="16739" xr:uid="{00000000-0005-0000-0000-0000373E0000}"/>
    <cellStyle name="Comma 4 2 5 2 2 4 2" xfId="16740" xr:uid="{00000000-0005-0000-0000-0000383E0000}"/>
    <cellStyle name="Comma 4 2 5 2 2 4 3" xfId="16741" xr:uid="{00000000-0005-0000-0000-0000393E0000}"/>
    <cellStyle name="Comma 4 2 5 2 2 5" xfId="16742" xr:uid="{00000000-0005-0000-0000-00003A3E0000}"/>
    <cellStyle name="Comma 4 2 5 2 2 5 2" xfId="16743" xr:uid="{00000000-0005-0000-0000-00003B3E0000}"/>
    <cellStyle name="Comma 4 2 5 2 2 5 3" xfId="16744" xr:uid="{00000000-0005-0000-0000-00003C3E0000}"/>
    <cellStyle name="Comma 4 2 5 2 2 6" xfId="16745" xr:uid="{00000000-0005-0000-0000-00003D3E0000}"/>
    <cellStyle name="Comma 4 2 5 2 2 7" xfId="16746" xr:uid="{00000000-0005-0000-0000-00003E3E0000}"/>
    <cellStyle name="Comma 4 2 5 2 3" xfId="16747" xr:uid="{00000000-0005-0000-0000-00003F3E0000}"/>
    <cellStyle name="Comma 4 2 5 2 3 2" xfId="16748" xr:uid="{00000000-0005-0000-0000-0000403E0000}"/>
    <cellStyle name="Comma 4 2 5 2 3 3" xfId="16749" xr:uid="{00000000-0005-0000-0000-0000413E0000}"/>
    <cellStyle name="Comma 4 2 5 2 4" xfId="16750" xr:uid="{00000000-0005-0000-0000-0000423E0000}"/>
    <cellStyle name="Comma 4 2 5 2 4 2" xfId="16751" xr:uid="{00000000-0005-0000-0000-0000433E0000}"/>
    <cellStyle name="Comma 4 2 5 2 4 3" xfId="16752" xr:uid="{00000000-0005-0000-0000-0000443E0000}"/>
    <cellStyle name="Comma 4 2 5 2 5" xfId="16753" xr:uid="{00000000-0005-0000-0000-0000453E0000}"/>
    <cellStyle name="Comma 4 2 5 2 5 2" xfId="16754" xr:uid="{00000000-0005-0000-0000-0000463E0000}"/>
    <cellStyle name="Comma 4 2 5 2 5 3" xfId="16755" xr:uid="{00000000-0005-0000-0000-0000473E0000}"/>
    <cellStyle name="Comma 4 2 5 2 6" xfId="16756" xr:uid="{00000000-0005-0000-0000-0000483E0000}"/>
    <cellStyle name="Comma 4 2 5 2 6 2" xfId="16757" xr:uid="{00000000-0005-0000-0000-0000493E0000}"/>
    <cellStyle name="Comma 4 2 5 2 6 3" xfId="16758" xr:uid="{00000000-0005-0000-0000-00004A3E0000}"/>
    <cellStyle name="Comma 4 2 5 2 7" xfId="16759" xr:uid="{00000000-0005-0000-0000-00004B3E0000}"/>
    <cellStyle name="Comma 4 2 5 2 8" xfId="16760" xr:uid="{00000000-0005-0000-0000-00004C3E0000}"/>
    <cellStyle name="Comma 4 2 5 3" xfId="16761" xr:uid="{00000000-0005-0000-0000-00004D3E0000}"/>
    <cellStyle name="Comma 4 2 5 3 2" xfId="16762" xr:uid="{00000000-0005-0000-0000-00004E3E0000}"/>
    <cellStyle name="Comma 4 2 5 3 2 2" xfId="16763" xr:uid="{00000000-0005-0000-0000-00004F3E0000}"/>
    <cellStyle name="Comma 4 2 5 3 2 3" xfId="16764" xr:uid="{00000000-0005-0000-0000-0000503E0000}"/>
    <cellStyle name="Comma 4 2 5 3 3" xfId="16765" xr:uid="{00000000-0005-0000-0000-0000513E0000}"/>
    <cellStyle name="Comma 4 2 5 3 3 2" xfId="16766" xr:uid="{00000000-0005-0000-0000-0000523E0000}"/>
    <cellStyle name="Comma 4 2 5 3 3 3" xfId="16767" xr:uid="{00000000-0005-0000-0000-0000533E0000}"/>
    <cellStyle name="Comma 4 2 5 3 4" xfId="16768" xr:uid="{00000000-0005-0000-0000-0000543E0000}"/>
    <cellStyle name="Comma 4 2 5 3 4 2" xfId="16769" xr:uid="{00000000-0005-0000-0000-0000553E0000}"/>
    <cellStyle name="Comma 4 2 5 3 4 3" xfId="16770" xr:uid="{00000000-0005-0000-0000-0000563E0000}"/>
    <cellStyle name="Comma 4 2 5 3 5" xfId="16771" xr:uid="{00000000-0005-0000-0000-0000573E0000}"/>
    <cellStyle name="Comma 4 2 5 3 5 2" xfId="16772" xr:uid="{00000000-0005-0000-0000-0000583E0000}"/>
    <cellStyle name="Comma 4 2 5 3 5 3" xfId="16773" xr:uid="{00000000-0005-0000-0000-0000593E0000}"/>
    <cellStyle name="Comma 4 2 5 3 6" xfId="16774" xr:uid="{00000000-0005-0000-0000-00005A3E0000}"/>
    <cellStyle name="Comma 4 2 5 3 7" xfId="16775" xr:uid="{00000000-0005-0000-0000-00005B3E0000}"/>
    <cellStyle name="Comma 4 2 5 4" xfId="16776" xr:uid="{00000000-0005-0000-0000-00005C3E0000}"/>
    <cellStyle name="Comma 4 2 5 4 2" xfId="16777" xr:uid="{00000000-0005-0000-0000-00005D3E0000}"/>
    <cellStyle name="Comma 4 2 5 4 2 2" xfId="16778" xr:uid="{00000000-0005-0000-0000-00005E3E0000}"/>
    <cellStyle name="Comma 4 2 5 4 2 3" xfId="16779" xr:uid="{00000000-0005-0000-0000-00005F3E0000}"/>
    <cellStyle name="Comma 4 2 5 4 3" xfId="16780" xr:uid="{00000000-0005-0000-0000-0000603E0000}"/>
    <cellStyle name="Comma 4 2 5 4 3 2" xfId="16781" xr:uid="{00000000-0005-0000-0000-0000613E0000}"/>
    <cellStyle name="Comma 4 2 5 4 3 3" xfId="16782" xr:uid="{00000000-0005-0000-0000-0000623E0000}"/>
    <cellStyle name="Comma 4 2 5 4 4" xfId="16783" xr:uid="{00000000-0005-0000-0000-0000633E0000}"/>
    <cellStyle name="Comma 4 2 5 4 4 2" xfId="16784" xr:uid="{00000000-0005-0000-0000-0000643E0000}"/>
    <cellStyle name="Comma 4 2 5 4 4 3" xfId="16785" xr:uid="{00000000-0005-0000-0000-0000653E0000}"/>
    <cellStyle name="Comma 4 2 5 4 5" xfId="16786" xr:uid="{00000000-0005-0000-0000-0000663E0000}"/>
    <cellStyle name="Comma 4 2 5 4 5 2" xfId="16787" xr:uid="{00000000-0005-0000-0000-0000673E0000}"/>
    <cellStyle name="Comma 4 2 5 4 5 3" xfId="16788" xr:uid="{00000000-0005-0000-0000-0000683E0000}"/>
    <cellStyle name="Comma 4 2 5 4 6" xfId="16789" xr:uid="{00000000-0005-0000-0000-0000693E0000}"/>
    <cellStyle name="Comma 4 2 5 4 7" xfId="16790" xr:uid="{00000000-0005-0000-0000-00006A3E0000}"/>
    <cellStyle name="Comma 4 2 5 5" xfId="16791" xr:uid="{00000000-0005-0000-0000-00006B3E0000}"/>
    <cellStyle name="Comma 4 2 5 5 2" xfId="16792" xr:uid="{00000000-0005-0000-0000-00006C3E0000}"/>
    <cellStyle name="Comma 4 2 5 5 2 2" xfId="16793" xr:uid="{00000000-0005-0000-0000-00006D3E0000}"/>
    <cellStyle name="Comma 4 2 5 5 2 3" xfId="16794" xr:uid="{00000000-0005-0000-0000-00006E3E0000}"/>
    <cellStyle name="Comma 4 2 5 5 3" xfId="16795" xr:uid="{00000000-0005-0000-0000-00006F3E0000}"/>
    <cellStyle name="Comma 4 2 5 5 3 2" xfId="16796" xr:uid="{00000000-0005-0000-0000-0000703E0000}"/>
    <cellStyle name="Comma 4 2 5 5 3 3" xfId="16797" xr:uid="{00000000-0005-0000-0000-0000713E0000}"/>
    <cellStyle name="Comma 4 2 5 5 4" xfId="16798" xr:uid="{00000000-0005-0000-0000-0000723E0000}"/>
    <cellStyle name="Comma 4 2 5 5 4 2" xfId="16799" xr:uid="{00000000-0005-0000-0000-0000733E0000}"/>
    <cellStyle name="Comma 4 2 5 5 4 3" xfId="16800" xr:uid="{00000000-0005-0000-0000-0000743E0000}"/>
    <cellStyle name="Comma 4 2 5 5 5" xfId="16801" xr:uid="{00000000-0005-0000-0000-0000753E0000}"/>
    <cellStyle name="Comma 4 2 5 5 5 2" xfId="16802" xr:uid="{00000000-0005-0000-0000-0000763E0000}"/>
    <cellStyle name="Comma 4 2 5 5 5 3" xfId="16803" xr:uid="{00000000-0005-0000-0000-0000773E0000}"/>
    <cellStyle name="Comma 4 2 5 5 6" xfId="16804" xr:uid="{00000000-0005-0000-0000-0000783E0000}"/>
    <cellStyle name="Comma 4 2 5 5 7" xfId="16805" xr:uid="{00000000-0005-0000-0000-0000793E0000}"/>
    <cellStyle name="Comma 4 2 5 6" xfId="16806" xr:uid="{00000000-0005-0000-0000-00007A3E0000}"/>
    <cellStyle name="Comma 4 2 5 6 2" xfId="16807" xr:uid="{00000000-0005-0000-0000-00007B3E0000}"/>
    <cellStyle name="Comma 4 2 5 6 3" xfId="16808" xr:uid="{00000000-0005-0000-0000-00007C3E0000}"/>
    <cellStyle name="Comma 4 2 5 7" xfId="16809" xr:uid="{00000000-0005-0000-0000-00007D3E0000}"/>
    <cellStyle name="Comma 4 2 5 7 2" xfId="16810" xr:uid="{00000000-0005-0000-0000-00007E3E0000}"/>
    <cellStyle name="Comma 4 2 5 7 3" xfId="16811" xr:uid="{00000000-0005-0000-0000-00007F3E0000}"/>
    <cellStyle name="Comma 4 2 5 8" xfId="16812" xr:uid="{00000000-0005-0000-0000-0000803E0000}"/>
    <cellStyle name="Comma 4 2 5 8 2" xfId="16813" xr:uid="{00000000-0005-0000-0000-0000813E0000}"/>
    <cellStyle name="Comma 4 2 5 8 3" xfId="16814" xr:uid="{00000000-0005-0000-0000-0000823E0000}"/>
    <cellStyle name="Comma 4 2 5 9" xfId="16815" xr:uid="{00000000-0005-0000-0000-0000833E0000}"/>
    <cellStyle name="Comma 4 2 5 9 2" xfId="16816" xr:uid="{00000000-0005-0000-0000-0000843E0000}"/>
    <cellStyle name="Comma 4 2 5 9 3" xfId="16817" xr:uid="{00000000-0005-0000-0000-0000853E0000}"/>
    <cellStyle name="Comma 4 2 6" xfId="16818" xr:uid="{00000000-0005-0000-0000-0000863E0000}"/>
    <cellStyle name="Comma 4 2 6 2" xfId="16819" xr:uid="{00000000-0005-0000-0000-0000873E0000}"/>
    <cellStyle name="Comma 4 2 6 2 2" xfId="16820" xr:uid="{00000000-0005-0000-0000-0000883E0000}"/>
    <cellStyle name="Comma 4 2 6 2 2 2" xfId="16821" xr:uid="{00000000-0005-0000-0000-0000893E0000}"/>
    <cellStyle name="Comma 4 2 6 2 2 3" xfId="16822" xr:uid="{00000000-0005-0000-0000-00008A3E0000}"/>
    <cellStyle name="Comma 4 2 6 2 3" xfId="16823" xr:uid="{00000000-0005-0000-0000-00008B3E0000}"/>
    <cellStyle name="Comma 4 2 6 2 3 2" xfId="16824" xr:uid="{00000000-0005-0000-0000-00008C3E0000}"/>
    <cellStyle name="Comma 4 2 6 2 3 3" xfId="16825" xr:uid="{00000000-0005-0000-0000-00008D3E0000}"/>
    <cellStyle name="Comma 4 2 6 2 4" xfId="16826" xr:uid="{00000000-0005-0000-0000-00008E3E0000}"/>
    <cellStyle name="Comma 4 2 6 2 4 2" xfId="16827" xr:uid="{00000000-0005-0000-0000-00008F3E0000}"/>
    <cellStyle name="Comma 4 2 6 2 4 3" xfId="16828" xr:uid="{00000000-0005-0000-0000-0000903E0000}"/>
    <cellStyle name="Comma 4 2 6 2 5" xfId="16829" xr:uid="{00000000-0005-0000-0000-0000913E0000}"/>
    <cellStyle name="Comma 4 2 6 2 5 2" xfId="16830" xr:uid="{00000000-0005-0000-0000-0000923E0000}"/>
    <cellStyle name="Comma 4 2 6 2 5 3" xfId="16831" xr:uid="{00000000-0005-0000-0000-0000933E0000}"/>
    <cellStyle name="Comma 4 2 6 2 6" xfId="16832" xr:uid="{00000000-0005-0000-0000-0000943E0000}"/>
    <cellStyle name="Comma 4 2 6 2 7" xfId="16833" xr:uid="{00000000-0005-0000-0000-0000953E0000}"/>
    <cellStyle name="Comma 4 2 6 3" xfId="16834" xr:uid="{00000000-0005-0000-0000-0000963E0000}"/>
    <cellStyle name="Comma 4 2 6 3 2" xfId="16835" xr:uid="{00000000-0005-0000-0000-0000973E0000}"/>
    <cellStyle name="Comma 4 2 6 3 3" xfId="16836" xr:uid="{00000000-0005-0000-0000-0000983E0000}"/>
    <cellStyle name="Comma 4 2 6 4" xfId="16837" xr:uid="{00000000-0005-0000-0000-0000993E0000}"/>
    <cellStyle name="Comma 4 2 6 4 2" xfId="16838" xr:uid="{00000000-0005-0000-0000-00009A3E0000}"/>
    <cellStyle name="Comma 4 2 6 4 3" xfId="16839" xr:uid="{00000000-0005-0000-0000-00009B3E0000}"/>
    <cellStyle name="Comma 4 2 6 5" xfId="16840" xr:uid="{00000000-0005-0000-0000-00009C3E0000}"/>
    <cellStyle name="Comma 4 2 6 5 2" xfId="16841" xr:uid="{00000000-0005-0000-0000-00009D3E0000}"/>
    <cellStyle name="Comma 4 2 6 5 3" xfId="16842" xr:uid="{00000000-0005-0000-0000-00009E3E0000}"/>
    <cellStyle name="Comma 4 2 6 6" xfId="16843" xr:uid="{00000000-0005-0000-0000-00009F3E0000}"/>
    <cellStyle name="Comma 4 2 6 6 2" xfId="16844" xr:uid="{00000000-0005-0000-0000-0000A03E0000}"/>
    <cellStyle name="Comma 4 2 6 6 3" xfId="16845" xr:uid="{00000000-0005-0000-0000-0000A13E0000}"/>
    <cellStyle name="Comma 4 2 6 7" xfId="16846" xr:uid="{00000000-0005-0000-0000-0000A23E0000}"/>
    <cellStyle name="Comma 4 2 6 8" xfId="16847" xr:uid="{00000000-0005-0000-0000-0000A33E0000}"/>
    <cellStyle name="Comma 4 2 7" xfId="16848" xr:uid="{00000000-0005-0000-0000-0000A43E0000}"/>
    <cellStyle name="Comma 4 2 7 2" xfId="16849" xr:uid="{00000000-0005-0000-0000-0000A53E0000}"/>
    <cellStyle name="Comma 4 2 7 2 2" xfId="16850" xr:uid="{00000000-0005-0000-0000-0000A63E0000}"/>
    <cellStyle name="Comma 4 2 7 2 2 2" xfId="16851" xr:uid="{00000000-0005-0000-0000-0000A73E0000}"/>
    <cellStyle name="Comma 4 2 7 2 2 3" xfId="16852" xr:uid="{00000000-0005-0000-0000-0000A83E0000}"/>
    <cellStyle name="Comma 4 2 7 2 3" xfId="16853" xr:uid="{00000000-0005-0000-0000-0000A93E0000}"/>
    <cellStyle name="Comma 4 2 7 2 3 2" xfId="16854" xr:uid="{00000000-0005-0000-0000-0000AA3E0000}"/>
    <cellStyle name="Comma 4 2 7 2 3 3" xfId="16855" xr:uid="{00000000-0005-0000-0000-0000AB3E0000}"/>
    <cellStyle name="Comma 4 2 7 2 4" xfId="16856" xr:uid="{00000000-0005-0000-0000-0000AC3E0000}"/>
    <cellStyle name="Comma 4 2 7 2 4 2" xfId="16857" xr:uid="{00000000-0005-0000-0000-0000AD3E0000}"/>
    <cellStyle name="Comma 4 2 7 2 4 3" xfId="16858" xr:uid="{00000000-0005-0000-0000-0000AE3E0000}"/>
    <cellStyle name="Comma 4 2 7 2 5" xfId="16859" xr:uid="{00000000-0005-0000-0000-0000AF3E0000}"/>
    <cellStyle name="Comma 4 2 7 2 5 2" xfId="16860" xr:uid="{00000000-0005-0000-0000-0000B03E0000}"/>
    <cellStyle name="Comma 4 2 7 2 5 3" xfId="16861" xr:uid="{00000000-0005-0000-0000-0000B13E0000}"/>
    <cellStyle name="Comma 4 2 7 2 6" xfId="16862" xr:uid="{00000000-0005-0000-0000-0000B23E0000}"/>
    <cellStyle name="Comma 4 2 7 2 7" xfId="16863" xr:uid="{00000000-0005-0000-0000-0000B33E0000}"/>
    <cellStyle name="Comma 4 2 7 3" xfId="16864" xr:uid="{00000000-0005-0000-0000-0000B43E0000}"/>
    <cellStyle name="Comma 4 2 7 3 2" xfId="16865" xr:uid="{00000000-0005-0000-0000-0000B53E0000}"/>
    <cellStyle name="Comma 4 2 7 3 3" xfId="16866" xr:uid="{00000000-0005-0000-0000-0000B63E0000}"/>
    <cellStyle name="Comma 4 2 7 4" xfId="16867" xr:uid="{00000000-0005-0000-0000-0000B73E0000}"/>
    <cellStyle name="Comma 4 2 7 4 2" xfId="16868" xr:uid="{00000000-0005-0000-0000-0000B83E0000}"/>
    <cellStyle name="Comma 4 2 7 4 3" xfId="16869" xr:uid="{00000000-0005-0000-0000-0000B93E0000}"/>
    <cellStyle name="Comma 4 2 7 5" xfId="16870" xr:uid="{00000000-0005-0000-0000-0000BA3E0000}"/>
    <cellStyle name="Comma 4 2 7 5 2" xfId="16871" xr:uid="{00000000-0005-0000-0000-0000BB3E0000}"/>
    <cellStyle name="Comma 4 2 7 5 3" xfId="16872" xr:uid="{00000000-0005-0000-0000-0000BC3E0000}"/>
    <cellStyle name="Comma 4 2 7 6" xfId="16873" xr:uid="{00000000-0005-0000-0000-0000BD3E0000}"/>
    <cellStyle name="Comma 4 2 7 6 2" xfId="16874" xr:uid="{00000000-0005-0000-0000-0000BE3E0000}"/>
    <cellStyle name="Comma 4 2 7 6 3" xfId="16875" xr:uid="{00000000-0005-0000-0000-0000BF3E0000}"/>
    <cellStyle name="Comma 4 2 7 7" xfId="16876" xr:uid="{00000000-0005-0000-0000-0000C03E0000}"/>
    <cellStyle name="Comma 4 2 7 8" xfId="16877" xr:uid="{00000000-0005-0000-0000-0000C13E0000}"/>
    <cellStyle name="Comma 4 2 8" xfId="16878" xr:uid="{00000000-0005-0000-0000-0000C23E0000}"/>
    <cellStyle name="Comma 4 2 8 2" xfId="16879" xr:uid="{00000000-0005-0000-0000-0000C33E0000}"/>
    <cellStyle name="Comma 4 2 8 2 2" xfId="16880" xr:uid="{00000000-0005-0000-0000-0000C43E0000}"/>
    <cellStyle name="Comma 4 2 8 2 2 2" xfId="16881" xr:uid="{00000000-0005-0000-0000-0000C53E0000}"/>
    <cellStyle name="Comma 4 2 8 2 2 3" xfId="16882" xr:uid="{00000000-0005-0000-0000-0000C63E0000}"/>
    <cellStyle name="Comma 4 2 8 2 3" xfId="16883" xr:uid="{00000000-0005-0000-0000-0000C73E0000}"/>
    <cellStyle name="Comma 4 2 8 2 3 2" xfId="16884" xr:uid="{00000000-0005-0000-0000-0000C83E0000}"/>
    <cellStyle name="Comma 4 2 8 2 3 3" xfId="16885" xr:uid="{00000000-0005-0000-0000-0000C93E0000}"/>
    <cellStyle name="Comma 4 2 8 2 4" xfId="16886" xr:uid="{00000000-0005-0000-0000-0000CA3E0000}"/>
    <cellStyle name="Comma 4 2 8 2 4 2" xfId="16887" xr:uid="{00000000-0005-0000-0000-0000CB3E0000}"/>
    <cellStyle name="Comma 4 2 8 2 4 3" xfId="16888" xr:uid="{00000000-0005-0000-0000-0000CC3E0000}"/>
    <cellStyle name="Comma 4 2 8 2 5" xfId="16889" xr:uid="{00000000-0005-0000-0000-0000CD3E0000}"/>
    <cellStyle name="Comma 4 2 8 2 5 2" xfId="16890" xr:uid="{00000000-0005-0000-0000-0000CE3E0000}"/>
    <cellStyle name="Comma 4 2 8 2 5 3" xfId="16891" xr:uid="{00000000-0005-0000-0000-0000CF3E0000}"/>
    <cellStyle name="Comma 4 2 8 2 6" xfId="16892" xr:uid="{00000000-0005-0000-0000-0000D03E0000}"/>
    <cellStyle name="Comma 4 2 8 2 7" xfId="16893" xr:uid="{00000000-0005-0000-0000-0000D13E0000}"/>
    <cellStyle name="Comma 4 2 8 3" xfId="16894" xr:uid="{00000000-0005-0000-0000-0000D23E0000}"/>
    <cellStyle name="Comma 4 2 8 3 2" xfId="16895" xr:uid="{00000000-0005-0000-0000-0000D33E0000}"/>
    <cellStyle name="Comma 4 2 8 3 3" xfId="16896" xr:uid="{00000000-0005-0000-0000-0000D43E0000}"/>
    <cellStyle name="Comma 4 2 8 4" xfId="16897" xr:uid="{00000000-0005-0000-0000-0000D53E0000}"/>
    <cellStyle name="Comma 4 2 8 4 2" xfId="16898" xr:uid="{00000000-0005-0000-0000-0000D63E0000}"/>
    <cellStyle name="Comma 4 2 8 4 3" xfId="16899" xr:uid="{00000000-0005-0000-0000-0000D73E0000}"/>
    <cellStyle name="Comma 4 2 8 5" xfId="16900" xr:uid="{00000000-0005-0000-0000-0000D83E0000}"/>
    <cellStyle name="Comma 4 2 8 5 2" xfId="16901" xr:uid="{00000000-0005-0000-0000-0000D93E0000}"/>
    <cellStyle name="Comma 4 2 8 5 3" xfId="16902" xr:uid="{00000000-0005-0000-0000-0000DA3E0000}"/>
    <cellStyle name="Comma 4 2 8 6" xfId="16903" xr:uid="{00000000-0005-0000-0000-0000DB3E0000}"/>
    <cellStyle name="Comma 4 2 8 6 2" xfId="16904" xr:uid="{00000000-0005-0000-0000-0000DC3E0000}"/>
    <cellStyle name="Comma 4 2 8 6 3" xfId="16905" xr:uid="{00000000-0005-0000-0000-0000DD3E0000}"/>
    <cellStyle name="Comma 4 2 8 7" xfId="16906" xr:uid="{00000000-0005-0000-0000-0000DE3E0000}"/>
    <cellStyle name="Comma 4 2 8 8" xfId="16907" xr:uid="{00000000-0005-0000-0000-0000DF3E0000}"/>
    <cellStyle name="Comma 4 2 9" xfId="16908" xr:uid="{00000000-0005-0000-0000-0000E03E0000}"/>
    <cellStyle name="Comma 4 2 9 2" xfId="16909" xr:uid="{00000000-0005-0000-0000-0000E13E0000}"/>
    <cellStyle name="Comma 4 2 9 2 2" xfId="16910" xr:uid="{00000000-0005-0000-0000-0000E23E0000}"/>
    <cellStyle name="Comma 4 2 9 2 3" xfId="16911" xr:uid="{00000000-0005-0000-0000-0000E33E0000}"/>
    <cellStyle name="Comma 4 2 9 3" xfId="16912" xr:uid="{00000000-0005-0000-0000-0000E43E0000}"/>
    <cellStyle name="Comma 4 2 9 3 2" xfId="16913" xr:uid="{00000000-0005-0000-0000-0000E53E0000}"/>
    <cellStyle name="Comma 4 2 9 3 3" xfId="16914" xr:uid="{00000000-0005-0000-0000-0000E63E0000}"/>
    <cellStyle name="Comma 4 2 9 4" xfId="16915" xr:uid="{00000000-0005-0000-0000-0000E73E0000}"/>
    <cellStyle name="Comma 4 2 9 4 2" xfId="16916" xr:uid="{00000000-0005-0000-0000-0000E83E0000}"/>
    <cellStyle name="Comma 4 2 9 4 3" xfId="16917" xr:uid="{00000000-0005-0000-0000-0000E93E0000}"/>
    <cellStyle name="Comma 4 2 9 5" xfId="16918" xr:uid="{00000000-0005-0000-0000-0000EA3E0000}"/>
    <cellStyle name="Comma 4 2 9 5 2" xfId="16919" xr:uid="{00000000-0005-0000-0000-0000EB3E0000}"/>
    <cellStyle name="Comma 4 2 9 5 3" xfId="16920" xr:uid="{00000000-0005-0000-0000-0000EC3E0000}"/>
    <cellStyle name="Comma 4 2 9 6" xfId="16921" xr:uid="{00000000-0005-0000-0000-0000ED3E0000}"/>
    <cellStyle name="Comma 4 2 9 7" xfId="16922" xr:uid="{00000000-0005-0000-0000-0000EE3E0000}"/>
    <cellStyle name="Comma 4 20" xfId="16923" xr:uid="{00000000-0005-0000-0000-0000EF3E0000}"/>
    <cellStyle name="Comma 4 21" xfId="16924" xr:uid="{00000000-0005-0000-0000-0000F03E0000}"/>
    <cellStyle name="Comma 4 22" xfId="1572" xr:uid="{00000000-0005-0000-0000-0000F13E0000}"/>
    <cellStyle name="Comma 4 23" xfId="47074" xr:uid="{00000000-0005-0000-0000-0000F23E0000}"/>
    <cellStyle name="Comma 4 3" xfId="694" xr:uid="{00000000-0005-0000-0000-0000F33E0000}"/>
    <cellStyle name="Comma 4 3 10" xfId="16926" xr:uid="{00000000-0005-0000-0000-0000F43E0000}"/>
    <cellStyle name="Comma 4 3 10 2" xfId="16927" xr:uid="{00000000-0005-0000-0000-0000F53E0000}"/>
    <cellStyle name="Comma 4 3 10 2 2" xfId="16928" xr:uid="{00000000-0005-0000-0000-0000F63E0000}"/>
    <cellStyle name="Comma 4 3 10 2 3" xfId="16929" xr:uid="{00000000-0005-0000-0000-0000F73E0000}"/>
    <cellStyle name="Comma 4 3 10 3" xfId="16930" xr:uid="{00000000-0005-0000-0000-0000F83E0000}"/>
    <cellStyle name="Comma 4 3 10 3 2" xfId="16931" xr:uid="{00000000-0005-0000-0000-0000F93E0000}"/>
    <cellStyle name="Comma 4 3 10 3 3" xfId="16932" xr:uid="{00000000-0005-0000-0000-0000FA3E0000}"/>
    <cellStyle name="Comma 4 3 10 4" xfId="16933" xr:uid="{00000000-0005-0000-0000-0000FB3E0000}"/>
    <cellStyle name="Comma 4 3 10 4 2" xfId="16934" xr:uid="{00000000-0005-0000-0000-0000FC3E0000}"/>
    <cellStyle name="Comma 4 3 10 4 3" xfId="16935" xr:uid="{00000000-0005-0000-0000-0000FD3E0000}"/>
    <cellStyle name="Comma 4 3 10 5" xfId="16936" xr:uid="{00000000-0005-0000-0000-0000FE3E0000}"/>
    <cellStyle name="Comma 4 3 10 5 2" xfId="16937" xr:uid="{00000000-0005-0000-0000-0000FF3E0000}"/>
    <cellStyle name="Comma 4 3 10 5 3" xfId="16938" xr:uid="{00000000-0005-0000-0000-0000003F0000}"/>
    <cellStyle name="Comma 4 3 10 6" xfId="16939" xr:uid="{00000000-0005-0000-0000-0000013F0000}"/>
    <cellStyle name="Comma 4 3 10 7" xfId="16940" xr:uid="{00000000-0005-0000-0000-0000023F0000}"/>
    <cellStyle name="Comma 4 3 11" xfId="16941" xr:uid="{00000000-0005-0000-0000-0000033F0000}"/>
    <cellStyle name="Comma 4 3 11 2" xfId="16942" xr:uid="{00000000-0005-0000-0000-0000043F0000}"/>
    <cellStyle name="Comma 4 3 11 3" xfId="16943" xr:uid="{00000000-0005-0000-0000-0000053F0000}"/>
    <cellStyle name="Comma 4 3 12" xfId="16944" xr:uid="{00000000-0005-0000-0000-0000063F0000}"/>
    <cellStyle name="Comma 4 3 12 2" xfId="16945" xr:uid="{00000000-0005-0000-0000-0000073F0000}"/>
    <cellStyle name="Comma 4 3 12 3" xfId="16946" xr:uid="{00000000-0005-0000-0000-0000083F0000}"/>
    <cellStyle name="Comma 4 3 13" xfId="16947" xr:uid="{00000000-0005-0000-0000-0000093F0000}"/>
    <cellStyle name="Comma 4 3 13 2" xfId="16948" xr:uid="{00000000-0005-0000-0000-00000A3F0000}"/>
    <cellStyle name="Comma 4 3 13 3" xfId="16949" xr:uid="{00000000-0005-0000-0000-00000B3F0000}"/>
    <cellStyle name="Comma 4 3 14" xfId="16950" xr:uid="{00000000-0005-0000-0000-00000C3F0000}"/>
    <cellStyle name="Comma 4 3 14 2" xfId="16951" xr:uid="{00000000-0005-0000-0000-00000D3F0000}"/>
    <cellStyle name="Comma 4 3 14 3" xfId="16952" xr:uid="{00000000-0005-0000-0000-00000E3F0000}"/>
    <cellStyle name="Comma 4 3 15" xfId="16953" xr:uid="{00000000-0005-0000-0000-00000F3F0000}"/>
    <cellStyle name="Comma 4 3 16" xfId="16954" xr:uid="{00000000-0005-0000-0000-0000103F0000}"/>
    <cellStyle name="Comma 4 3 17" xfId="16925" xr:uid="{00000000-0005-0000-0000-0000113F0000}"/>
    <cellStyle name="Comma 4 3 2" xfId="16955" xr:uid="{00000000-0005-0000-0000-0000123F0000}"/>
    <cellStyle name="Comma 4 3 2 10" xfId="16956" xr:uid="{00000000-0005-0000-0000-0000133F0000}"/>
    <cellStyle name="Comma 4 3 2 10 2" xfId="16957" xr:uid="{00000000-0005-0000-0000-0000143F0000}"/>
    <cellStyle name="Comma 4 3 2 10 3" xfId="16958" xr:uid="{00000000-0005-0000-0000-0000153F0000}"/>
    <cellStyle name="Comma 4 3 2 11" xfId="16959" xr:uid="{00000000-0005-0000-0000-0000163F0000}"/>
    <cellStyle name="Comma 4 3 2 11 2" xfId="16960" xr:uid="{00000000-0005-0000-0000-0000173F0000}"/>
    <cellStyle name="Comma 4 3 2 11 3" xfId="16961" xr:uid="{00000000-0005-0000-0000-0000183F0000}"/>
    <cellStyle name="Comma 4 3 2 12" xfId="16962" xr:uid="{00000000-0005-0000-0000-0000193F0000}"/>
    <cellStyle name="Comma 4 3 2 12 2" xfId="16963" xr:uid="{00000000-0005-0000-0000-00001A3F0000}"/>
    <cellStyle name="Comma 4 3 2 12 3" xfId="16964" xr:uid="{00000000-0005-0000-0000-00001B3F0000}"/>
    <cellStyle name="Comma 4 3 2 13" xfId="16965" xr:uid="{00000000-0005-0000-0000-00001C3F0000}"/>
    <cellStyle name="Comma 4 3 2 13 2" xfId="16966" xr:uid="{00000000-0005-0000-0000-00001D3F0000}"/>
    <cellStyle name="Comma 4 3 2 13 3" xfId="16967" xr:uid="{00000000-0005-0000-0000-00001E3F0000}"/>
    <cellStyle name="Comma 4 3 2 14" xfId="16968" xr:uid="{00000000-0005-0000-0000-00001F3F0000}"/>
    <cellStyle name="Comma 4 3 2 15" xfId="16969" xr:uid="{00000000-0005-0000-0000-0000203F0000}"/>
    <cellStyle name="Comma 4 3 2 2" xfId="16970" xr:uid="{00000000-0005-0000-0000-0000213F0000}"/>
    <cellStyle name="Comma 4 3 2 2 10" xfId="16971" xr:uid="{00000000-0005-0000-0000-0000223F0000}"/>
    <cellStyle name="Comma 4 3 2 2 10 2" xfId="16972" xr:uid="{00000000-0005-0000-0000-0000233F0000}"/>
    <cellStyle name="Comma 4 3 2 2 10 3" xfId="16973" xr:uid="{00000000-0005-0000-0000-0000243F0000}"/>
    <cellStyle name="Comma 4 3 2 2 11" xfId="16974" xr:uid="{00000000-0005-0000-0000-0000253F0000}"/>
    <cellStyle name="Comma 4 3 2 2 11 2" xfId="16975" xr:uid="{00000000-0005-0000-0000-0000263F0000}"/>
    <cellStyle name="Comma 4 3 2 2 11 3" xfId="16976" xr:uid="{00000000-0005-0000-0000-0000273F0000}"/>
    <cellStyle name="Comma 4 3 2 2 12" xfId="16977" xr:uid="{00000000-0005-0000-0000-0000283F0000}"/>
    <cellStyle name="Comma 4 3 2 2 12 2" xfId="16978" xr:uid="{00000000-0005-0000-0000-0000293F0000}"/>
    <cellStyle name="Comma 4 3 2 2 12 3" xfId="16979" xr:uid="{00000000-0005-0000-0000-00002A3F0000}"/>
    <cellStyle name="Comma 4 3 2 2 13" xfId="16980" xr:uid="{00000000-0005-0000-0000-00002B3F0000}"/>
    <cellStyle name="Comma 4 3 2 2 14" xfId="16981" xr:uid="{00000000-0005-0000-0000-00002C3F0000}"/>
    <cellStyle name="Comma 4 3 2 2 2" xfId="16982" xr:uid="{00000000-0005-0000-0000-00002D3F0000}"/>
    <cellStyle name="Comma 4 3 2 2 2 10" xfId="16983" xr:uid="{00000000-0005-0000-0000-00002E3F0000}"/>
    <cellStyle name="Comma 4 3 2 2 2 11" xfId="16984" xr:uid="{00000000-0005-0000-0000-00002F3F0000}"/>
    <cellStyle name="Comma 4 3 2 2 2 2" xfId="16985" xr:uid="{00000000-0005-0000-0000-0000303F0000}"/>
    <cellStyle name="Comma 4 3 2 2 2 2 2" xfId="16986" xr:uid="{00000000-0005-0000-0000-0000313F0000}"/>
    <cellStyle name="Comma 4 3 2 2 2 2 2 2" xfId="16987" xr:uid="{00000000-0005-0000-0000-0000323F0000}"/>
    <cellStyle name="Comma 4 3 2 2 2 2 2 2 2" xfId="16988" xr:uid="{00000000-0005-0000-0000-0000333F0000}"/>
    <cellStyle name="Comma 4 3 2 2 2 2 2 2 3" xfId="16989" xr:uid="{00000000-0005-0000-0000-0000343F0000}"/>
    <cellStyle name="Comma 4 3 2 2 2 2 2 3" xfId="16990" xr:uid="{00000000-0005-0000-0000-0000353F0000}"/>
    <cellStyle name="Comma 4 3 2 2 2 2 2 3 2" xfId="16991" xr:uid="{00000000-0005-0000-0000-0000363F0000}"/>
    <cellStyle name="Comma 4 3 2 2 2 2 2 3 3" xfId="16992" xr:uid="{00000000-0005-0000-0000-0000373F0000}"/>
    <cellStyle name="Comma 4 3 2 2 2 2 2 4" xfId="16993" xr:uid="{00000000-0005-0000-0000-0000383F0000}"/>
    <cellStyle name="Comma 4 3 2 2 2 2 2 4 2" xfId="16994" xr:uid="{00000000-0005-0000-0000-0000393F0000}"/>
    <cellStyle name="Comma 4 3 2 2 2 2 2 4 3" xfId="16995" xr:uid="{00000000-0005-0000-0000-00003A3F0000}"/>
    <cellStyle name="Comma 4 3 2 2 2 2 2 5" xfId="16996" xr:uid="{00000000-0005-0000-0000-00003B3F0000}"/>
    <cellStyle name="Comma 4 3 2 2 2 2 2 5 2" xfId="16997" xr:uid="{00000000-0005-0000-0000-00003C3F0000}"/>
    <cellStyle name="Comma 4 3 2 2 2 2 2 5 3" xfId="16998" xr:uid="{00000000-0005-0000-0000-00003D3F0000}"/>
    <cellStyle name="Comma 4 3 2 2 2 2 2 6" xfId="16999" xr:uid="{00000000-0005-0000-0000-00003E3F0000}"/>
    <cellStyle name="Comma 4 3 2 2 2 2 2 7" xfId="17000" xr:uid="{00000000-0005-0000-0000-00003F3F0000}"/>
    <cellStyle name="Comma 4 3 2 2 2 2 3" xfId="17001" xr:uid="{00000000-0005-0000-0000-0000403F0000}"/>
    <cellStyle name="Comma 4 3 2 2 2 2 3 2" xfId="17002" xr:uid="{00000000-0005-0000-0000-0000413F0000}"/>
    <cellStyle name="Comma 4 3 2 2 2 2 3 3" xfId="17003" xr:uid="{00000000-0005-0000-0000-0000423F0000}"/>
    <cellStyle name="Comma 4 3 2 2 2 2 4" xfId="17004" xr:uid="{00000000-0005-0000-0000-0000433F0000}"/>
    <cellStyle name="Comma 4 3 2 2 2 2 4 2" xfId="17005" xr:uid="{00000000-0005-0000-0000-0000443F0000}"/>
    <cellStyle name="Comma 4 3 2 2 2 2 4 3" xfId="17006" xr:uid="{00000000-0005-0000-0000-0000453F0000}"/>
    <cellStyle name="Comma 4 3 2 2 2 2 5" xfId="17007" xr:uid="{00000000-0005-0000-0000-0000463F0000}"/>
    <cellStyle name="Comma 4 3 2 2 2 2 5 2" xfId="17008" xr:uid="{00000000-0005-0000-0000-0000473F0000}"/>
    <cellStyle name="Comma 4 3 2 2 2 2 5 3" xfId="17009" xr:uid="{00000000-0005-0000-0000-0000483F0000}"/>
    <cellStyle name="Comma 4 3 2 2 2 2 6" xfId="17010" xr:uid="{00000000-0005-0000-0000-0000493F0000}"/>
    <cellStyle name="Comma 4 3 2 2 2 2 6 2" xfId="17011" xr:uid="{00000000-0005-0000-0000-00004A3F0000}"/>
    <cellStyle name="Comma 4 3 2 2 2 2 6 3" xfId="17012" xr:uid="{00000000-0005-0000-0000-00004B3F0000}"/>
    <cellStyle name="Comma 4 3 2 2 2 2 7" xfId="17013" xr:uid="{00000000-0005-0000-0000-00004C3F0000}"/>
    <cellStyle name="Comma 4 3 2 2 2 2 8" xfId="17014" xr:uid="{00000000-0005-0000-0000-00004D3F0000}"/>
    <cellStyle name="Comma 4 3 2 2 2 3" xfId="17015" xr:uid="{00000000-0005-0000-0000-00004E3F0000}"/>
    <cellStyle name="Comma 4 3 2 2 2 3 2" xfId="17016" xr:uid="{00000000-0005-0000-0000-00004F3F0000}"/>
    <cellStyle name="Comma 4 3 2 2 2 3 2 2" xfId="17017" xr:uid="{00000000-0005-0000-0000-0000503F0000}"/>
    <cellStyle name="Comma 4 3 2 2 2 3 2 3" xfId="17018" xr:uid="{00000000-0005-0000-0000-0000513F0000}"/>
    <cellStyle name="Comma 4 3 2 2 2 3 3" xfId="17019" xr:uid="{00000000-0005-0000-0000-0000523F0000}"/>
    <cellStyle name="Comma 4 3 2 2 2 3 3 2" xfId="17020" xr:uid="{00000000-0005-0000-0000-0000533F0000}"/>
    <cellStyle name="Comma 4 3 2 2 2 3 3 3" xfId="17021" xr:uid="{00000000-0005-0000-0000-0000543F0000}"/>
    <cellStyle name="Comma 4 3 2 2 2 3 4" xfId="17022" xr:uid="{00000000-0005-0000-0000-0000553F0000}"/>
    <cellStyle name="Comma 4 3 2 2 2 3 4 2" xfId="17023" xr:uid="{00000000-0005-0000-0000-0000563F0000}"/>
    <cellStyle name="Comma 4 3 2 2 2 3 4 3" xfId="17024" xr:uid="{00000000-0005-0000-0000-0000573F0000}"/>
    <cellStyle name="Comma 4 3 2 2 2 3 5" xfId="17025" xr:uid="{00000000-0005-0000-0000-0000583F0000}"/>
    <cellStyle name="Comma 4 3 2 2 2 3 5 2" xfId="17026" xr:uid="{00000000-0005-0000-0000-0000593F0000}"/>
    <cellStyle name="Comma 4 3 2 2 2 3 5 3" xfId="17027" xr:uid="{00000000-0005-0000-0000-00005A3F0000}"/>
    <cellStyle name="Comma 4 3 2 2 2 3 6" xfId="17028" xr:uid="{00000000-0005-0000-0000-00005B3F0000}"/>
    <cellStyle name="Comma 4 3 2 2 2 3 7" xfId="17029" xr:uid="{00000000-0005-0000-0000-00005C3F0000}"/>
    <cellStyle name="Comma 4 3 2 2 2 4" xfId="17030" xr:uid="{00000000-0005-0000-0000-00005D3F0000}"/>
    <cellStyle name="Comma 4 3 2 2 2 4 2" xfId="17031" xr:uid="{00000000-0005-0000-0000-00005E3F0000}"/>
    <cellStyle name="Comma 4 3 2 2 2 4 2 2" xfId="17032" xr:uid="{00000000-0005-0000-0000-00005F3F0000}"/>
    <cellStyle name="Comma 4 3 2 2 2 4 2 3" xfId="17033" xr:uid="{00000000-0005-0000-0000-0000603F0000}"/>
    <cellStyle name="Comma 4 3 2 2 2 4 3" xfId="17034" xr:uid="{00000000-0005-0000-0000-0000613F0000}"/>
    <cellStyle name="Comma 4 3 2 2 2 4 3 2" xfId="17035" xr:uid="{00000000-0005-0000-0000-0000623F0000}"/>
    <cellStyle name="Comma 4 3 2 2 2 4 3 3" xfId="17036" xr:uid="{00000000-0005-0000-0000-0000633F0000}"/>
    <cellStyle name="Comma 4 3 2 2 2 4 4" xfId="17037" xr:uid="{00000000-0005-0000-0000-0000643F0000}"/>
    <cellStyle name="Comma 4 3 2 2 2 4 4 2" xfId="17038" xr:uid="{00000000-0005-0000-0000-0000653F0000}"/>
    <cellStyle name="Comma 4 3 2 2 2 4 4 3" xfId="17039" xr:uid="{00000000-0005-0000-0000-0000663F0000}"/>
    <cellStyle name="Comma 4 3 2 2 2 4 5" xfId="17040" xr:uid="{00000000-0005-0000-0000-0000673F0000}"/>
    <cellStyle name="Comma 4 3 2 2 2 4 5 2" xfId="17041" xr:uid="{00000000-0005-0000-0000-0000683F0000}"/>
    <cellStyle name="Comma 4 3 2 2 2 4 5 3" xfId="17042" xr:uid="{00000000-0005-0000-0000-0000693F0000}"/>
    <cellStyle name="Comma 4 3 2 2 2 4 6" xfId="17043" xr:uid="{00000000-0005-0000-0000-00006A3F0000}"/>
    <cellStyle name="Comma 4 3 2 2 2 4 7" xfId="17044" xr:uid="{00000000-0005-0000-0000-00006B3F0000}"/>
    <cellStyle name="Comma 4 3 2 2 2 5" xfId="17045" xr:uid="{00000000-0005-0000-0000-00006C3F0000}"/>
    <cellStyle name="Comma 4 3 2 2 2 5 2" xfId="17046" xr:uid="{00000000-0005-0000-0000-00006D3F0000}"/>
    <cellStyle name="Comma 4 3 2 2 2 5 2 2" xfId="17047" xr:uid="{00000000-0005-0000-0000-00006E3F0000}"/>
    <cellStyle name="Comma 4 3 2 2 2 5 2 3" xfId="17048" xr:uid="{00000000-0005-0000-0000-00006F3F0000}"/>
    <cellStyle name="Comma 4 3 2 2 2 5 3" xfId="17049" xr:uid="{00000000-0005-0000-0000-0000703F0000}"/>
    <cellStyle name="Comma 4 3 2 2 2 5 3 2" xfId="17050" xr:uid="{00000000-0005-0000-0000-0000713F0000}"/>
    <cellStyle name="Comma 4 3 2 2 2 5 3 3" xfId="17051" xr:uid="{00000000-0005-0000-0000-0000723F0000}"/>
    <cellStyle name="Comma 4 3 2 2 2 5 4" xfId="17052" xr:uid="{00000000-0005-0000-0000-0000733F0000}"/>
    <cellStyle name="Comma 4 3 2 2 2 5 4 2" xfId="17053" xr:uid="{00000000-0005-0000-0000-0000743F0000}"/>
    <cellStyle name="Comma 4 3 2 2 2 5 4 3" xfId="17054" xr:uid="{00000000-0005-0000-0000-0000753F0000}"/>
    <cellStyle name="Comma 4 3 2 2 2 5 5" xfId="17055" xr:uid="{00000000-0005-0000-0000-0000763F0000}"/>
    <cellStyle name="Comma 4 3 2 2 2 5 5 2" xfId="17056" xr:uid="{00000000-0005-0000-0000-0000773F0000}"/>
    <cellStyle name="Comma 4 3 2 2 2 5 5 3" xfId="17057" xr:uid="{00000000-0005-0000-0000-0000783F0000}"/>
    <cellStyle name="Comma 4 3 2 2 2 5 6" xfId="17058" xr:uid="{00000000-0005-0000-0000-0000793F0000}"/>
    <cellStyle name="Comma 4 3 2 2 2 5 7" xfId="17059" xr:uid="{00000000-0005-0000-0000-00007A3F0000}"/>
    <cellStyle name="Comma 4 3 2 2 2 6" xfId="17060" xr:uid="{00000000-0005-0000-0000-00007B3F0000}"/>
    <cellStyle name="Comma 4 3 2 2 2 6 2" xfId="17061" xr:uid="{00000000-0005-0000-0000-00007C3F0000}"/>
    <cellStyle name="Comma 4 3 2 2 2 6 3" xfId="17062" xr:uid="{00000000-0005-0000-0000-00007D3F0000}"/>
    <cellStyle name="Comma 4 3 2 2 2 7" xfId="17063" xr:uid="{00000000-0005-0000-0000-00007E3F0000}"/>
    <cellStyle name="Comma 4 3 2 2 2 7 2" xfId="17064" xr:uid="{00000000-0005-0000-0000-00007F3F0000}"/>
    <cellStyle name="Comma 4 3 2 2 2 7 3" xfId="17065" xr:uid="{00000000-0005-0000-0000-0000803F0000}"/>
    <cellStyle name="Comma 4 3 2 2 2 8" xfId="17066" xr:uid="{00000000-0005-0000-0000-0000813F0000}"/>
    <cellStyle name="Comma 4 3 2 2 2 8 2" xfId="17067" xr:uid="{00000000-0005-0000-0000-0000823F0000}"/>
    <cellStyle name="Comma 4 3 2 2 2 8 3" xfId="17068" xr:uid="{00000000-0005-0000-0000-0000833F0000}"/>
    <cellStyle name="Comma 4 3 2 2 2 9" xfId="17069" xr:uid="{00000000-0005-0000-0000-0000843F0000}"/>
    <cellStyle name="Comma 4 3 2 2 2 9 2" xfId="17070" xr:uid="{00000000-0005-0000-0000-0000853F0000}"/>
    <cellStyle name="Comma 4 3 2 2 2 9 3" xfId="17071" xr:uid="{00000000-0005-0000-0000-0000863F0000}"/>
    <cellStyle name="Comma 4 3 2 2 3" xfId="17072" xr:uid="{00000000-0005-0000-0000-0000873F0000}"/>
    <cellStyle name="Comma 4 3 2 2 3 2" xfId="17073" xr:uid="{00000000-0005-0000-0000-0000883F0000}"/>
    <cellStyle name="Comma 4 3 2 2 3 2 2" xfId="17074" xr:uid="{00000000-0005-0000-0000-0000893F0000}"/>
    <cellStyle name="Comma 4 3 2 2 3 2 2 2" xfId="17075" xr:uid="{00000000-0005-0000-0000-00008A3F0000}"/>
    <cellStyle name="Comma 4 3 2 2 3 2 2 3" xfId="17076" xr:uid="{00000000-0005-0000-0000-00008B3F0000}"/>
    <cellStyle name="Comma 4 3 2 2 3 2 3" xfId="17077" xr:uid="{00000000-0005-0000-0000-00008C3F0000}"/>
    <cellStyle name="Comma 4 3 2 2 3 2 3 2" xfId="17078" xr:uid="{00000000-0005-0000-0000-00008D3F0000}"/>
    <cellStyle name="Comma 4 3 2 2 3 2 3 3" xfId="17079" xr:uid="{00000000-0005-0000-0000-00008E3F0000}"/>
    <cellStyle name="Comma 4 3 2 2 3 2 4" xfId="17080" xr:uid="{00000000-0005-0000-0000-00008F3F0000}"/>
    <cellStyle name="Comma 4 3 2 2 3 2 4 2" xfId="17081" xr:uid="{00000000-0005-0000-0000-0000903F0000}"/>
    <cellStyle name="Comma 4 3 2 2 3 2 4 3" xfId="17082" xr:uid="{00000000-0005-0000-0000-0000913F0000}"/>
    <cellStyle name="Comma 4 3 2 2 3 2 5" xfId="17083" xr:uid="{00000000-0005-0000-0000-0000923F0000}"/>
    <cellStyle name="Comma 4 3 2 2 3 2 5 2" xfId="17084" xr:uid="{00000000-0005-0000-0000-0000933F0000}"/>
    <cellStyle name="Comma 4 3 2 2 3 2 5 3" xfId="17085" xr:uid="{00000000-0005-0000-0000-0000943F0000}"/>
    <cellStyle name="Comma 4 3 2 2 3 2 6" xfId="17086" xr:uid="{00000000-0005-0000-0000-0000953F0000}"/>
    <cellStyle name="Comma 4 3 2 2 3 2 7" xfId="17087" xr:uid="{00000000-0005-0000-0000-0000963F0000}"/>
    <cellStyle name="Comma 4 3 2 2 3 3" xfId="17088" xr:uid="{00000000-0005-0000-0000-0000973F0000}"/>
    <cellStyle name="Comma 4 3 2 2 3 3 2" xfId="17089" xr:uid="{00000000-0005-0000-0000-0000983F0000}"/>
    <cellStyle name="Comma 4 3 2 2 3 3 3" xfId="17090" xr:uid="{00000000-0005-0000-0000-0000993F0000}"/>
    <cellStyle name="Comma 4 3 2 2 3 4" xfId="17091" xr:uid="{00000000-0005-0000-0000-00009A3F0000}"/>
    <cellStyle name="Comma 4 3 2 2 3 4 2" xfId="17092" xr:uid="{00000000-0005-0000-0000-00009B3F0000}"/>
    <cellStyle name="Comma 4 3 2 2 3 4 3" xfId="17093" xr:uid="{00000000-0005-0000-0000-00009C3F0000}"/>
    <cellStyle name="Comma 4 3 2 2 3 5" xfId="17094" xr:uid="{00000000-0005-0000-0000-00009D3F0000}"/>
    <cellStyle name="Comma 4 3 2 2 3 5 2" xfId="17095" xr:uid="{00000000-0005-0000-0000-00009E3F0000}"/>
    <cellStyle name="Comma 4 3 2 2 3 5 3" xfId="17096" xr:uid="{00000000-0005-0000-0000-00009F3F0000}"/>
    <cellStyle name="Comma 4 3 2 2 3 6" xfId="17097" xr:uid="{00000000-0005-0000-0000-0000A03F0000}"/>
    <cellStyle name="Comma 4 3 2 2 3 6 2" xfId="17098" xr:uid="{00000000-0005-0000-0000-0000A13F0000}"/>
    <cellStyle name="Comma 4 3 2 2 3 6 3" xfId="17099" xr:uid="{00000000-0005-0000-0000-0000A23F0000}"/>
    <cellStyle name="Comma 4 3 2 2 3 7" xfId="17100" xr:uid="{00000000-0005-0000-0000-0000A33F0000}"/>
    <cellStyle name="Comma 4 3 2 2 3 8" xfId="17101" xr:uid="{00000000-0005-0000-0000-0000A43F0000}"/>
    <cellStyle name="Comma 4 3 2 2 4" xfId="17102" xr:uid="{00000000-0005-0000-0000-0000A53F0000}"/>
    <cellStyle name="Comma 4 3 2 2 4 2" xfId="17103" xr:uid="{00000000-0005-0000-0000-0000A63F0000}"/>
    <cellStyle name="Comma 4 3 2 2 4 2 2" xfId="17104" xr:uid="{00000000-0005-0000-0000-0000A73F0000}"/>
    <cellStyle name="Comma 4 3 2 2 4 2 2 2" xfId="17105" xr:uid="{00000000-0005-0000-0000-0000A83F0000}"/>
    <cellStyle name="Comma 4 3 2 2 4 2 2 3" xfId="17106" xr:uid="{00000000-0005-0000-0000-0000A93F0000}"/>
    <cellStyle name="Comma 4 3 2 2 4 2 3" xfId="17107" xr:uid="{00000000-0005-0000-0000-0000AA3F0000}"/>
    <cellStyle name="Comma 4 3 2 2 4 2 3 2" xfId="17108" xr:uid="{00000000-0005-0000-0000-0000AB3F0000}"/>
    <cellStyle name="Comma 4 3 2 2 4 2 3 3" xfId="17109" xr:uid="{00000000-0005-0000-0000-0000AC3F0000}"/>
    <cellStyle name="Comma 4 3 2 2 4 2 4" xfId="17110" xr:uid="{00000000-0005-0000-0000-0000AD3F0000}"/>
    <cellStyle name="Comma 4 3 2 2 4 2 4 2" xfId="17111" xr:uid="{00000000-0005-0000-0000-0000AE3F0000}"/>
    <cellStyle name="Comma 4 3 2 2 4 2 4 3" xfId="17112" xr:uid="{00000000-0005-0000-0000-0000AF3F0000}"/>
    <cellStyle name="Comma 4 3 2 2 4 2 5" xfId="17113" xr:uid="{00000000-0005-0000-0000-0000B03F0000}"/>
    <cellStyle name="Comma 4 3 2 2 4 2 5 2" xfId="17114" xr:uid="{00000000-0005-0000-0000-0000B13F0000}"/>
    <cellStyle name="Comma 4 3 2 2 4 2 5 3" xfId="17115" xr:uid="{00000000-0005-0000-0000-0000B23F0000}"/>
    <cellStyle name="Comma 4 3 2 2 4 2 6" xfId="17116" xr:uid="{00000000-0005-0000-0000-0000B33F0000}"/>
    <cellStyle name="Comma 4 3 2 2 4 2 7" xfId="17117" xr:uid="{00000000-0005-0000-0000-0000B43F0000}"/>
    <cellStyle name="Comma 4 3 2 2 4 3" xfId="17118" xr:uid="{00000000-0005-0000-0000-0000B53F0000}"/>
    <cellStyle name="Comma 4 3 2 2 4 3 2" xfId="17119" xr:uid="{00000000-0005-0000-0000-0000B63F0000}"/>
    <cellStyle name="Comma 4 3 2 2 4 3 3" xfId="17120" xr:uid="{00000000-0005-0000-0000-0000B73F0000}"/>
    <cellStyle name="Comma 4 3 2 2 4 4" xfId="17121" xr:uid="{00000000-0005-0000-0000-0000B83F0000}"/>
    <cellStyle name="Comma 4 3 2 2 4 4 2" xfId="17122" xr:uid="{00000000-0005-0000-0000-0000B93F0000}"/>
    <cellStyle name="Comma 4 3 2 2 4 4 3" xfId="17123" xr:uid="{00000000-0005-0000-0000-0000BA3F0000}"/>
    <cellStyle name="Comma 4 3 2 2 4 5" xfId="17124" xr:uid="{00000000-0005-0000-0000-0000BB3F0000}"/>
    <cellStyle name="Comma 4 3 2 2 4 5 2" xfId="17125" xr:uid="{00000000-0005-0000-0000-0000BC3F0000}"/>
    <cellStyle name="Comma 4 3 2 2 4 5 3" xfId="17126" xr:uid="{00000000-0005-0000-0000-0000BD3F0000}"/>
    <cellStyle name="Comma 4 3 2 2 4 6" xfId="17127" xr:uid="{00000000-0005-0000-0000-0000BE3F0000}"/>
    <cellStyle name="Comma 4 3 2 2 4 6 2" xfId="17128" xr:uid="{00000000-0005-0000-0000-0000BF3F0000}"/>
    <cellStyle name="Comma 4 3 2 2 4 6 3" xfId="17129" xr:uid="{00000000-0005-0000-0000-0000C03F0000}"/>
    <cellStyle name="Comma 4 3 2 2 4 7" xfId="17130" xr:uid="{00000000-0005-0000-0000-0000C13F0000}"/>
    <cellStyle name="Comma 4 3 2 2 4 8" xfId="17131" xr:uid="{00000000-0005-0000-0000-0000C23F0000}"/>
    <cellStyle name="Comma 4 3 2 2 5" xfId="17132" xr:uid="{00000000-0005-0000-0000-0000C33F0000}"/>
    <cellStyle name="Comma 4 3 2 2 5 2" xfId="17133" xr:uid="{00000000-0005-0000-0000-0000C43F0000}"/>
    <cellStyle name="Comma 4 3 2 2 5 2 2" xfId="17134" xr:uid="{00000000-0005-0000-0000-0000C53F0000}"/>
    <cellStyle name="Comma 4 3 2 2 5 2 3" xfId="17135" xr:uid="{00000000-0005-0000-0000-0000C63F0000}"/>
    <cellStyle name="Comma 4 3 2 2 5 3" xfId="17136" xr:uid="{00000000-0005-0000-0000-0000C73F0000}"/>
    <cellStyle name="Comma 4 3 2 2 5 3 2" xfId="17137" xr:uid="{00000000-0005-0000-0000-0000C83F0000}"/>
    <cellStyle name="Comma 4 3 2 2 5 3 3" xfId="17138" xr:uid="{00000000-0005-0000-0000-0000C93F0000}"/>
    <cellStyle name="Comma 4 3 2 2 5 4" xfId="17139" xr:uid="{00000000-0005-0000-0000-0000CA3F0000}"/>
    <cellStyle name="Comma 4 3 2 2 5 4 2" xfId="17140" xr:uid="{00000000-0005-0000-0000-0000CB3F0000}"/>
    <cellStyle name="Comma 4 3 2 2 5 4 3" xfId="17141" xr:uid="{00000000-0005-0000-0000-0000CC3F0000}"/>
    <cellStyle name="Comma 4 3 2 2 5 5" xfId="17142" xr:uid="{00000000-0005-0000-0000-0000CD3F0000}"/>
    <cellStyle name="Comma 4 3 2 2 5 5 2" xfId="17143" xr:uid="{00000000-0005-0000-0000-0000CE3F0000}"/>
    <cellStyle name="Comma 4 3 2 2 5 5 3" xfId="17144" xr:uid="{00000000-0005-0000-0000-0000CF3F0000}"/>
    <cellStyle name="Comma 4 3 2 2 5 6" xfId="17145" xr:uid="{00000000-0005-0000-0000-0000D03F0000}"/>
    <cellStyle name="Comma 4 3 2 2 5 7" xfId="17146" xr:uid="{00000000-0005-0000-0000-0000D13F0000}"/>
    <cellStyle name="Comma 4 3 2 2 6" xfId="17147" xr:uid="{00000000-0005-0000-0000-0000D23F0000}"/>
    <cellStyle name="Comma 4 3 2 2 6 2" xfId="17148" xr:uid="{00000000-0005-0000-0000-0000D33F0000}"/>
    <cellStyle name="Comma 4 3 2 2 6 2 2" xfId="17149" xr:uid="{00000000-0005-0000-0000-0000D43F0000}"/>
    <cellStyle name="Comma 4 3 2 2 6 2 3" xfId="17150" xr:uid="{00000000-0005-0000-0000-0000D53F0000}"/>
    <cellStyle name="Comma 4 3 2 2 6 3" xfId="17151" xr:uid="{00000000-0005-0000-0000-0000D63F0000}"/>
    <cellStyle name="Comma 4 3 2 2 6 3 2" xfId="17152" xr:uid="{00000000-0005-0000-0000-0000D73F0000}"/>
    <cellStyle name="Comma 4 3 2 2 6 3 3" xfId="17153" xr:uid="{00000000-0005-0000-0000-0000D83F0000}"/>
    <cellStyle name="Comma 4 3 2 2 6 4" xfId="17154" xr:uid="{00000000-0005-0000-0000-0000D93F0000}"/>
    <cellStyle name="Comma 4 3 2 2 6 4 2" xfId="17155" xr:uid="{00000000-0005-0000-0000-0000DA3F0000}"/>
    <cellStyle name="Comma 4 3 2 2 6 4 3" xfId="17156" xr:uid="{00000000-0005-0000-0000-0000DB3F0000}"/>
    <cellStyle name="Comma 4 3 2 2 6 5" xfId="17157" xr:uid="{00000000-0005-0000-0000-0000DC3F0000}"/>
    <cellStyle name="Comma 4 3 2 2 6 5 2" xfId="17158" xr:uid="{00000000-0005-0000-0000-0000DD3F0000}"/>
    <cellStyle name="Comma 4 3 2 2 6 5 3" xfId="17159" xr:uid="{00000000-0005-0000-0000-0000DE3F0000}"/>
    <cellStyle name="Comma 4 3 2 2 6 6" xfId="17160" xr:uid="{00000000-0005-0000-0000-0000DF3F0000}"/>
    <cellStyle name="Comma 4 3 2 2 6 7" xfId="17161" xr:uid="{00000000-0005-0000-0000-0000E03F0000}"/>
    <cellStyle name="Comma 4 3 2 2 7" xfId="17162" xr:uid="{00000000-0005-0000-0000-0000E13F0000}"/>
    <cellStyle name="Comma 4 3 2 2 7 2" xfId="17163" xr:uid="{00000000-0005-0000-0000-0000E23F0000}"/>
    <cellStyle name="Comma 4 3 2 2 7 2 2" xfId="17164" xr:uid="{00000000-0005-0000-0000-0000E33F0000}"/>
    <cellStyle name="Comma 4 3 2 2 7 2 3" xfId="17165" xr:uid="{00000000-0005-0000-0000-0000E43F0000}"/>
    <cellStyle name="Comma 4 3 2 2 7 3" xfId="17166" xr:uid="{00000000-0005-0000-0000-0000E53F0000}"/>
    <cellStyle name="Comma 4 3 2 2 7 3 2" xfId="17167" xr:uid="{00000000-0005-0000-0000-0000E63F0000}"/>
    <cellStyle name="Comma 4 3 2 2 7 3 3" xfId="17168" xr:uid="{00000000-0005-0000-0000-0000E73F0000}"/>
    <cellStyle name="Comma 4 3 2 2 7 4" xfId="17169" xr:uid="{00000000-0005-0000-0000-0000E83F0000}"/>
    <cellStyle name="Comma 4 3 2 2 7 4 2" xfId="17170" xr:uid="{00000000-0005-0000-0000-0000E93F0000}"/>
    <cellStyle name="Comma 4 3 2 2 7 4 3" xfId="17171" xr:uid="{00000000-0005-0000-0000-0000EA3F0000}"/>
    <cellStyle name="Comma 4 3 2 2 7 5" xfId="17172" xr:uid="{00000000-0005-0000-0000-0000EB3F0000}"/>
    <cellStyle name="Comma 4 3 2 2 7 5 2" xfId="17173" xr:uid="{00000000-0005-0000-0000-0000EC3F0000}"/>
    <cellStyle name="Comma 4 3 2 2 7 5 3" xfId="17174" xr:uid="{00000000-0005-0000-0000-0000ED3F0000}"/>
    <cellStyle name="Comma 4 3 2 2 7 6" xfId="17175" xr:uid="{00000000-0005-0000-0000-0000EE3F0000}"/>
    <cellStyle name="Comma 4 3 2 2 7 7" xfId="17176" xr:uid="{00000000-0005-0000-0000-0000EF3F0000}"/>
    <cellStyle name="Comma 4 3 2 2 8" xfId="17177" xr:uid="{00000000-0005-0000-0000-0000F03F0000}"/>
    <cellStyle name="Comma 4 3 2 2 8 2" xfId="17178" xr:uid="{00000000-0005-0000-0000-0000F13F0000}"/>
    <cellStyle name="Comma 4 3 2 2 8 2 2" xfId="17179" xr:uid="{00000000-0005-0000-0000-0000F23F0000}"/>
    <cellStyle name="Comma 4 3 2 2 8 2 3" xfId="17180" xr:uid="{00000000-0005-0000-0000-0000F33F0000}"/>
    <cellStyle name="Comma 4 3 2 2 8 3" xfId="17181" xr:uid="{00000000-0005-0000-0000-0000F43F0000}"/>
    <cellStyle name="Comma 4 3 2 2 8 3 2" xfId="17182" xr:uid="{00000000-0005-0000-0000-0000F53F0000}"/>
    <cellStyle name="Comma 4 3 2 2 8 3 3" xfId="17183" xr:uid="{00000000-0005-0000-0000-0000F63F0000}"/>
    <cellStyle name="Comma 4 3 2 2 8 4" xfId="17184" xr:uid="{00000000-0005-0000-0000-0000F73F0000}"/>
    <cellStyle name="Comma 4 3 2 2 8 4 2" xfId="17185" xr:uid="{00000000-0005-0000-0000-0000F83F0000}"/>
    <cellStyle name="Comma 4 3 2 2 8 4 3" xfId="17186" xr:uid="{00000000-0005-0000-0000-0000F93F0000}"/>
    <cellStyle name="Comma 4 3 2 2 8 5" xfId="17187" xr:uid="{00000000-0005-0000-0000-0000FA3F0000}"/>
    <cellStyle name="Comma 4 3 2 2 8 5 2" xfId="17188" xr:uid="{00000000-0005-0000-0000-0000FB3F0000}"/>
    <cellStyle name="Comma 4 3 2 2 8 5 3" xfId="17189" xr:uid="{00000000-0005-0000-0000-0000FC3F0000}"/>
    <cellStyle name="Comma 4 3 2 2 8 6" xfId="17190" xr:uid="{00000000-0005-0000-0000-0000FD3F0000}"/>
    <cellStyle name="Comma 4 3 2 2 8 7" xfId="17191" xr:uid="{00000000-0005-0000-0000-0000FE3F0000}"/>
    <cellStyle name="Comma 4 3 2 2 9" xfId="17192" xr:uid="{00000000-0005-0000-0000-0000FF3F0000}"/>
    <cellStyle name="Comma 4 3 2 2 9 2" xfId="17193" xr:uid="{00000000-0005-0000-0000-000000400000}"/>
    <cellStyle name="Comma 4 3 2 2 9 3" xfId="17194" xr:uid="{00000000-0005-0000-0000-000001400000}"/>
    <cellStyle name="Comma 4 3 2 3" xfId="17195" xr:uid="{00000000-0005-0000-0000-000002400000}"/>
    <cellStyle name="Comma 4 3 2 3 10" xfId="17196" xr:uid="{00000000-0005-0000-0000-000003400000}"/>
    <cellStyle name="Comma 4 3 2 3 11" xfId="17197" xr:uid="{00000000-0005-0000-0000-000004400000}"/>
    <cellStyle name="Comma 4 3 2 3 2" xfId="17198" xr:uid="{00000000-0005-0000-0000-000005400000}"/>
    <cellStyle name="Comma 4 3 2 3 2 2" xfId="17199" xr:uid="{00000000-0005-0000-0000-000006400000}"/>
    <cellStyle name="Comma 4 3 2 3 2 2 2" xfId="17200" xr:uid="{00000000-0005-0000-0000-000007400000}"/>
    <cellStyle name="Comma 4 3 2 3 2 2 2 2" xfId="17201" xr:uid="{00000000-0005-0000-0000-000008400000}"/>
    <cellStyle name="Comma 4 3 2 3 2 2 2 3" xfId="17202" xr:uid="{00000000-0005-0000-0000-000009400000}"/>
    <cellStyle name="Comma 4 3 2 3 2 2 3" xfId="17203" xr:uid="{00000000-0005-0000-0000-00000A400000}"/>
    <cellStyle name="Comma 4 3 2 3 2 2 3 2" xfId="17204" xr:uid="{00000000-0005-0000-0000-00000B400000}"/>
    <cellStyle name="Comma 4 3 2 3 2 2 3 3" xfId="17205" xr:uid="{00000000-0005-0000-0000-00000C400000}"/>
    <cellStyle name="Comma 4 3 2 3 2 2 4" xfId="17206" xr:uid="{00000000-0005-0000-0000-00000D400000}"/>
    <cellStyle name="Comma 4 3 2 3 2 2 4 2" xfId="17207" xr:uid="{00000000-0005-0000-0000-00000E400000}"/>
    <cellStyle name="Comma 4 3 2 3 2 2 4 3" xfId="17208" xr:uid="{00000000-0005-0000-0000-00000F400000}"/>
    <cellStyle name="Comma 4 3 2 3 2 2 5" xfId="17209" xr:uid="{00000000-0005-0000-0000-000010400000}"/>
    <cellStyle name="Comma 4 3 2 3 2 2 5 2" xfId="17210" xr:uid="{00000000-0005-0000-0000-000011400000}"/>
    <cellStyle name="Comma 4 3 2 3 2 2 5 3" xfId="17211" xr:uid="{00000000-0005-0000-0000-000012400000}"/>
    <cellStyle name="Comma 4 3 2 3 2 2 6" xfId="17212" xr:uid="{00000000-0005-0000-0000-000013400000}"/>
    <cellStyle name="Comma 4 3 2 3 2 2 7" xfId="17213" xr:uid="{00000000-0005-0000-0000-000014400000}"/>
    <cellStyle name="Comma 4 3 2 3 2 3" xfId="17214" xr:uid="{00000000-0005-0000-0000-000015400000}"/>
    <cellStyle name="Comma 4 3 2 3 2 3 2" xfId="17215" xr:uid="{00000000-0005-0000-0000-000016400000}"/>
    <cellStyle name="Comma 4 3 2 3 2 3 3" xfId="17216" xr:uid="{00000000-0005-0000-0000-000017400000}"/>
    <cellStyle name="Comma 4 3 2 3 2 4" xfId="17217" xr:uid="{00000000-0005-0000-0000-000018400000}"/>
    <cellStyle name="Comma 4 3 2 3 2 4 2" xfId="17218" xr:uid="{00000000-0005-0000-0000-000019400000}"/>
    <cellStyle name="Comma 4 3 2 3 2 4 3" xfId="17219" xr:uid="{00000000-0005-0000-0000-00001A400000}"/>
    <cellStyle name="Comma 4 3 2 3 2 5" xfId="17220" xr:uid="{00000000-0005-0000-0000-00001B400000}"/>
    <cellStyle name="Comma 4 3 2 3 2 5 2" xfId="17221" xr:uid="{00000000-0005-0000-0000-00001C400000}"/>
    <cellStyle name="Comma 4 3 2 3 2 5 3" xfId="17222" xr:uid="{00000000-0005-0000-0000-00001D400000}"/>
    <cellStyle name="Comma 4 3 2 3 2 6" xfId="17223" xr:uid="{00000000-0005-0000-0000-00001E400000}"/>
    <cellStyle name="Comma 4 3 2 3 2 6 2" xfId="17224" xr:uid="{00000000-0005-0000-0000-00001F400000}"/>
    <cellStyle name="Comma 4 3 2 3 2 6 3" xfId="17225" xr:uid="{00000000-0005-0000-0000-000020400000}"/>
    <cellStyle name="Comma 4 3 2 3 2 7" xfId="17226" xr:uid="{00000000-0005-0000-0000-000021400000}"/>
    <cellStyle name="Comma 4 3 2 3 2 8" xfId="17227" xr:uid="{00000000-0005-0000-0000-000022400000}"/>
    <cellStyle name="Comma 4 3 2 3 3" xfId="17228" xr:uid="{00000000-0005-0000-0000-000023400000}"/>
    <cellStyle name="Comma 4 3 2 3 3 2" xfId="17229" xr:uid="{00000000-0005-0000-0000-000024400000}"/>
    <cellStyle name="Comma 4 3 2 3 3 2 2" xfId="17230" xr:uid="{00000000-0005-0000-0000-000025400000}"/>
    <cellStyle name="Comma 4 3 2 3 3 2 3" xfId="17231" xr:uid="{00000000-0005-0000-0000-000026400000}"/>
    <cellStyle name="Comma 4 3 2 3 3 3" xfId="17232" xr:uid="{00000000-0005-0000-0000-000027400000}"/>
    <cellStyle name="Comma 4 3 2 3 3 3 2" xfId="17233" xr:uid="{00000000-0005-0000-0000-000028400000}"/>
    <cellStyle name="Comma 4 3 2 3 3 3 3" xfId="17234" xr:uid="{00000000-0005-0000-0000-000029400000}"/>
    <cellStyle name="Comma 4 3 2 3 3 4" xfId="17235" xr:uid="{00000000-0005-0000-0000-00002A400000}"/>
    <cellStyle name="Comma 4 3 2 3 3 4 2" xfId="17236" xr:uid="{00000000-0005-0000-0000-00002B400000}"/>
    <cellStyle name="Comma 4 3 2 3 3 4 3" xfId="17237" xr:uid="{00000000-0005-0000-0000-00002C400000}"/>
    <cellStyle name="Comma 4 3 2 3 3 5" xfId="17238" xr:uid="{00000000-0005-0000-0000-00002D400000}"/>
    <cellStyle name="Comma 4 3 2 3 3 5 2" xfId="17239" xr:uid="{00000000-0005-0000-0000-00002E400000}"/>
    <cellStyle name="Comma 4 3 2 3 3 5 3" xfId="17240" xr:uid="{00000000-0005-0000-0000-00002F400000}"/>
    <cellStyle name="Comma 4 3 2 3 3 6" xfId="17241" xr:uid="{00000000-0005-0000-0000-000030400000}"/>
    <cellStyle name="Comma 4 3 2 3 3 7" xfId="17242" xr:uid="{00000000-0005-0000-0000-000031400000}"/>
    <cellStyle name="Comma 4 3 2 3 4" xfId="17243" xr:uid="{00000000-0005-0000-0000-000032400000}"/>
    <cellStyle name="Comma 4 3 2 3 4 2" xfId="17244" xr:uid="{00000000-0005-0000-0000-000033400000}"/>
    <cellStyle name="Comma 4 3 2 3 4 2 2" xfId="17245" xr:uid="{00000000-0005-0000-0000-000034400000}"/>
    <cellStyle name="Comma 4 3 2 3 4 2 3" xfId="17246" xr:uid="{00000000-0005-0000-0000-000035400000}"/>
    <cellStyle name="Comma 4 3 2 3 4 3" xfId="17247" xr:uid="{00000000-0005-0000-0000-000036400000}"/>
    <cellStyle name="Comma 4 3 2 3 4 3 2" xfId="17248" xr:uid="{00000000-0005-0000-0000-000037400000}"/>
    <cellStyle name="Comma 4 3 2 3 4 3 3" xfId="17249" xr:uid="{00000000-0005-0000-0000-000038400000}"/>
    <cellStyle name="Comma 4 3 2 3 4 4" xfId="17250" xr:uid="{00000000-0005-0000-0000-000039400000}"/>
    <cellStyle name="Comma 4 3 2 3 4 4 2" xfId="17251" xr:uid="{00000000-0005-0000-0000-00003A400000}"/>
    <cellStyle name="Comma 4 3 2 3 4 4 3" xfId="17252" xr:uid="{00000000-0005-0000-0000-00003B400000}"/>
    <cellStyle name="Comma 4 3 2 3 4 5" xfId="17253" xr:uid="{00000000-0005-0000-0000-00003C400000}"/>
    <cellStyle name="Comma 4 3 2 3 4 5 2" xfId="17254" xr:uid="{00000000-0005-0000-0000-00003D400000}"/>
    <cellStyle name="Comma 4 3 2 3 4 5 3" xfId="17255" xr:uid="{00000000-0005-0000-0000-00003E400000}"/>
    <cellStyle name="Comma 4 3 2 3 4 6" xfId="17256" xr:uid="{00000000-0005-0000-0000-00003F400000}"/>
    <cellStyle name="Comma 4 3 2 3 4 7" xfId="17257" xr:uid="{00000000-0005-0000-0000-000040400000}"/>
    <cellStyle name="Comma 4 3 2 3 5" xfId="17258" xr:uid="{00000000-0005-0000-0000-000041400000}"/>
    <cellStyle name="Comma 4 3 2 3 5 2" xfId="17259" xr:uid="{00000000-0005-0000-0000-000042400000}"/>
    <cellStyle name="Comma 4 3 2 3 5 2 2" xfId="17260" xr:uid="{00000000-0005-0000-0000-000043400000}"/>
    <cellStyle name="Comma 4 3 2 3 5 2 3" xfId="17261" xr:uid="{00000000-0005-0000-0000-000044400000}"/>
    <cellStyle name="Comma 4 3 2 3 5 3" xfId="17262" xr:uid="{00000000-0005-0000-0000-000045400000}"/>
    <cellStyle name="Comma 4 3 2 3 5 3 2" xfId="17263" xr:uid="{00000000-0005-0000-0000-000046400000}"/>
    <cellStyle name="Comma 4 3 2 3 5 3 3" xfId="17264" xr:uid="{00000000-0005-0000-0000-000047400000}"/>
    <cellStyle name="Comma 4 3 2 3 5 4" xfId="17265" xr:uid="{00000000-0005-0000-0000-000048400000}"/>
    <cellStyle name="Comma 4 3 2 3 5 4 2" xfId="17266" xr:uid="{00000000-0005-0000-0000-000049400000}"/>
    <cellStyle name="Comma 4 3 2 3 5 4 3" xfId="17267" xr:uid="{00000000-0005-0000-0000-00004A400000}"/>
    <cellStyle name="Comma 4 3 2 3 5 5" xfId="17268" xr:uid="{00000000-0005-0000-0000-00004B400000}"/>
    <cellStyle name="Comma 4 3 2 3 5 5 2" xfId="17269" xr:uid="{00000000-0005-0000-0000-00004C400000}"/>
    <cellStyle name="Comma 4 3 2 3 5 5 3" xfId="17270" xr:uid="{00000000-0005-0000-0000-00004D400000}"/>
    <cellStyle name="Comma 4 3 2 3 5 6" xfId="17271" xr:uid="{00000000-0005-0000-0000-00004E400000}"/>
    <cellStyle name="Comma 4 3 2 3 5 7" xfId="17272" xr:uid="{00000000-0005-0000-0000-00004F400000}"/>
    <cellStyle name="Comma 4 3 2 3 6" xfId="17273" xr:uid="{00000000-0005-0000-0000-000050400000}"/>
    <cellStyle name="Comma 4 3 2 3 6 2" xfId="17274" xr:uid="{00000000-0005-0000-0000-000051400000}"/>
    <cellStyle name="Comma 4 3 2 3 6 3" xfId="17275" xr:uid="{00000000-0005-0000-0000-000052400000}"/>
    <cellStyle name="Comma 4 3 2 3 7" xfId="17276" xr:uid="{00000000-0005-0000-0000-000053400000}"/>
    <cellStyle name="Comma 4 3 2 3 7 2" xfId="17277" xr:uid="{00000000-0005-0000-0000-000054400000}"/>
    <cellStyle name="Comma 4 3 2 3 7 3" xfId="17278" xr:uid="{00000000-0005-0000-0000-000055400000}"/>
    <cellStyle name="Comma 4 3 2 3 8" xfId="17279" xr:uid="{00000000-0005-0000-0000-000056400000}"/>
    <cellStyle name="Comma 4 3 2 3 8 2" xfId="17280" xr:uid="{00000000-0005-0000-0000-000057400000}"/>
    <cellStyle name="Comma 4 3 2 3 8 3" xfId="17281" xr:uid="{00000000-0005-0000-0000-000058400000}"/>
    <cellStyle name="Comma 4 3 2 3 9" xfId="17282" xr:uid="{00000000-0005-0000-0000-000059400000}"/>
    <cellStyle name="Comma 4 3 2 3 9 2" xfId="17283" xr:uid="{00000000-0005-0000-0000-00005A400000}"/>
    <cellStyle name="Comma 4 3 2 3 9 3" xfId="17284" xr:uid="{00000000-0005-0000-0000-00005B400000}"/>
    <cellStyle name="Comma 4 3 2 4" xfId="17285" xr:uid="{00000000-0005-0000-0000-00005C400000}"/>
    <cellStyle name="Comma 4 3 2 4 2" xfId="17286" xr:uid="{00000000-0005-0000-0000-00005D400000}"/>
    <cellStyle name="Comma 4 3 2 4 2 2" xfId="17287" xr:uid="{00000000-0005-0000-0000-00005E400000}"/>
    <cellStyle name="Comma 4 3 2 4 2 2 2" xfId="17288" xr:uid="{00000000-0005-0000-0000-00005F400000}"/>
    <cellStyle name="Comma 4 3 2 4 2 2 3" xfId="17289" xr:uid="{00000000-0005-0000-0000-000060400000}"/>
    <cellStyle name="Comma 4 3 2 4 2 3" xfId="17290" xr:uid="{00000000-0005-0000-0000-000061400000}"/>
    <cellStyle name="Comma 4 3 2 4 2 3 2" xfId="17291" xr:uid="{00000000-0005-0000-0000-000062400000}"/>
    <cellStyle name="Comma 4 3 2 4 2 3 3" xfId="17292" xr:uid="{00000000-0005-0000-0000-000063400000}"/>
    <cellStyle name="Comma 4 3 2 4 2 4" xfId="17293" xr:uid="{00000000-0005-0000-0000-000064400000}"/>
    <cellStyle name="Comma 4 3 2 4 2 4 2" xfId="17294" xr:uid="{00000000-0005-0000-0000-000065400000}"/>
    <cellStyle name="Comma 4 3 2 4 2 4 3" xfId="17295" xr:uid="{00000000-0005-0000-0000-000066400000}"/>
    <cellStyle name="Comma 4 3 2 4 2 5" xfId="17296" xr:uid="{00000000-0005-0000-0000-000067400000}"/>
    <cellStyle name="Comma 4 3 2 4 2 5 2" xfId="17297" xr:uid="{00000000-0005-0000-0000-000068400000}"/>
    <cellStyle name="Comma 4 3 2 4 2 5 3" xfId="17298" xr:uid="{00000000-0005-0000-0000-000069400000}"/>
    <cellStyle name="Comma 4 3 2 4 2 6" xfId="17299" xr:uid="{00000000-0005-0000-0000-00006A400000}"/>
    <cellStyle name="Comma 4 3 2 4 2 7" xfId="17300" xr:uid="{00000000-0005-0000-0000-00006B400000}"/>
    <cellStyle name="Comma 4 3 2 4 3" xfId="17301" xr:uid="{00000000-0005-0000-0000-00006C400000}"/>
    <cellStyle name="Comma 4 3 2 4 3 2" xfId="17302" xr:uid="{00000000-0005-0000-0000-00006D400000}"/>
    <cellStyle name="Comma 4 3 2 4 3 3" xfId="17303" xr:uid="{00000000-0005-0000-0000-00006E400000}"/>
    <cellStyle name="Comma 4 3 2 4 4" xfId="17304" xr:uid="{00000000-0005-0000-0000-00006F400000}"/>
    <cellStyle name="Comma 4 3 2 4 4 2" xfId="17305" xr:uid="{00000000-0005-0000-0000-000070400000}"/>
    <cellStyle name="Comma 4 3 2 4 4 3" xfId="17306" xr:uid="{00000000-0005-0000-0000-000071400000}"/>
    <cellStyle name="Comma 4 3 2 4 5" xfId="17307" xr:uid="{00000000-0005-0000-0000-000072400000}"/>
    <cellStyle name="Comma 4 3 2 4 5 2" xfId="17308" xr:uid="{00000000-0005-0000-0000-000073400000}"/>
    <cellStyle name="Comma 4 3 2 4 5 3" xfId="17309" xr:uid="{00000000-0005-0000-0000-000074400000}"/>
    <cellStyle name="Comma 4 3 2 4 6" xfId="17310" xr:uid="{00000000-0005-0000-0000-000075400000}"/>
    <cellStyle name="Comma 4 3 2 4 6 2" xfId="17311" xr:uid="{00000000-0005-0000-0000-000076400000}"/>
    <cellStyle name="Comma 4 3 2 4 6 3" xfId="17312" xr:uid="{00000000-0005-0000-0000-000077400000}"/>
    <cellStyle name="Comma 4 3 2 4 7" xfId="17313" xr:uid="{00000000-0005-0000-0000-000078400000}"/>
    <cellStyle name="Comma 4 3 2 4 8" xfId="17314" xr:uid="{00000000-0005-0000-0000-000079400000}"/>
    <cellStyle name="Comma 4 3 2 5" xfId="17315" xr:uid="{00000000-0005-0000-0000-00007A400000}"/>
    <cellStyle name="Comma 4 3 2 5 2" xfId="17316" xr:uid="{00000000-0005-0000-0000-00007B400000}"/>
    <cellStyle name="Comma 4 3 2 5 2 2" xfId="17317" xr:uid="{00000000-0005-0000-0000-00007C400000}"/>
    <cellStyle name="Comma 4 3 2 5 2 2 2" xfId="17318" xr:uid="{00000000-0005-0000-0000-00007D400000}"/>
    <cellStyle name="Comma 4 3 2 5 2 2 3" xfId="17319" xr:uid="{00000000-0005-0000-0000-00007E400000}"/>
    <cellStyle name="Comma 4 3 2 5 2 3" xfId="17320" xr:uid="{00000000-0005-0000-0000-00007F400000}"/>
    <cellStyle name="Comma 4 3 2 5 2 3 2" xfId="17321" xr:uid="{00000000-0005-0000-0000-000080400000}"/>
    <cellStyle name="Comma 4 3 2 5 2 3 3" xfId="17322" xr:uid="{00000000-0005-0000-0000-000081400000}"/>
    <cellStyle name="Comma 4 3 2 5 2 4" xfId="17323" xr:uid="{00000000-0005-0000-0000-000082400000}"/>
    <cellStyle name="Comma 4 3 2 5 2 4 2" xfId="17324" xr:uid="{00000000-0005-0000-0000-000083400000}"/>
    <cellStyle name="Comma 4 3 2 5 2 4 3" xfId="17325" xr:uid="{00000000-0005-0000-0000-000084400000}"/>
    <cellStyle name="Comma 4 3 2 5 2 5" xfId="17326" xr:uid="{00000000-0005-0000-0000-000085400000}"/>
    <cellStyle name="Comma 4 3 2 5 2 5 2" xfId="17327" xr:uid="{00000000-0005-0000-0000-000086400000}"/>
    <cellStyle name="Comma 4 3 2 5 2 5 3" xfId="17328" xr:uid="{00000000-0005-0000-0000-000087400000}"/>
    <cellStyle name="Comma 4 3 2 5 2 6" xfId="17329" xr:uid="{00000000-0005-0000-0000-000088400000}"/>
    <cellStyle name="Comma 4 3 2 5 2 7" xfId="17330" xr:uid="{00000000-0005-0000-0000-000089400000}"/>
    <cellStyle name="Comma 4 3 2 5 3" xfId="17331" xr:uid="{00000000-0005-0000-0000-00008A400000}"/>
    <cellStyle name="Comma 4 3 2 5 3 2" xfId="17332" xr:uid="{00000000-0005-0000-0000-00008B400000}"/>
    <cellStyle name="Comma 4 3 2 5 3 3" xfId="17333" xr:uid="{00000000-0005-0000-0000-00008C400000}"/>
    <cellStyle name="Comma 4 3 2 5 4" xfId="17334" xr:uid="{00000000-0005-0000-0000-00008D400000}"/>
    <cellStyle name="Comma 4 3 2 5 4 2" xfId="17335" xr:uid="{00000000-0005-0000-0000-00008E400000}"/>
    <cellStyle name="Comma 4 3 2 5 4 3" xfId="17336" xr:uid="{00000000-0005-0000-0000-00008F400000}"/>
    <cellStyle name="Comma 4 3 2 5 5" xfId="17337" xr:uid="{00000000-0005-0000-0000-000090400000}"/>
    <cellStyle name="Comma 4 3 2 5 5 2" xfId="17338" xr:uid="{00000000-0005-0000-0000-000091400000}"/>
    <cellStyle name="Comma 4 3 2 5 5 3" xfId="17339" xr:uid="{00000000-0005-0000-0000-000092400000}"/>
    <cellStyle name="Comma 4 3 2 5 6" xfId="17340" xr:uid="{00000000-0005-0000-0000-000093400000}"/>
    <cellStyle name="Comma 4 3 2 5 6 2" xfId="17341" xr:uid="{00000000-0005-0000-0000-000094400000}"/>
    <cellStyle name="Comma 4 3 2 5 6 3" xfId="17342" xr:uid="{00000000-0005-0000-0000-000095400000}"/>
    <cellStyle name="Comma 4 3 2 5 7" xfId="17343" xr:uid="{00000000-0005-0000-0000-000096400000}"/>
    <cellStyle name="Comma 4 3 2 5 8" xfId="17344" xr:uid="{00000000-0005-0000-0000-000097400000}"/>
    <cellStyle name="Comma 4 3 2 6" xfId="17345" xr:uid="{00000000-0005-0000-0000-000098400000}"/>
    <cellStyle name="Comma 4 3 2 6 2" xfId="17346" xr:uid="{00000000-0005-0000-0000-000099400000}"/>
    <cellStyle name="Comma 4 3 2 6 2 2" xfId="17347" xr:uid="{00000000-0005-0000-0000-00009A400000}"/>
    <cellStyle name="Comma 4 3 2 6 2 3" xfId="17348" xr:uid="{00000000-0005-0000-0000-00009B400000}"/>
    <cellStyle name="Comma 4 3 2 6 3" xfId="17349" xr:uid="{00000000-0005-0000-0000-00009C400000}"/>
    <cellStyle name="Comma 4 3 2 6 3 2" xfId="17350" xr:uid="{00000000-0005-0000-0000-00009D400000}"/>
    <cellStyle name="Comma 4 3 2 6 3 3" xfId="17351" xr:uid="{00000000-0005-0000-0000-00009E400000}"/>
    <cellStyle name="Comma 4 3 2 6 4" xfId="17352" xr:uid="{00000000-0005-0000-0000-00009F400000}"/>
    <cellStyle name="Comma 4 3 2 6 4 2" xfId="17353" xr:uid="{00000000-0005-0000-0000-0000A0400000}"/>
    <cellStyle name="Comma 4 3 2 6 4 3" xfId="17354" xr:uid="{00000000-0005-0000-0000-0000A1400000}"/>
    <cellStyle name="Comma 4 3 2 6 5" xfId="17355" xr:uid="{00000000-0005-0000-0000-0000A2400000}"/>
    <cellStyle name="Comma 4 3 2 6 5 2" xfId="17356" xr:uid="{00000000-0005-0000-0000-0000A3400000}"/>
    <cellStyle name="Comma 4 3 2 6 5 3" xfId="17357" xr:uid="{00000000-0005-0000-0000-0000A4400000}"/>
    <cellStyle name="Comma 4 3 2 6 6" xfId="17358" xr:uid="{00000000-0005-0000-0000-0000A5400000}"/>
    <cellStyle name="Comma 4 3 2 6 7" xfId="17359" xr:uid="{00000000-0005-0000-0000-0000A6400000}"/>
    <cellStyle name="Comma 4 3 2 7" xfId="17360" xr:uid="{00000000-0005-0000-0000-0000A7400000}"/>
    <cellStyle name="Comma 4 3 2 7 2" xfId="17361" xr:uid="{00000000-0005-0000-0000-0000A8400000}"/>
    <cellStyle name="Comma 4 3 2 7 2 2" xfId="17362" xr:uid="{00000000-0005-0000-0000-0000A9400000}"/>
    <cellStyle name="Comma 4 3 2 7 2 3" xfId="17363" xr:uid="{00000000-0005-0000-0000-0000AA400000}"/>
    <cellStyle name="Comma 4 3 2 7 3" xfId="17364" xr:uid="{00000000-0005-0000-0000-0000AB400000}"/>
    <cellStyle name="Comma 4 3 2 7 3 2" xfId="17365" xr:uid="{00000000-0005-0000-0000-0000AC400000}"/>
    <cellStyle name="Comma 4 3 2 7 3 3" xfId="17366" xr:uid="{00000000-0005-0000-0000-0000AD400000}"/>
    <cellStyle name="Comma 4 3 2 7 4" xfId="17367" xr:uid="{00000000-0005-0000-0000-0000AE400000}"/>
    <cellStyle name="Comma 4 3 2 7 4 2" xfId="17368" xr:uid="{00000000-0005-0000-0000-0000AF400000}"/>
    <cellStyle name="Comma 4 3 2 7 4 3" xfId="17369" xr:uid="{00000000-0005-0000-0000-0000B0400000}"/>
    <cellStyle name="Comma 4 3 2 7 5" xfId="17370" xr:uid="{00000000-0005-0000-0000-0000B1400000}"/>
    <cellStyle name="Comma 4 3 2 7 5 2" xfId="17371" xr:uid="{00000000-0005-0000-0000-0000B2400000}"/>
    <cellStyle name="Comma 4 3 2 7 5 3" xfId="17372" xr:uid="{00000000-0005-0000-0000-0000B3400000}"/>
    <cellStyle name="Comma 4 3 2 7 6" xfId="17373" xr:uid="{00000000-0005-0000-0000-0000B4400000}"/>
    <cellStyle name="Comma 4 3 2 7 7" xfId="17374" xr:uid="{00000000-0005-0000-0000-0000B5400000}"/>
    <cellStyle name="Comma 4 3 2 8" xfId="17375" xr:uid="{00000000-0005-0000-0000-0000B6400000}"/>
    <cellStyle name="Comma 4 3 2 8 2" xfId="17376" xr:uid="{00000000-0005-0000-0000-0000B7400000}"/>
    <cellStyle name="Comma 4 3 2 8 2 2" xfId="17377" xr:uid="{00000000-0005-0000-0000-0000B8400000}"/>
    <cellStyle name="Comma 4 3 2 8 2 3" xfId="17378" xr:uid="{00000000-0005-0000-0000-0000B9400000}"/>
    <cellStyle name="Comma 4 3 2 8 3" xfId="17379" xr:uid="{00000000-0005-0000-0000-0000BA400000}"/>
    <cellStyle name="Comma 4 3 2 8 3 2" xfId="17380" xr:uid="{00000000-0005-0000-0000-0000BB400000}"/>
    <cellStyle name="Comma 4 3 2 8 3 3" xfId="17381" xr:uid="{00000000-0005-0000-0000-0000BC400000}"/>
    <cellStyle name="Comma 4 3 2 8 4" xfId="17382" xr:uid="{00000000-0005-0000-0000-0000BD400000}"/>
    <cellStyle name="Comma 4 3 2 8 4 2" xfId="17383" xr:uid="{00000000-0005-0000-0000-0000BE400000}"/>
    <cellStyle name="Comma 4 3 2 8 4 3" xfId="17384" xr:uid="{00000000-0005-0000-0000-0000BF400000}"/>
    <cellStyle name="Comma 4 3 2 8 5" xfId="17385" xr:uid="{00000000-0005-0000-0000-0000C0400000}"/>
    <cellStyle name="Comma 4 3 2 8 5 2" xfId="17386" xr:uid="{00000000-0005-0000-0000-0000C1400000}"/>
    <cellStyle name="Comma 4 3 2 8 5 3" xfId="17387" xr:uid="{00000000-0005-0000-0000-0000C2400000}"/>
    <cellStyle name="Comma 4 3 2 8 6" xfId="17388" xr:uid="{00000000-0005-0000-0000-0000C3400000}"/>
    <cellStyle name="Comma 4 3 2 8 7" xfId="17389" xr:uid="{00000000-0005-0000-0000-0000C4400000}"/>
    <cellStyle name="Comma 4 3 2 9" xfId="17390" xr:uid="{00000000-0005-0000-0000-0000C5400000}"/>
    <cellStyle name="Comma 4 3 2 9 2" xfId="17391" xr:uid="{00000000-0005-0000-0000-0000C6400000}"/>
    <cellStyle name="Comma 4 3 2 9 2 2" xfId="17392" xr:uid="{00000000-0005-0000-0000-0000C7400000}"/>
    <cellStyle name="Comma 4 3 2 9 2 3" xfId="17393" xr:uid="{00000000-0005-0000-0000-0000C8400000}"/>
    <cellStyle name="Comma 4 3 2 9 3" xfId="17394" xr:uid="{00000000-0005-0000-0000-0000C9400000}"/>
    <cellStyle name="Comma 4 3 2 9 3 2" xfId="17395" xr:uid="{00000000-0005-0000-0000-0000CA400000}"/>
    <cellStyle name="Comma 4 3 2 9 3 3" xfId="17396" xr:uid="{00000000-0005-0000-0000-0000CB400000}"/>
    <cellStyle name="Comma 4 3 2 9 4" xfId="17397" xr:uid="{00000000-0005-0000-0000-0000CC400000}"/>
    <cellStyle name="Comma 4 3 2 9 4 2" xfId="17398" xr:uid="{00000000-0005-0000-0000-0000CD400000}"/>
    <cellStyle name="Comma 4 3 2 9 4 3" xfId="17399" xr:uid="{00000000-0005-0000-0000-0000CE400000}"/>
    <cellStyle name="Comma 4 3 2 9 5" xfId="17400" xr:uid="{00000000-0005-0000-0000-0000CF400000}"/>
    <cellStyle name="Comma 4 3 2 9 5 2" xfId="17401" xr:uid="{00000000-0005-0000-0000-0000D0400000}"/>
    <cellStyle name="Comma 4 3 2 9 5 3" xfId="17402" xr:uid="{00000000-0005-0000-0000-0000D1400000}"/>
    <cellStyle name="Comma 4 3 2 9 6" xfId="17403" xr:uid="{00000000-0005-0000-0000-0000D2400000}"/>
    <cellStyle name="Comma 4 3 2 9 7" xfId="17404" xr:uid="{00000000-0005-0000-0000-0000D3400000}"/>
    <cellStyle name="Comma 4 3 3" xfId="17405" xr:uid="{00000000-0005-0000-0000-0000D4400000}"/>
    <cellStyle name="Comma 4 3 3 10" xfId="17406" xr:uid="{00000000-0005-0000-0000-0000D5400000}"/>
    <cellStyle name="Comma 4 3 3 10 2" xfId="17407" xr:uid="{00000000-0005-0000-0000-0000D6400000}"/>
    <cellStyle name="Comma 4 3 3 10 3" xfId="17408" xr:uid="{00000000-0005-0000-0000-0000D7400000}"/>
    <cellStyle name="Comma 4 3 3 11" xfId="17409" xr:uid="{00000000-0005-0000-0000-0000D8400000}"/>
    <cellStyle name="Comma 4 3 3 11 2" xfId="17410" xr:uid="{00000000-0005-0000-0000-0000D9400000}"/>
    <cellStyle name="Comma 4 3 3 11 3" xfId="17411" xr:uid="{00000000-0005-0000-0000-0000DA400000}"/>
    <cellStyle name="Comma 4 3 3 12" xfId="17412" xr:uid="{00000000-0005-0000-0000-0000DB400000}"/>
    <cellStyle name="Comma 4 3 3 12 2" xfId="17413" xr:uid="{00000000-0005-0000-0000-0000DC400000}"/>
    <cellStyle name="Comma 4 3 3 12 3" xfId="17414" xr:uid="{00000000-0005-0000-0000-0000DD400000}"/>
    <cellStyle name="Comma 4 3 3 13" xfId="17415" xr:uid="{00000000-0005-0000-0000-0000DE400000}"/>
    <cellStyle name="Comma 4 3 3 14" xfId="17416" xr:uid="{00000000-0005-0000-0000-0000DF400000}"/>
    <cellStyle name="Comma 4 3 3 2" xfId="17417" xr:uid="{00000000-0005-0000-0000-0000E0400000}"/>
    <cellStyle name="Comma 4 3 3 2 10" xfId="17418" xr:uid="{00000000-0005-0000-0000-0000E1400000}"/>
    <cellStyle name="Comma 4 3 3 2 11" xfId="17419" xr:uid="{00000000-0005-0000-0000-0000E2400000}"/>
    <cellStyle name="Comma 4 3 3 2 2" xfId="17420" xr:uid="{00000000-0005-0000-0000-0000E3400000}"/>
    <cellStyle name="Comma 4 3 3 2 2 2" xfId="17421" xr:uid="{00000000-0005-0000-0000-0000E4400000}"/>
    <cellStyle name="Comma 4 3 3 2 2 2 2" xfId="17422" xr:uid="{00000000-0005-0000-0000-0000E5400000}"/>
    <cellStyle name="Comma 4 3 3 2 2 2 2 2" xfId="17423" xr:uid="{00000000-0005-0000-0000-0000E6400000}"/>
    <cellStyle name="Comma 4 3 3 2 2 2 2 3" xfId="17424" xr:uid="{00000000-0005-0000-0000-0000E7400000}"/>
    <cellStyle name="Comma 4 3 3 2 2 2 3" xfId="17425" xr:uid="{00000000-0005-0000-0000-0000E8400000}"/>
    <cellStyle name="Comma 4 3 3 2 2 2 3 2" xfId="17426" xr:uid="{00000000-0005-0000-0000-0000E9400000}"/>
    <cellStyle name="Comma 4 3 3 2 2 2 3 3" xfId="17427" xr:uid="{00000000-0005-0000-0000-0000EA400000}"/>
    <cellStyle name="Comma 4 3 3 2 2 2 4" xfId="17428" xr:uid="{00000000-0005-0000-0000-0000EB400000}"/>
    <cellStyle name="Comma 4 3 3 2 2 2 4 2" xfId="17429" xr:uid="{00000000-0005-0000-0000-0000EC400000}"/>
    <cellStyle name="Comma 4 3 3 2 2 2 4 3" xfId="17430" xr:uid="{00000000-0005-0000-0000-0000ED400000}"/>
    <cellStyle name="Comma 4 3 3 2 2 2 5" xfId="17431" xr:uid="{00000000-0005-0000-0000-0000EE400000}"/>
    <cellStyle name="Comma 4 3 3 2 2 2 5 2" xfId="17432" xr:uid="{00000000-0005-0000-0000-0000EF400000}"/>
    <cellStyle name="Comma 4 3 3 2 2 2 5 3" xfId="17433" xr:uid="{00000000-0005-0000-0000-0000F0400000}"/>
    <cellStyle name="Comma 4 3 3 2 2 2 6" xfId="17434" xr:uid="{00000000-0005-0000-0000-0000F1400000}"/>
    <cellStyle name="Comma 4 3 3 2 2 2 7" xfId="17435" xr:uid="{00000000-0005-0000-0000-0000F2400000}"/>
    <cellStyle name="Comma 4 3 3 2 2 3" xfId="17436" xr:uid="{00000000-0005-0000-0000-0000F3400000}"/>
    <cellStyle name="Comma 4 3 3 2 2 3 2" xfId="17437" xr:uid="{00000000-0005-0000-0000-0000F4400000}"/>
    <cellStyle name="Comma 4 3 3 2 2 3 3" xfId="17438" xr:uid="{00000000-0005-0000-0000-0000F5400000}"/>
    <cellStyle name="Comma 4 3 3 2 2 4" xfId="17439" xr:uid="{00000000-0005-0000-0000-0000F6400000}"/>
    <cellStyle name="Comma 4 3 3 2 2 4 2" xfId="17440" xr:uid="{00000000-0005-0000-0000-0000F7400000}"/>
    <cellStyle name="Comma 4 3 3 2 2 4 3" xfId="17441" xr:uid="{00000000-0005-0000-0000-0000F8400000}"/>
    <cellStyle name="Comma 4 3 3 2 2 5" xfId="17442" xr:uid="{00000000-0005-0000-0000-0000F9400000}"/>
    <cellStyle name="Comma 4 3 3 2 2 5 2" xfId="17443" xr:uid="{00000000-0005-0000-0000-0000FA400000}"/>
    <cellStyle name="Comma 4 3 3 2 2 5 3" xfId="17444" xr:uid="{00000000-0005-0000-0000-0000FB400000}"/>
    <cellStyle name="Comma 4 3 3 2 2 6" xfId="17445" xr:uid="{00000000-0005-0000-0000-0000FC400000}"/>
    <cellStyle name="Comma 4 3 3 2 2 6 2" xfId="17446" xr:uid="{00000000-0005-0000-0000-0000FD400000}"/>
    <cellStyle name="Comma 4 3 3 2 2 6 3" xfId="17447" xr:uid="{00000000-0005-0000-0000-0000FE400000}"/>
    <cellStyle name="Comma 4 3 3 2 2 7" xfId="17448" xr:uid="{00000000-0005-0000-0000-0000FF400000}"/>
    <cellStyle name="Comma 4 3 3 2 2 8" xfId="17449" xr:uid="{00000000-0005-0000-0000-000000410000}"/>
    <cellStyle name="Comma 4 3 3 2 3" xfId="17450" xr:uid="{00000000-0005-0000-0000-000001410000}"/>
    <cellStyle name="Comma 4 3 3 2 3 2" xfId="17451" xr:uid="{00000000-0005-0000-0000-000002410000}"/>
    <cellStyle name="Comma 4 3 3 2 3 2 2" xfId="17452" xr:uid="{00000000-0005-0000-0000-000003410000}"/>
    <cellStyle name="Comma 4 3 3 2 3 2 3" xfId="17453" xr:uid="{00000000-0005-0000-0000-000004410000}"/>
    <cellStyle name="Comma 4 3 3 2 3 3" xfId="17454" xr:uid="{00000000-0005-0000-0000-000005410000}"/>
    <cellStyle name="Comma 4 3 3 2 3 3 2" xfId="17455" xr:uid="{00000000-0005-0000-0000-000006410000}"/>
    <cellStyle name="Comma 4 3 3 2 3 3 3" xfId="17456" xr:uid="{00000000-0005-0000-0000-000007410000}"/>
    <cellStyle name="Comma 4 3 3 2 3 4" xfId="17457" xr:uid="{00000000-0005-0000-0000-000008410000}"/>
    <cellStyle name="Comma 4 3 3 2 3 4 2" xfId="17458" xr:uid="{00000000-0005-0000-0000-000009410000}"/>
    <cellStyle name="Comma 4 3 3 2 3 4 3" xfId="17459" xr:uid="{00000000-0005-0000-0000-00000A410000}"/>
    <cellStyle name="Comma 4 3 3 2 3 5" xfId="17460" xr:uid="{00000000-0005-0000-0000-00000B410000}"/>
    <cellStyle name="Comma 4 3 3 2 3 5 2" xfId="17461" xr:uid="{00000000-0005-0000-0000-00000C410000}"/>
    <cellStyle name="Comma 4 3 3 2 3 5 3" xfId="17462" xr:uid="{00000000-0005-0000-0000-00000D410000}"/>
    <cellStyle name="Comma 4 3 3 2 3 6" xfId="17463" xr:uid="{00000000-0005-0000-0000-00000E410000}"/>
    <cellStyle name="Comma 4 3 3 2 3 7" xfId="17464" xr:uid="{00000000-0005-0000-0000-00000F410000}"/>
    <cellStyle name="Comma 4 3 3 2 4" xfId="17465" xr:uid="{00000000-0005-0000-0000-000010410000}"/>
    <cellStyle name="Comma 4 3 3 2 4 2" xfId="17466" xr:uid="{00000000-0005-0000-0000-000011410000}"/>
    <cellStyle name="Comma 4 3 3 2 4 2 2" xfId="17467" xr:uid="{00000000-0005-0000-0000-000012410000}"/>
    <cellStyle name="Comma 4 3 3 2 4 2 3" xfId="17468" xr:uid="{00000000-0005-0000-0000-000013410000}"/>
    <cellStyle name="Comma 4 3 3 2 4 3" xfId="17469" xr:uid="{00000000-0005-0000-0000-000014410000}"/>
    <cellStyle name="Comma 4 3 3 2 4 3 2" xfId="17470" xr:uid="{00000000-0005-0000-0000-000015410000}"/>
    <cellStyle name="Comma 4 3 3 2 4 3 3" xfId="17471" xr:uid="{00000000-0005-0000-0000-000016410000}"/>
    <cellStyle name="Comma 4 3 3 2 4 4" xfId="17472" xr:uid="{00000000-0005-0000-0000-000017410000}"/>
    <cellStyle name="Comma 4 3 3 2 4 4 2" xfId="17473" xr:uid="{00000000-0005-0000-0000-000018410000}"/>
    <cellStyle name="Comma 4 3 3 2 4 4 3" xfId="17474" xr:uid="{00000000-0005-0000-0000-000019410000}"/>
    <cellStyle name="Comma 4 3 3 2 4 5" xfId="17475" xr:uid="{00000000-0005-0000-0000-00001A410000}"/>
    <cellStyle name="Comma 4 3 3 2 4 5 2" xfId="17476" xr:uid="{00000000-0005-0000-0000-00001B410000}"/>
    <cellStyle name="Comma 4 3 3 2 4 5 3" xfId="17477" xr:uid="{00000000-0005-0000-0000-00001C410000}"/>
    <cellStyle name="Comma 4 3 3 2 4 6" xfId="17478" xr:uid="{00000000-0005-0000-0000-00001D410000}"/>
    <cellStyle name="Comma 4 3 3 2 4 7" xfId="17479" xr:uid="{00000000-0005-0000-0000-00001E410000}"/>
    <cellStyle name="Comma 4 3 3 2 5" xfId="17480" xr:uid="{00000000-0005-0000-0000-00001F410000}"/>
    <cellStyle name="Comma 4 3 3 2 5 2" xfId="17481" xr:uid="{00000000-0005-0000-0000-000020410000}"/>
    <cellStyle name="Comma 4 3 3 2 5 2 2" xfId="17482" xr:uid="{00000000-0005-0000-0000-000021410000}"/>
    <cellStyle name="Comma 4 3 3 2 5 2 3" xfId="17483" xr:uid="{00000000-0005-0000-0000-000022410000}"/>
    <cellStyle name="Comma 4 3 3 2 5 3" xfId="17484" xr:uid="{00000000-0005-0000-0000-000023410000}"/>
    <cellStyle name="Comma 4 3 3 2 5 3 2" xfId="17485" xr:uid="{00000000-0005-0000-0000-000024410000}"/>
    <cellStyle name="Comma 4 3 3 2 5 3 3" xfId="17486" xr:uid="{00000000-0005-0000-0000-000025410000}"/>
    <cellStyle name="Comma 4 3 3 2 5 4" xfId="17487" xr:uid="{00000000-0005-0000-0000-000026410000}"/>
    <cellStyle name="Comma 4 3 3 2 5 4 2" xfId="17488" xr:uid="{00000000-0005-0000-0000-000027410000}"/>
    <cellStyle name="Comma 4 3 3 2 5 4 3" xfId="17489" xr:uid="{00000000-0005-0000-0000-000028410000}"/>
    <cellStyle name="Comma 4 3 3 2 5 5" xfId="17490" xr:uid="{00000000-0005-0000-0000-000029410000}"/>
    <cellStyle name="Comma 4 3 3 2 5 5 2" xfId="17491" xr:uid="{00000000-0005-0000-0000-00002A410000}"/>
    <cellStyle name="Comma 4 3 3 2 5 5 3" xfId="17492" xr:uid="{00000000-0005-0000-0000-00002B410000}"/>
    <cellStyle name="Comma 4 3 3 2 5 6" xfId="17493" xr:uid="{00000000-0005-0000-0000-00002C410000}"/>
    <cellStyle name="Comma 4 3 3 2 5 7" xfId="17494" xr:uid="{00000000-0005-0000-0000-00002D410000}"/>
    <cellStyle name="Comma 4 3 3 2 6" xfId="17495" xr:uid="{00000000-0005-0000-0000-00002E410000}"/>
    <cellStyle name="Comma 4 3 3 2 6 2" xfId="17496" xr:uid="{00000000-0005-0000-0000-00002F410000}"/>
    <cellStyle name="Comma 4 3 3 2 6 3" xfId="17497" xr:uid="{00000000-0005-0000-0000-000030410000}"/>
    <cellStyle name="Comma 4 3 3 2 7" xfId="17498" xr:uid="{00000000-0005-0000-0000-000031410000}"/>
    <cellStyle name="Comma 4 3 3 2 7 2" xfId="17499" xr:uid="{00000000-0005-0000-0000-000032410000}"/>
    <cellStyle name="Comma 4 3 3 2 7 3" xfId="17500" xr:uid="{00000000-0005-0000-0000-000033410000}"/>
    <cellStyle name="Comma 4 3 3 2 8" xfId="17501" xr:uid="{00000000-0005-0000-0000-000034410000}"/>
    <cellStyle name="Comma 4 3 3 2 8 2" xfId="17502" xr:uid="{00000000-0005-0000-0000-000035410000}"/>
    <cellStyle name="Comma 4 3 3 2 8 3" xfId="17503" xr:uid="{00000000-0005-0000-0000-000036410000}"/>
    <cellStyle name="Comma 4 3 3 2 9" xfId="17504" xr:uid="{00000000-0005-0000-0000-000037410000}"/>
    <cellStyle name="Comma 4 3 3 2 9 2" xfId="17505" xr:uid="{00000000-0005-0000-0000-000038410000}"/>
    <cellStyle name="Comma 4 3 3 2 9 3" xfId="17506" xr:uid="{00000000-0005-0000-0000-000039410000}"/>
    <cellStyle name="Comma 4 3 3 3" xfId="17507" xr:uid="{00000000-0005-0000-0000-00003A410000}"/>
    <cellStyle name="Comma 4 3 3 3 2" xfId="17508" xr:uid="{00000000-0005-0000-0000-00003B410000}"/>
    <cellStyle name="Comma 4 3 3 3 2 2" xfId="17509" xr:uid="{00000000-0005-0000-0000-00003C410000}"/>
    <cellStyle name="Comma 4 3 3 3 2 2 2" xfId="17510" xr:uid="{00000000-0005-0000-0000-00003D410000}"/>
    <cellStyle name="Comma 4 3 3 3 2 2 3" xfId="17511" xr:uid="{00000000-0005-0000-0000-00003E410000}"/>
    <cellStyle name="Comma 4 3 3 3 2 3" xfId="17512" xr:uid="{00000000-0005-0000-0000-00003F410000}"/>
    <cellStyle name="Comma 4 3 3 3 2 3 2" xfId="17513" xr:uid="{00000000-0005-0000-0000-000040410000}"/>
    <cellStyle name="Comma 4 3 3 3 2 3 3" xfId="17514" xr:uid="{00000000-0005-0000-0000-000041410000}"/>
    <cellStyle name="Comma 4 3 3 3 2 4" xfId="17515" xr:uid="{00000000-0005-0000-0000-000042410000}"/>
    <cellStyle name="Comma 4 3 3 3 2 4 2" xfId="17516" xr:uid="{00000000-0005-0000-0000-000043410000}"/>
    <cellStyle name="Comma 4 3 3 3 2 4 3" xfId="17517" xr:uid="{00000000-0005-0000-0000-000044410000}"/>
    <cellStyle name="Comma 4 3 3 3 2 5" xfId="17518" xr:uid="{00000000-0005-0000-0000-000045410000}"/>
    <cellStyle name="Comma 4 3 3 3 2 5 2" xfId="17519" xr:uid="{00000000-0005-0000-0000-000046410000}"/>
    <cellStyle name="Comma 4 3 3 3 2 5 3" xfId="17520" xr:uid="{00000000-0005-0000-0000-000047410000}"/>
    <cellStyle name="Comma 4 3 3 3 2 6" xfId="17521" xr:uid="{00000000-0005-0000-0000-000048410000}"/>
    <cellStyle name="Comma 4 3 3 3 2 7" xfId="17522" xr:uid="{00000000-0005-0000-0000-000049410000}"/>
    <cellStyle name="Comma 4 3 3 3 3" xfId="17523" xr:uid="{00000000-0005-0000-0000-00004A410000}"/>
    <cellStyle name="Comma 4 3 3 3 3 2" xfId="17524" xr:uid="{00000000-0005-0000-0000-00004B410000}"/>
    <cellStyle name="Comma 4 3 3 3 3 3" xfId="17525" xr:uid="{00000000-0005-0000-0000-00004C410000}"/>
    <cellStyle name="Comma 4 3 3 3 4" xfId="17526" xr:uid="{00000000-0005-0000-0000-00004D410000}"/>
    <cellStyle name="Comma 4 3 3 3 4 2" xfId="17527" xr:uid="{00000000-0005-0000-0000-00004E410000}"/>
    <cellStyle name="Comma 4 3 3 3 4 3" xfId="17528" xr:uid="{00000000-0005-0000-0000-00004F410000}"/>
    <cellStyle name="Comma 4 3 3 3 5" xfId="17529" xr:uid="{00000000-0005-0000-0000-000050410000}"/>
    <cellStyle name="Comma 4 3 3 3 5 2" xfId="17530" xr:uid="{00000000-0005-0000-0000-000051410000}"/>
    <cellStyle name="Comma 4 3 3 3 5 3" xfId="17531" xr:uid="{00000000-0005-0000-0000-000052410000}"/>
    <cellStyle name="Comma 4 3 3 3 6" xfId="17532" xr:uid="{00000000-0005-0000-0000-000053410000}"/>
    <cellStyle name="Comma 4 3 3 3 6 2" xfId="17533" xr:uid="{00000000-0005-0000-0000-000054410000}"/>
    <cellStyle name="Comma 4 3 3 3 6 3" xfId="17534" xr:uid="{00000000-0005-0000-0000-000055410000}"/>
    <cellStyle name="Comma 4 3 3 3 7" xfId="17535" xr:uid="{00000000-0005-0000-0000-000056410000}"/>
    <cellStyle name="Comma 4 3 3 3 8" xfId="17536" xr:uid="{00000000-0005-0000-0000-000057410000}"/>
    <cellStyle name="Comma 4 3 3 4" xfId="17537" xr:uid="{00000000-0005-0000-0000-000058410000}"/>
    <cellStyle name="Comma 4 3 3 4 2" xfId="17538" xr:uid="{00000000-0005-0000-0000-000059410000}"/>
    <cellStyle name="Comma 4 3 3 4 2 2" xfId="17539" xr:uid="{00000000-0005-0000-0000-00005A410000}"/>
    <cellStyle name="Comma 4 3 3 4 2 2 2" xfId="17540" xr:uid="{00000000-0005-0000-0000-00005B410000}"/>
    <cellStyle name="Comma 4 3 3 4 2 2 3" xfId="17541" xr:uid="{00000000-0005-0000-0000-00005C410000}"/>
    <cellStyle name="Comma 4 3 3 4 2 3" xfId="17542" xr:uid="{00000000-0005-0000-0000-00005D410000}"/>
    <cellStyle name="Comma 4 3 3 4 2 3 2" xfId="17543" xr:uid="{00000000-0005-0000-0000-00005E410000}"/>
    <cellStyle name="Comma 4 3 3 4 2 3 3" xfId="17544" xr:uid="{00000000-0005-0000-0000-00005F410000}"/>
    <cellStyle name="Comma 4 3 3 4 2 4" xfId="17545" xr:uid="{00000000-0005-0000-0000-000060410000}"/>
    <cellStyle name="Comma 4 3 3 4 2 4 2" xfId="17546" xr:uid="{00000000-0005-0000-0000-000061410000}"/>
    <cellStyle name="Comma 4 3 3 4 2 4 3" xfId="17547" xr:uid="{00000000-0005-0000-0000-000062410000}"/>
    <cellStyle name="Comma 4 3 3 4 2 5" xfId="17548" xr:uid="{00000000-0005-0000-0000-000063410000}"/>
    <cellStyle name="Comma 4 3 3 4 2 5 2" xfId="17549" xr:uid="{00000000-0005-0000-0000-000064410000}"/>
    <cellStyle name="Comma 4 3 3 4 2 5 3" xfId="17550" xr:uid="{00000000-0005-0000-0000-000065410000}"/>
    <cellStyle name="Comma 4 3 3 4 2 6" xfId="17551" xr:uid="{00000000-0005-0000-0000-000066410000}"/>
    <cellStyle name="Comma 4 3 3 4 2 7" xfId="17552" xr:uid="{00000000-0005-0000-0000-000067410000}"/>
    <cellStyle name="Comma 4 3 3 4 3" xfId="17553" xr:uid="{00000000-0005-0000-0000-000068410000}"/>
    <cellStyle name="Comma 4 3 3 4 3 2" xfId="17554" xr:uid="{00000000-0005-0000-0000-000069410000}"/>
    <cellStyle name="Comma 4 3 3 4 3 3" xfId="17555" xr:uid="{00000000-0005-0000-0000-00006A410000}"/>
    <cellStyle name="Comma 4 3 3 4 4" xfId="17556" xr:uid="{00000000-0005-0000-0000-00006B410000}"/>
    <cellStyle name="Comma 4 3 3 4 4 2" xfId="17557" xr:uid="{00000000-0005-0000-0000-00006C410000}"/>
    <cellStyle name="Comma 4 3 3 4 4 3" xfId="17558" xr:uid="{00000000-0005-0000-0000-00006D410000}"/>
    <cellStyle name="Comma 4 3 3 4 5" xfId="17559" xr:uid="{00000000-0005-0000-0000-00006E410000}"/>
    <cellStyle name="Comma 4 3 3 4 5 2" xfId="17560" xr:uid="{00000000-0005-0000-0000-00006F410000}"/>
    <cellStyle name="Comma 4 3 3 4 5 3" xfId="17561" xr:uid="{00000000-0005-0000-0000-000070410000}"/>
    <cellStyle name="Comma 4 3 3 4 6" xfId="17562" xr:uid="{00000000-0005-0000-0000-000071410000}"/>
    <cellStyle name="Comma 4 3 3 4 6 2" xfId="17563" xr:uid="{00000000-0005-0000-0000-000072410000}"/>
    <cellStyle name="Comma 4 3 3 4 6 3" xfId="17564" xr:uid="{00000000-0005-0000-0000-000073410000}"/>
    <cellStyle name="Comma 4 3 3 4 7" xfId="17565" xr:uid="{00000000-0005-0000-0000-000074410000}"/>
    <cellStyle name="Comma 4 3 3 4 8" xfId="17566" xr:uid="{00000000-0005-0000-0000-000075410000}"/>
    <cellStyle name="Comma 4 3 3 5" xfId="17567" xr:uid="{00000000-0005-0000-0000-000076410000}"/>
    <cellStyle name="Comma 4 3 3 5 2" xfId="17568" xr:uid="{00000000-0005-0000-0000-000077410000}"/>
    <cellStyle name="Comma 4 3 3 5 2 2" xfId="17569" xr:uid="{00000000-0005-0000-0000-000078410000}"/>
    <cellStyle name="Comma 4 3 3 5 2 3" xfId="17570" xr:uid="{00000000-0005-0000-0000-000079410000}"/>
    <cellStyle name="Comma 4 3 3 5 3" xfId="17571" xr:uid="{00000000-0005-0000-0000-00007A410000}"/>
    <cellStyle name="Comma 4 3 3 5 3 2" xfId="17572" xr:uid="{00000000-0005-0000-0000-00007B410000}"/>
    <cellStyle name="Comma 4 3 3 5 3 3" xfId="17573" xr:uid="{00000000-0005-0000-0000-00007C410000}"/>
    <cellStyle name="Comma 4 3 3 5 4" xfId="17574" xr:uid="{00000000-0005-0000-0000-00007D410000}"/>
    <cellStyle name="Comma 4 3 3 5 4 2" xfId="17575" xr:uid="{00000000-0005-0000-0000-00007E410000}"/>
    <cellStyle name="Comma 4 3 3 5 4 3" xfId="17576" xr:uid="{00000000-0005-0000-0000-00007F410000}"/>
    <cellStyle name="Comma 4 3 3 5 5" xfId="17577" xr:uid="{00000000-0005-0000-0000-000080410000}"/>
    <cellStyle name="Comma 4 3 3 5 5 2" xfId="17578" xr:uid="{00000000-0005-0000-0000-000081410000}"/>
    <cellStyle name="Comma 4 3 3 5 5 3" xfId="17579" xr:uid="{00000000-0005-0000-0000-000082410000}"/>
    <cellStyle name="Comma 4 3 3 5 6" xfId="17580" xr:uid="{00000000-0005-0000-0000-000083410000}"/>
    <cellStyle name="Comma 4 3 3 5 7" xfId="17581" xr:uid="{00000000-0005-0000-0000-000084410000}"/>
    <cellStyle name="Comma 4 3 3 6" xfId="17582" xr:uid="{00000000-0005-0000-0000-000085410000}"/>
    <cellStyle name="Comma 4 3 3 6 2" xfId="17583" xr:uid="{00000000-0005-0000-0000-000086410000}"/>
    <cellStyle name="Comma 4 3 3 6 2 2" xfId="17584" xr:uid="{00000000-0005-0000-0000-000087410000}"/>
    <cellStyle name="Comma 4 3 3 6 2 3" xfId="17585" xr:uid="{00000000-0005-0000-0000-000088410000}"/>
    <cellStyle name="Comma 4 3 3 6 3" xfId="17586" xr:uid="{00000000-0005-0000-0000-000089410000}"/>
    <cellStyle name="Comma 4 3 3 6 3 2" xfId="17587" xr:uid="{00000000-0005-0000-0000-00008A410000}"/>
    <cellStyle name="Comma 4 3 3 6 3 3" xfId="17588" xr:uid="{00000000-0005-0000-0000-00008B410000}"/>
    <cellStyle name="Comma 4 3 3 6 4" xfId="17589" xr:uid="{00000000-0005-0000-0000-00008C410000}"/>
    <cellStyle name="Comma 4 3 3 6 4 2" xfId="17590" xr:uid="{00000000-0005-0000-0000-00008D410000}"/>
    <cellStyle name="Comma 4 3 3 6 4 3" xfId="17591" xr:uid="{00000000-0005-0000-0000-00008E410000}"/>
    <cellStyle name="Comma 4 3 3 6 5" xfId="17592" xr:uid="{00000000-0005-0000-0000-00008F410000}"/>
    <cellStyle name="Comma 4 3 3 6 5 2" xfId="17593" xr:uid="{00000000-0005-0000-0000-000090410000}"/>
    <cellStyle name="Comma 4 3 3 6 5 3" xfId="17594" xr:uid="{00000000-0005-0000-0000-000091410000}"/>
    <cellStyle name="Comma 4 3 3 6 6" xfId="17595" xr:uid="{00000000-0005-0000-0000-000092410000}"/>
    <cellStyle name="Comma 4 3 3 6 7" xfId="17596" xr:uid="{00000000-0005-0000-0000-000093410000}"/>
    <cellStyle name="Comma 4 3 3 7" xfId="17597" xr:uid="{00000000-0005-0000-0000-000094410000}"/>
    <cellStyle name="Comma 4 3 3 7 2" xfId="17598" xr:uid="{00000000-0005-0000-0000-000095410000}"/>
    <cellStyle name="Comma 4 3 3 7 2 2" xfId="17599" xr:uid="{00000000-0005-0000-0000-000096410000}"/>
    <cellStyle name="Comma 4 3 3 7 2 3" xfId="17600" xr:uid="{00000000-0005-0000-0000-000097410000}"/>
    <cellStyle name="Comma 4 3 3 7 3" xfId="17601" xr:uid="{00000000-0005-0000-0000-000098410000}"/>
    <cellStyle name="Comma 4 3 3 7 3 2" xfId="17602" xr:uid="{00000000-0005-0000-0000-000099410000}"/>
    <cellStyle name="Comma 4 3 3 7 3 3" xfId="17603" xr:uid="{00000000-0005-0000-0000-00009A410000}"/>
    <cellStyle name="Comma 4 3 3 7 4" xfId="17604" xr:uid="{00000000-0005-0000-0000-00009B410000}"/>
    <cellStyle name="Comma 4 3 3 7 4 2" xfId="17605" xr:uid="{00000000-0005-0000-0000-00009C410000}"/>
    <cellStyle name="Comma 4 3 3 7 4 3" xfId="17606" xr:uid="{00000000-0005-0000-0000-00009D410000}"/>
    <cellStyle name="Comma 4 3 3 7 5" xfId="17607" xr:uid="{00000000-0005-0000-0000-00009E410000}"/>
    <cellStyle name="Comma 4 3 3 7 5 2" xfId="17608" xr:uid="{00000000-0005-0000-0000-00009F410000}"/>
    <cellStyle name="Comma 4 3 3 7 5 3" xfId="17609" xr:uid="{00000000-0005-0000-0000-0000A0410000}"/>
    <cellStyle name="Comma 4 3 3 7 6" xfId="17610" xr:uid="{00000000-0005-0000-0000-0000A1410000}"/>
    <cellStyle name="Comma 4 3 3 7 7" xfId="17611" xr:uid="{00000000-0005-0000-0000-0000A2410000}"/>
    <cellStyle name="Comma 4 3 3 8" xfId="17612" xr:uid="{00000000-0005-0000-0000-0000A3410000}"/>
    <cellStyle name="Comma 4 3 3 8 2" xfId="17613" xr:uid="{00000000-0005-0000-0000-0000A4410000}"/>
    <cellStyle name="Comma 4 3 3 8 2 2" xfId="17614" xr:uid="{00000000-0005-0000-0000-0000A5410000}"/>
    <cellStyle name="Comma 4 3 3 8 2 3" xfId="17615" xr:uid="{00000000-0005-0000-0000-0000A6410000}"/>
    <cellStyle name="Comma 4 3 3 8 3" xfId="17616" xr:uid="{00000000-0005-0000-0000-0000A7410000}"/>
    <cellStyle name="Comma 4 3 3 8 3 2" xfId="17617" xr:uid="{00000000-0005-0000-0000-0000A8410000}"/>
    <cellStyle name="Comma 4 3 3 8 3 3" xfId="17618" xr:uid="{00000000-0005-0000-0000-0000A9410000}"/>
    <cellStyle name="Comma 4 3 3 8 4" xfId="17619" xr:uid="{00000000-0005-0000-0000-0000AA410000}"/>
    <cellStyle name="Comma 4 3 3 8 4 2" xfId="17620" xr:uid="{00000000-0005-0000-0000-0000AB410000}"/>
    <cellStyle name="Comma 4 3 3 8 4 3" xfId="17621" xr:uid="{00000000-0005-0000-0000-0000AC410000}"/>
    <cellStyle name="Comma 4 3 3 8 5" xfId="17622" xr:uid="{00000000-0005-0000-0000-0000AD410000}"/>
    <cellStyle name="Comma 4 3 3 8 5 2" xfId="17623" xr:uid="{00000000-0005-0000-0000-0000AE410000}"/>
    <cellStyle name="Comma 4 3 3 8 5 3" xfId="17624" xr:uid="{00000000-0005-0000-0000-0000AF410000}"/>
    <cellStyle name="Comma 4 3 3 8 6" xfId="17625" xr:uid="{00000000-0005-0000-0000-0000B0410000}"/>
    <cellStyle name="Comma 4 3 3 8 7" xfId="17626" xr:uid="{00000000-0005-0000-0000-0000B1410000}"/>
    <cellStyle name="Comma 4 3 3 9" xfId="17627" xr:uid="{00000000-0005-0000-0000-0000B2410000}"/>
    <cellStyle name="Comma 4 3 3 9 2" xfId="17628" xr:uid="{00000000-0005-0000-0000-0000B3410000}"/>
    <cellStyle name="Comma 4 3 3 9 3" xfId="17629" xr:uid="{00000000-0005-0000-0000-0000B4410000}"/>
    <cellStyle name="Comma 4 3 4" xfId="17630" xr:uid="{00000000-0005-0000-0000-0000B5410000}"/>
    <cellStyle name="Comma 4 3 4 10" xfId="17631" xr:uid="{00000000-0005-0000-0000-0000B6410000}"/>
    <cellStyle name="Comma 4 3 4 11" xfId="17632" xr:uid="{00000000-0005-0000-0000-0000B7410000}"/>
    <cellStyle name="Comma 4 3 4 2" xfId="17633" xr:uid="{00000000-0005-0000-0000-0000B8410000}"/>
    <cellStyle name="Comma 4 3 4 2 2" xfId="17634" xr:uid="{00000000-0005-0000-0000-0000B9410000}"/>
    <cellStyle name="Comma 4 3 4 2 2 2" xfId="17635" xr:uid="{00000000-0005-0000-0000-0000BA410000}"/>
    <cellStyle name="Comma 4 3 4 2 2 2 2" xfId="17636" xr:uid="{00000000-0005-0000-0000-0000BB410000}"/>
    <cellStyle name="Comma 4 3 4 2 2 2 3" xfId="17637" xr:uid="{00000000-0005-0000-0000-0000BC410000}"/>
    <cellStyle name="Comma 4 3 4 2 2 3" xfId="17638" xr:uid="{00000000-0005-0000-0000-0000BD410000}"/>
    <cellStyle name="Comma 4 3 4 2 2 3 2" xfId="17639" xr:uid="{00000000-0005-0000-0000-0000BE410000}"/>
    <cellStyle name="Comma 4 3 4 2 2 3 3" xfId="17640" xr:uid="{00000000-0005-0000-0000-0000BF410000}"/>
    <cellStyle name="Comma 4 3 4 2 2 4" xfId="17641" xr:uid="{00000000-0005-0000-0000-0000C0410000}"/>
    <cellStyle name="Comma 4 3 4 2 2 4 2" xfId="17642" xr:uid="{00000000-0005-0000-0000-0000C1410000}"/>
    <cellStyle name="Comma 4 3 4 2 2 4 3" xfId="17643" xr:uid="{00000000-0005-0000-0000-0000C2410000}"/>
    <cellStyle name="Comma 4 3 4 2 2 5" xfId="17644" xr:uid="{00000000-0005-0000-0000-0000C3410000}"/>
    <cellStyle name="Comma 4 3 4 2 2 5 2" xfId="17645" xr:uid="{00000000-0005-0000-0000-0000C4410000}"/>
    <cellStyle name="Comma 4 3 4 2 2 5 3" xfId="17646" xr:uid="{00000000-0005-0000-0000-0000C5410000}"/>
    <cellStyle name="Comma 4 3 4 2 2 6" xfId="17647" xr:uid="{00000000-0005-0000-0000-0000C6410000}"/>
    <cellStyle name="Comma 4 3 4 2 2 7" xfId="17648" xr:uid="{00000000-0005-0000-0000-0000C7410000}"/>
    <cellStyle name="Comma 4 3 4 2 3" xfId="17649" xr:uid="{00000000-0005-0000-0000-0000C8410000}"/>
    <cellStyle name="Comma 4 3 4 2 3 2" xfId="17650" xr:uid="{00000000-0005-0000-0000-0000C9410000}"/>
    <cellStyle name="Comma 4 3 4 2 3 3" xfId="17651" xr:uid="{00000000-0005-0000-0000-0000CA410000}"/>
    <cellStyle name="Comma 4 3 4 2 4" xfId="17652" xr:uid="{00000000-0005-0000-0000-0000CB410000}"/>
    <cellStyle name="Comma 4 3 4 2 4 2" xfId="17653" xr:uid="{00000000-0005-0000-0000-0000CC410000}"/>
    <cellStyle name="Comma 4 3 4 2 4 3" xfId="17654" xr:uid="{00000000-0005-0000-0000-0000CD410000}"/>
    <cellStyle name="Comma 4 3 4 2 5" xfId="17655" xr:uid="{00000000-0005-0000-0000-0000CE410000}"/>
    <cellStyle name="Comma 4 3 4 2 5 2" xfId="17656" xr:uid="{00000000-0005-0000-0000-0000CF410000}"/>
    <cellStyle name="Comma 4 3 4 2 5 3" xfId="17657" xr:uid="{00000000-0005-0000-0000-0000D0410000}"/>
    <cellStyle name="Comma 4 3 4 2 6" xfId="17658" xr:uid="{00000000-0005-0000-0000-0000D1410000}"/>
    <cellStyle name="Comma 4 3 4 2 6 2" xfId="17659" xr:uid="{00000000-0005-0000-0000-0000D2410000}"/>
    <cellStyle name="Comma 4 3 4 2 6 3" xfId="17660" xr:uid="{00000000-0005-0000-0000-0000D3410000}"/>
    <cellStyle name="Comma 4 3 4 2 7" xfId="17661" xr:uid="{00000000-0005-0000-0000-0000D4410000}"/>
    <cellStyle name="Comma 4 3 4 2 8" xfId="17662" xr:uid="{00000000-0005-0000-0000-0000D5410000}"/>
    <cellStyle name="Comma 4 3 4 3" xfId="17663" xr:uid="{00000000-0005-0000-0000-0000D6410000}"/>
    <cellStyle name="Comma 4 3 4 3 2" xfId="17664" xr:uid="{00000000-0005-0000-0000-0000D7410000}"/>
    <cellStyle name="Comma 4 3 4 3 2 2" xfId="17665" xr:uid="{00000000-0005-0000-0000-0000D8410000}"/>
    <cellStyle name="Comma 4 3 4 3 2 3" xfId="17666" xr:uid="{00000000-0005-0000-0000-0000D9410000}"/>
    <cellStyle name="Comma 4 3 4 3 3" xfId="17667" xr:uid="{00000000-0005-0000-0000-0000DA410000}"/>
    <cellStyle name="Comma 4 3 4 3 3 2" xfId="17668" xr:uid="{00000000-0005-0000-0000-0000DB410000}"/>
    <cellStyle name="Comma 4 3 4 3 3 3" xfId="17669" xr:uid="{00000000-0005-0000-0000-0000DC410000}"/>
    <cellStyle name="Comma 4 3 4 3 4" xfId="17670" xr:uid="{00000000-0005-0000-0000-0000DD410000}"/>
    <cellStyle name="Comma 4 3 4 3 4 2" xfId="17671" xr:uid="{00000000-0005-0000-0000-0000DE410000}"/>
    <cellStyle name="Comma 4 3 4 3 4 3" xfId="17672" xr:uid="{00000000-0005-0000-0000-0000DF410000}"/>
    <cellStyle name="Comma 4 3 4 3 5" xfId="17673" xr:uid="{00000000-0005-0000-0000-0000E0410000}"/>
    <cellStyle name="Comma 4 3 4 3 5 2" xfId="17674" xr:uid="{00000000-0005-0000-0000-0000E1410000}"/>
    <cellStyle name="Comma 4 3 4 3 5 3" xfId="17675" xr:uid="{00000000-0005-0000-0000-0000E2410000}"/>
    <cellStyle name="Comma 4 3 4 3 6" xfId="17676" xr:uid="{00000000-0005-0000-0000-0000E3410000}"/>
    <cellStyle name="Comma 4 3 4 3 7" xfId="17677" xr:uid="{00000000-0005-0000-0000-0000E4410000}"/>
    <cellStyle name="Comma 4 3 4 4" xfId="17678" xr:uid="{00000000-0005-0000-0000-0000E5410000}"/>
    <cellStyle name="Comma 4 3 4 4 2" xfId="17679" xr:uid="{00000000-0005-0000-0000-0000E6410000}"/>
    <cellStyle name="Comma 4 3 4 4 2 2" xfId="17680" xr:uid="{00000000-0005-0000-0000-0000E7410000}"/>
    <cellStyle name="Comma 4 3 4 4 2 3" xfId="17681" xr:uid="{00000000-0005-0000-0000-0000E8410000}"/>
    <cellStyle name="Comma 4 3 4 4 3" xfId="17682" xr:uid="{00000000-0005-0000-0000-0000E9410000}"/>
    <cellStyle name="Comma 4 3 4 4 3 2" xfId="17683" xr:uid="{00000000-0005-0000-0000-0000EA410000}"/>
    <cellStyle name="Comma 4 3 4 4 3 3" xfId="17684" xr:uid="{00000000-0005-0000-0000-0000EB410000}"/>
    <cellStyle name="Comma 4 3 4 4 4" xfId="17685" xr:uid="{00000000-0005-0000-0000-0000EC410000}"/>
    <cellStyle name="Comma 4 3 4 4 4 2" xfId="17686" xr:uid="{00000000-0005-0000-0000-0000ED410000}"/>
    <cellStyle name="Comma 4 3 4 4 4 3" xfId="17687" xr:uid="{00000000-0005-0000-0000-0000EE410000}"/>
    <cellStyle name="Comma 4 3 4 4 5" xfId="17688" xr:uid="{00000000-0005-0000-0000-0000EF410000}"/>
    <cellStyle name="Comma 4 3 4 4 5 2" xfId="17689" xr:uid="{00000000-0005-0000-0000-0000F0410000}"/>
    <cellStyle name="Comma 4 3 4 4 5 3" xfId="17690" xr:uid="{00000000-0005-0000-0000-0000F1410000}"/>
    <cellStyle name="Comma 4 3 4 4 6" xfId="17691" xr:uid="{00000000-0005-0000-0000-0000F2410000}"/>
    <cellStyle name="Comma 4 3 4 4 7" xfId="17692" xr:uid="{00000000-0005-0000-0000-0000F3410000}"/>
    <cellStyle name="Comma 4 3 4 5" xfId="17693" xr:uid="{00000000-0005-0000-0000-0000F4410000}"/>
    <cellStyle name="Comma 4 3 4 5 2" xfId="17694" xr:uid="{00000000-0005-0000-0000-0000F5410000}"/>
    <cellStyle name="Comma 4 3 4 5 2 2" xfId="17695" xr:uid="{00000000-0005-0000-0000-0000F6410000}"/>
    <cellStyle name="Comma 4 3 4 5 2 3" xfId="17696" xr:uid="{00000000-0005-0000-0000-0000F7410000}"/>
    <cellStyle name="Comma 4 3 4 5 3" xfId="17697" xr:uid="{00000000-0005-0000-0000-0000F8410000}"/>
    <cellStyle name="Comma 4 3 4 5 3 2" xfId="17698" xr:uid="{00000000-0005-0000-0000-0000F9410000}"/>
    <cellStyle name="Comma 4 3 4 5 3 3" xfId="17699" xr:uid="{00000000-0005-0000-0000-0000FA410000}"/>
    <cellStyle name="Comma 4 3 4 5 4" xfId="17700" xr:uid="{00000000-0005-0000-0000-0000FB410000}"/>
    <cellStyle name="Comma 4 3 4 5 4 2" xfId="17701" xr:uid="{00000000-0005-0000-0000-0000FC410000}"/>
    <cellStyle name="Comma 4 3 4 5 4 3" xfId="17702" xr:uid="{00000000-0005-0000-0000-0000FD410000}"/>
    <cellStyle name="Comma 4 3 4 5 5" xfId="17703" xr:uid="{00000000-0005-0000-0000-0000FE410000}"/>
    <cellStyle name="Comma 4 3 4 5 5 2" xfId="17704" xr:uid="{00000000-0005-0000-0000-0000FF410000}"/>
    <cellStyle name="Comma 4 3 4 5 5 3" xfId="17705" xr:uid="{00000000-0005-0000-0000-000000420000}"/>
    <cellStyle name="Comma 4 3 4 5 6" xfId="17706" xr:uid="{00000000-0005-0000-0000-000001420000}"/>
    <cellStyle name="Comma 4 3 4 5 7" xfId="17707" xr:uid="{00000000-0005-0000-0000-000002420000}"/>
    <cellStyle name="Comma 4 3 4 6" xfId="17708" xr:uid="{00000000-0005-0000-0000-000003420000}"/>
    <cellStyle name="Comma 4 3 4 6 2" xfId="17709" xr:uid="{00000000-0005-0000-0000-000004420000}"/>
    <cellStyle name="Comma 4 3 4 6 3" xfId="17710" xr:uid="{00000000-0005-0000-0000-000005420000}"/>
    <cellStyle name="Comma 4 3 4 7" xfId="17711" xr:uid="{00000000-0005-0000-0000-000006420000}"/>
    <cellStyle name="Comma 4 3 4 7 2" xfId="17712" xr:uid="{00000000-0005-0000-0000-000007420000}"/>
    <cellStyle name="Comma 4 3 4 7 3" xfId="17713" xr:uid="{00000000-0005-0000-0000-000008420000}"/>
    <cellStyle name="Comma 4 3 4 8" xfId="17714" xr:uid="{00000000-0005-0000-0000-000009420000}"/>
    <cellStyle name="Comma 4 3 4 8 2" xfId="17715" xr:uid="{00000000-0005-0000-0000-00000A420000}"/>
    <cellStyle name="Comma 4 3 4 8 3" xfId="17716" xr:uid="{00000000-0005-0000-0000-00000B420000}"/>
    <cellStyle name="Comma 4 3 4 9" xfId="17717" xr:uid="{00000000-0005-0000-0000-00000C420000}"/>
    <cellStyle name="Comma 4 3 4 9 2" xfId="17718" xr:uid="{00000000-0005-0000-0000-00000D420000}"/>
    <cellStyle name="Comma 4 3 4 9 3" xfId="17719" xr:uid="{00000000-0005-0000-0000-00000E420000}"/>
    <cellStyle name="Comma 4 3 5" xfId="17720" xr:uid="{00000000-0005-0000-0000-00000F420000}"/>
    <cellStyle name="Comma 4 3 5 2" xfId="17721" xr:uid="{00000000-0005-0000-0000-000010420000}"/>
    <cellStyle name="Comma 4 3 5 2 2" xfId="17722" xr:uid="{00000000-0005-0000-0000-000011420000}"/>
    <cellStyle name="Comma 4 3 5 2 2 2" xfId="17723" xr:uid="{00000000-0005-0000-0000-000012420000}"/>
    <cellStyle name="Comma 4 3 5 2 2 3" xfId="17724" xr:uid="{00000000-0005-0000-0000-000013420000}"/>
    <cellStyle name="Comma 4 3 5 2 3" xfId="17725" xr:uid="{00000000-0005-0000-0000-000014420000}"/>
    <cellStyle name="Comma 4 3 5 2 3 2" xfId="17726" xr:uid="{00000000-0005-0000-0000-000015420000}"/>
    <cellStyle name="Comma 4 3 5 2 3 3" xfId="17727" xr:uid="{00000000-0005-0000-0000-000016420000}"/>
    <cellStyle name="Comma 4 3 5 2 4" xfId="17728" xr:uid="{00000000-0005-0000-0000-000017420000}"/>
    <cellStyle name="Comma 4 3 5 2 4 2" xfId="17729" xr:uid="{00000000-0005-0000-0000-000018420000}"/>
    <cellStyle name="Comma 4 3 5 2 4 3" xfId="17730" xr:uid="{00000000-0005-0000-0000-000019420000}"/>
    <cellStyle name="Comma 4 3 5 2 5" xfId="17731" xr:uid="{00000000-0005-0000-0000-00001A420000}"/>
    <cellStyle name="Comma 4 3 5 2 5 2" xfId="17732" xr:uid="{00000000-0005-0000-0000-00001B420000}"/>
    <cellStyle name="Comma 4 3 5 2 5 3" xfId="17733" xr:uid="{00000000-0005-0000-0000-00001C420000}"/>
    <cellStyle name="Comma 4 3 5 2 6" xfId="17734" xr:uid="{00000000-0005-0000-0000-00001D420000}"/>
    <cellStyle name="Comma 4 3 5 2 7" xfId="17735" xr:uid="{00000000-0005-0000-0000-00001E420000}"/>
    <cellStyle name="Comma 4 3 5 3" xfId="17736" xr:uid="{00000000-0005-0000-0000-00001F420000}"/>
    <cellStyle name="Comma 4 3 5 3 2" xfId="17737" xr:uid="{00000000-0005-0000-0000-000020420000}"/>
    <cellStyle name="Comma 4 3 5 3 3" xfId="17738" xr:uid="{00000000-0005-0000-0000-000021420000}"/>
    <cellStyle name="Comma 4 3 5 4" xfId="17739" xr:uid="{00000000-0005-0000-0000-000022420000}"/>
    <cellStyle name="Comma 4 3 5 4 2" xfId="17740" xr:uid="{00000000-0005-0000-0000-000023420000}"/>
    <cellStyle name="Comma 4 3 5 4 3" xfId="17741" xr:uid="{00000000-0005-0000-0000-000024420000}"/>
    <cellStyle name="Comma 4 3 5 5" xfId="17742" xr:uid="{00000000-0005-0000-0000-000025420000}"/>
    <cellStyle name="Comma 4 3 5 5 2" xfId="17743" xr:uid="{00000000-0005-0000-0000-000026420000}"/>
    <cellStyle name="Comma 4 3 5 5 3" xfId="17744" xr:uid="{00000000-0005-0000-0000-000027420000}"/>
    <cellStyle name="Comma 4 3 5 6" xfId="17745" xr:uid="{00000000-0005-0000-0000-000028420000}"/>
    <cellStyle name="Comma 4 3 5 6 2" xfId="17746" xr:uid="{00000000-0005-0000-0000-000029420000}"/>
    <cellStyle name="Comma 4 3 5 6 3" xfId="17747" xr:uid="{00000000-0005-0000-0000-00002A420000}"/>
    <cellStyle name="Comma 4 3 5 7" xfId="17748" xr:uid="{00000000-0005-0000-0000-00002B420000}"/>
    <cellStyle name="Comma 4 3 5 8" xfId="17749" xr:uid="{00000000-0005-0000-0000-00002C420000}"/>
    <cellStyle name="Comma 4 3 6" xfId="17750" xr:uid="{00000000-0005-0000-0000-00002D420000}"/>
    <cellStyle name="Comma 4 3 6 2" xfId="17751" xr:uid="{00000000-0005-0000-0000-00002E420000}"/>
    <cellStyle name="Comma 4 3 6 2 2" xfId="17752" xr:uid="{00000000-0005-0000-0000-00002F420000}"/>
    <cellStyle name="Comma 4 3 6 2 2 2" xfId="17753" xr:uid="{00000000-0005-0000-0000-000030420000}"/>
    <cellStyle name="Comma 4 3 6 2 2 3" xfId="17754" xr:uid="{00000000-0005-0000-0000-000031420000}"/>
    <cellStyle name="Comma 4 3 6 2 3" xfId="17755" xr:uid="{00000000-0005-0000-0000-000032420000}"/>
    <cellStyle name="Comma 4 3 6 2 3 2" xfId="17756" xr:uid="{00000000-0005-0000-0000-000033420000}"/>
    <cellStyle name="Comma 4 3 6 2 3 3" xfId="17757" xr:uid="{00000000-0005-0000-0000-000034420000}"/>
    <cellStyle name="Comma 4 3 6 2 4" xfId="17758" xr:uid="{00000000-0005-0000-0000-000035420000}"/>
    <cellStyle name="Comma 4 3 6 2 4 2" xfId="17759" xr:uid="{00000000-0005-0000-0000-000036420000}"/>
    <cellStyle name="Comma 4 3 6 2 4 3" xfId="17760" xr:uid="{00000000-0005-0000-0000-000037420000}"/>
    <cellStyle name="Comma 4 3 6 2 5" xfId="17761" xr:uid="{00000000-0005-0000-0000-000038420000}"/>
    <cellStyle name="Comma 4 3 6 2 5 2" xfId="17762" xr:uid="{00000000-0005-0000-0000-000039420000}"/>
    <cellStyle name="Comma 4 3 6 2 5 3" xfId="17763" xr:uid="{00000000-0005-0000-0000-00003A420000}"/>
    <cellStyle name="Comma 4 3 6 2 6" xfId="17764" xr:uid="{00000000-0005-0000-0000-00003B420000}"/>
    <cellStyle name="Comma 4 3 6 2 7" xfId="17765" xr:uid="{00000000-0005-0000-0000-00003C420000}"/>
    <cellStyle name="Comma 4 3 6 3" xfId="17766" xr:uid="{00000000-0005-0000-0000-00003D420000}"/>
    <cellStyle name="Comma 4 3 6 3 2" xfId="17767" xr:uid="{00000000-0005-0000-0000-00003E420000}"/>
    <cellStyle name="Comma 4 3 6 3 3" xfId="17768" xr:uid="{00000000-0005-0000-0000-00003F420000}"/>
    <cellStyle name="Comma 4 3 6 4" xfId="17769" xr:uid="{00000000-0005-0000-0000-000040420000}"/>
    <cellStyle name="Comma 4 3 6 4 2" xfId="17770" xr:uid="{00000000-0005-0000-0000-000041420000}"/>
    <cellStyle name="Comma 4 3 6 4 3" xfId="17771" xr:uid="{00000000-0005-0000-0000-000042420000}"/>
    <cellStyle name="Comma 4 3 6 5" xfId="17772" xr:uid="{00000000-0005-0000-0000-000043420000}"/>
    <cellStyle name="Comma 4 3 6 5 2" xfId="17773" xr:uid="{00000000-0005-0000-0000-000044420000}"/>
    <cellStyle name="Comma 4 3 6 5 3" xfId="17774" xr:uid="{00000000-0005-0000-0000-000045420000}"/>
    <cellStyle name="Comma 4 3 6 6" xfId="17775" xr:uid="{00000000-0005-0000-0000-000046420000}"/>
    <cellStyle name="Comma 4 3 6 6 2" xfId="17776" xr:uid="{00000000-0005-0000-0000-000047420000}"/>
    <cellStyle name="Comma 4 3 6 6 3" xfId="17777" xr:uid="{00000000-0005-0000-0000-000048420000}"/>
    <cellStyle name="Comma 4 3 6 7" xfId="17778" xr:uid="{00000000-0005-0000-0000-000049420000}"/>
    <cellStyle name="Comma 4 3 6 8" xfId="17779" xr:uid="{00000000-0005-0000-0000-00004A420000}"/>
    <cellStyle name="Comma 4 3 7" xfId="17780" xr:uid="{00000000-0005-0000-0000-00004B420000}"/>
    <cellStyle name="Comma 4 3 7 2" xfId="17781" xr:uid="{00000000-0005-0000-0000-00004C420000}"/>
    <cellStyle name="Comma 4 3 7 2 2" xfId="17782" xr:uid="{00000000-0005-0000-0000-00004D420000}"/>
    <cellStyle name="Comma 4 3 7 2 3" xfId="17783" xr:uid="{00000000-0005-0000-0000-00004E420000}"/>
    <cellStyle name="Comma 4 3 7 3" xfId="17784" xr:uid="{00000000-0005-0000-0000-00004F420000}"/>
    <cellStyle name="Comma 4 3 7 3 2" xfId="17785" xr:uid="{00000000-0005-0000-0000-000050420000}"/>
    <cellStyle name="Comma 4 3 7 3 3" xfId="17786" xr:uid="{00000000-0005-0000-0000-000051420000}"/>
    <cellStyle name="Comma 4 3 7 4" xfId="17787" xr:uid="{00000000-0005-0000-0000-000052420000}"/>
    <cellStyle name="Comma 4 3 7 4 2" xfId="17788" xr:uid="{00000000-0005-0000-0000-000053420000}"/>
    <cellStyle name="Comma 4 3 7 4 3" xfId="17789" xr:uid="{00000000-0005-0000-0000-000054420000}"/>
    <cellStyle name="Comma 4 3 7 5" xfId="17790" xr:uid="{00000000-0005-0000-0000-000055420000}"/>
    <cellStyle name="Comma 4 3 7 5 2" xfId="17791" xr:uid="{00000000-0005-0000-0000-000056420000}"/>
    <cellStyle name="Comma 4 3 7 5 3" xfId="17792" xr:uid="{00000000-0005-0000-0000-000057420000}"/>
    <cellStyle name="Comma 4 3 7 6" xfId="17793" xr:uid="{00000000-0005-0000-0000-000058420000}"/>
    <cellStyle name="Comma 4 3 7 7" xfId="17794" xr:uid="{00000000-0005-0000-0000-000059420000}"/>
    <cellStyle name="Comma 4 3 8" xfId="17795" xr:uid="{00000000-0005-0000-0000-00005A420000}"/>
    <cellStyle name="Comma 4 3 8 2" xfId="17796" xr:uid="{00000000-0005-0000-0000-00005B420000}"/>
    <cellStyle name="Comma 4 3 8 2 2" xfId="17797" xr:uid="{00000000-0005-0000-0000-00005C420000}"/>
    <cellStyle name="Comma 4 3 8 2 3" xfId="17798" xr:uid="{00000000-0005-0000-0000-00005D420000}"/>
    <cellStyle name="Comma 4 3 8 3" xfId="17799" xr:uid="{00000000-0005-0000-0000-00005E420000}"/>
    <cellStyle name="Comma 4 3 8 3 2" xfId="17800" xr:uid="{00000000-0005-0000-0000-00005F420000}"/>
    <cellStyle name="Comma 4 3 8 3 3" xfId="17801" xr:uid="{00000000-0005-0000-0000-000060420000}"/>
    <cellStyle name="Comma 4 3 8 4" xfId="17802" xr:uid="{00000000-0005-0000-0000-000061420000}"/>
    <cellStyle name="Comma 4 3 8 4 2" xfId="17803" xr:uid="{00000000-0005-0000-0000-000062420000}"/>
    <cellStyle name="Comma 4 3 8 4 3" xfId="17804" xr:uid="{00000000-0005-0000-0000-000063420000}"/>
    <cellStyle name="Comma 4 3 8 5" xfId="17805" xr:uid="{00000000-0005-0000-0000-000064420000}"/>
    <cellStyle name="Comma 4 3 8 5 2" xfId="17806" xr:uid="{00000000-0005-0000-0000-000065420000}"/>
    <cellStyle name="Comma 4 3 8 5 3" xfId="17807" xr:uid="{00000000-0005-0000-0000-000066420000}"/>
    <cellStyle name="Comma 4 3 8 6" xfId="17808" xr:uid="{00000000-0005-0000-0000-000067420000}"/>
    <cellStyle name="Comma 4 3 8 7" xfId="17809" xr:uid="{00000000-0005-0000-0000-000068420000}"/>
    <cellStyle name="Comma 4 3 9" xfId="17810" xr:uid="{00000000-0005-0000-0000-000069420000}"/>
    <cellStyle name="Comma 4 3 9 2" xfId="17811" xr:uid="{00000000-0005-0000-0000-00006A420000}"/>
    <cellStyle name="Comma 4 3 9 2 2" xfId="17812" xr:uid="{00000000-0005-0000-0000-00006B420000}"/>
    <cellStyle name="Comma 4 3 9 2 3" xfId="17813" xr:uid="{00000000-0005-0000-0000-00006C420000}"/>
    <cellStyle name="Comma 4 3 9 3" xfId="17814" xr:uid="{00000000-0005-0000-0000-00006D420000}"/>
    <cellStyle name="Comma 4 3 9 3 2" xfId="17815" xr:uid="{00000000-0005-0000-0000-00006E420000}"/>
    <cellStyle name="Comma 4 3 9 3 3" xfId="17816" xr:uid="{00000000-0005-0000-0000-00006F420000}"/>
    <cellStyle name="Comma 4 3 9 4" xfId="17817" xr:uid="{00000000-0005-0000-0000-000070420000}"/>
    <cellStyle name="Comma 4 3 9 4 2" xfId="17818" xr:uid="{00000000-0005-0000-0000-000071420000}"/>
    <cellStyle name="Comma 4 3 9 4 3" xfId="17819" xr:uid="{00000000-0005-0000-0000-000072420000}"/>
    <cellStyle name="Comma 4 3 9 5" xfId="17820" xr:uid="{00000000-0005-0000-0000-000073420000}"/>
    <cellStyle name="Comma 4 3 9 5 2" xfId="17821" xr:uid="{00000000-0005-0000-0000-000074420000}"/>
    <cellStyle name="Comma 4 3 9 5 3" xfId="17822" xr:uid="{00000000-0005-0000-0000-000075420000}"/>
    <cellStyle name="Comma 4 3 9 6" xfId="17823" xr:uid="{00000000-0005-0000-0000-000076420000}"/>
    <cellStyle name="Comma 4 3 9 7" xfId="17824" xr:uid="{00000000-0005-0000-0000-000077420000}"/>
    <cellStyle name="Comma 4 4" xfId="695" xr:uid="{00000000-0005-0000-0000-000078420000}"/>
    <cellStyle name="Comma 4 4 10" xfId="17825" xr:uid="{00000000-0005-0000-0000-000079420000}"/>
    <cellStyle name="Comma 4 4 10 2" xfId="17826" xr:uid="{00000000-0005-0000-0000-00007A420000}"/>
    <cellStyle name="Comma 4 4 10 3" xfId="17827" xr:uid="{00000000-0005-0000-0000-00007B420000}"/>
    <cellStyle name="Comma 4 4 11" xfId="17828" xr:uid="{00000000-0005-0000-0000-00007C420000}"/>
    <cellStyle name="Comma 4 4 11 2" xfId="17829" xr:uid="{00000000-0005-0000-0000-00007D420000}"/>
    <cellStyle name="Comma 4 4 11 3" xfId="17830" xr:uid="{00000000-0005-0000-0000-00007E420000}"/>
    <cellStyle name="Comma 4 4 12" xfId="17831" xr:uid="{00000000-0005-0000-0000-00007F420000}"/>
    <cellStyle name="Comma 4 4 12 2" xfId="17832" xr:uid="{00000000-0005-0000-0000-000080420000}"/>
    <cellStyle name="Comma 4 4 12 3" xfId="17833" xr:uid="{00000000-0005-0000-0000-000081420000}"/>
    <cellStyle name="Comma 4 4 13" xfId="17834" xr:uid="{00000000-0005-0000-0000-000082420000}"/>
    <cellStyle name="Comma 4 4 13 2" xfId="17835" xr:uid="{00000000-0005-0000-0000-000083420000}"/>
    <cellStyle name="Comma 4 4 13 3" xfId="17836" xr:uid="{00000000-0005-0000-0000-000084420000}"/>
    <cellStyle name="Comma 4 4 14" xfId="17837" xr:uid="{00000000-0005-0000-0000-000085420000}"/>
    <cellStyle name="Comma 4 4 15" xfId="17838" xr:uid="{00000000-0005-0000-0000-000086420000}"/>
    <cellStyle name="Comma 4 4 2" xfId="1568" xr:uid="{00000000-0005-0000-0000-000087420000}"/>
    <cellStyle name="Comma 4 4 2 10" xfId="17839" xr:uid="{00000000-0005-0000-0000-000088420000}"/>
    <cellStyle name="Comma 4 4 2 10 2" xfId="17840" xr:uid="{00000000-0005-0000-0000-000089420000}"/>
    <cellStyle name="Comma 4 4 2 10 3" xfId="17841" xr:uid="{00000000-0005-0000-0000-00008A420000}"/>
    <cellStyle name="Comma 4 4 2 11" xfId="17842" xr:uid="{00000000-0005-0000-0000-00008B420000}"/>
    <cellStyle name="Comma 4 4 2 11 2" xfId="17843" xr:uid="{00000000-0005-0000-0000-00008C420000}"/>
    <cellStyle name="Comma 4 4 2 11 3" xfId="17844" xr:uid="{00000000-0005-0000-0000-00008D420000}"/>
    <cellStyle name="Comma 4 4 2 12" xfId="17845" xr:uid="{00000000-0005-0000-0000-00008E420000}"/>
    <cellStyle name="Comma 4 4 2 12 2" xfId="17846" xr:uid="{00000000-0005-0000-0000-00008F420000}"/>
    <cellStyle name="Comma 4 4 2 12 3" xfId="17847" xr:uid="{00000000-0005-0000-0000-000090420000}"/>
    <cellStyle name="Comma 4 4 2 13" xfId="17848" xr:uid="{00000000-0005-0000-0000-000091420000}"/>
    <cellStyle name="Comma 4 4 2 14" xfId="17849" xr:uid="{00000000-0005-0000-0000-000092420000}"/>
    <cellStyle name="Comma 4 4 2 2" xfId="17850" xr:uid="{00000000-0005-0000-0000-000093420000}"/>
    <cellStyle name="Comma 4 4 2 2 10" xfId="17851" xr:uid="{00000000-0005-0000-0000-000094420000}"/>
    <cellStyle name="Comma 4 4 2 2 11" xfId="17852" xr:uid="{00000000-0005-0000-0000-000095420000}"/>
    <cellStyle name="Comma 4 4 2 2 2" xfId="17853" xr:uid="{00000000-0005-0000-0000-000096420000}"/>
    <cellStyle name="Comma 4 4 2 2 2 2" xfId="17854" xr:uid="{00000000-0005-0000-0000-000097420000}"/>
    <cellStyle name="Comma 4 4 2 2 2 2 2" xfId="17855" xr:uid="{00000000-0005-0000-0000-000098420000}"/>
    <cellStyle name="Comma 4 4 2 2 2 2 2 2" xfId="17856" xr:uid="{00000000-0005-0000-0000-000099420000}"/>
    <cellStyle name="Comma 4 4 2 2 2 2 2 3" xfId="17857" xr:uid="{00000000-0005-0000-0000-00009A420000}"/>
    <cellStyle name="Comma 4 4 2 2 2 2 3" xfId="17858" xr:uid="{00000000-0005-0000-0000-00009B420000}"/>
    <cellStyle name="Comma 4 4 2 2 2 2 3 2" xfId="17859" xr:uid="{00000000-0005-0000-0000-00009C420000}"/>
    <cellStyle name="Comma 4 4 2 2 2 2 3 3" xfId="17860" xr:uid="{00000000-0005-0000-0000-00009D420000}"/>
    <cellStyle name="Comma 4 4 2 2 2 2 4" xfId="17861" xr:uid="{00000000-0005-0000-0000-00009E420000}"/>
    <cellStyle name="Comma 4 4 2 2 2 2 4 2" xfId="17862" xr:uid="{00000000-0005-0000-0000-00009F420000}"/>
    <cellStyle name="Comma 4 4 2 2 2 2 4 3" xfId="17863" xr:uid="{00000000-0005-0000-0000-0000A0420000}"/>
    <cellStyle name="Comma 4 4 2 2 2 2 5" xfId="17864" xr:uid="{00000000-0005-0000-0000-0000A1420000}"/>
    <cellStyle name="Comma 4 4 2 2 2 2 5 2" xfId="17865" xr:uid="{00000000-0005-0000-0000-0000A2420000}"/>
    <cellStyle name="Comma 4 4 2 2 2 2 5 3" xfId="17866" xr:uid="{00000000-0005-0000-0000-0000A3420000}"/>
    <cellStyle name="Comma 4 4 2 2 2 2 6" xfId="17867" xr:uid="{00000000-0005-0000-0000-0000A4420000}"/>
    <cellStyle name="Comma 4 4 2 2 2 2 7" xfId="17868" xr:uid="{00000000-0005-0000-0000-0000A5420000}"/>
    <cellStyle name="Comma 4 4 2 2 2 3" xfId="17869" xr:uid="{00000000-0005-0000-0000-0000A6420000}"/>
    <cellStyle name="Comma 4 4 2 2 2 3 2" xfId="17870" xr:uid="{00000000-0005-0000-0000-0000A7420000}"/>
    <cellStyle name="Comma 4 4 2 2 2 3 3" xfId="17871" xr:uid="{00000000-0005-0000-0000-0000A8420000}"/>
    <cellStyle name="Comma 4 4 2 2 2 4" xfId="17872" xr:uid="{00000000-0005-0000-0000-0000A9420000}"/>
    <cellStyle name="Comma 4 4 2 2 2 4 2" xfId="17873" xr:uid="{00000000-0005-0000-0000-0000AA420000}"/>
    <cellStyle name="Comma 4 4 2 2 2 4 3" xfId="17874" xr:uid="{00000000-0005-0000-0000-0000AB420000}"/>
    <cellStyle name="Comma 4 4 2 2 2 5" xfId="17875" xr:uid="{00000000-0005-0000-0000-0000AC420000}"/>
    <cellStyle name="Comma 4 4 2 2 2 5 2" xfId="17876" xr:uid="{00000000-0005-0000-0000-0000AD420000}"/>
    <cellStyle name="Comma 4 4 2 2 2 5 3" xfId="17877" xr:uid="{00000000-0005-0000-0000-0000AE420000}"/>
    <cellStyle name="Comma 4 4 2 2 2 6" xfId="17878" xr:uid="{00000000-0005-0000-0000-0000AF420000}"/>
    <cellStyle name="Comma 4 4 2 2 2 6 2" xfId="17879" xr:uid="{00000000-0005-0000-0000-0000B0420000}"/>
    <cellStyle name="Comma 4 4 2 2 2 6 3" xfId="17880" xr:uid="{00000000-0005-0000-0000-0000B1420000}"/>
    <cellStyle name="Comma 4 4 2 2 2 7" xfId="17881" xr:uid="{00000000-0005-0000-0000-0000B2420000}"/>
    <cellStyle name="Comma 4 4 2 2 2 8" xfId="17882" xr:uid="{00000000-0005-0000-0000-0000B3420000}"/>
    <cellStyle name="Comma 4 4 2 2 3" xfId="17883" xr:uid="{00000000-0005-0000-0000-0000B4420000}"/>
    <cellStyle name="Comma 4 4 2 2 3 2" xfId="17884" xr:uid="{00000000-0005-0000-0000-0000B5420000}"/>
    <cellStyle name="Comma 4 4 2 2 3 2 2" xfId="17885" xr:uid="{00000000-0005-0000-0000-0000B6420000}"/>
    <cellStyle name="Comma 4 4 2 2 3 2 3" xfId="17886" xr:uid="{00000000-0005-0000-0000-0000B7420000}"/>
    <cellStyle name="Comma 4 4 2 2 3 3" xfId="17887" xr:uid="{00000000-0005-0000-0000-0000B8420000}"/>
    <cellStyle name="Comma 4 4 2 2 3 3 2" xfId="17888" xr:uid="{00000000-0005-0000-0000-0000B9420000}"/>
    <cellStyle name="Comma 4 4 2 2 3 3 3" xfId="17889" xr:uid="{00000000-0005-0000-0000-0000BA420000}"/>
    <cellStyle name="Comma 4 4 2 2 3 4" xfId="17890" xr:uid="{00000000-0005-0000-0000-0000BB420000}"/>
    <cellStyle name="Comma 4 4 2 2 3 4 2" xfId="17891" xr:uid="{00000000-0005-0000-0000-0000BC420000}"/>
    <cellStyle name="Comma 4 4 2 2 3 4 3" xfId="17892" xr:uid="{00000000-0005-0000-0000-0000BD420000}"/>
    <cellStyle name="Comma 4 4 2 2 3 5" xfId="17893" xr:uid="{00000000-0005-0000-0000-0000BE420000}"/>
    <cellStyle name="Comma 4 4 2 2 3 5 2" xfId="17894" xr:uid="{00000000-0005-0000-0000-0000BF420000}"/>
    <cellStyle name="Comma 4 4 2 2 3 5 3" xfId="17895" xr:uid="{00000000-0005-0000-0000-0000C0420000}"/>
    <cellStyle name="Comma 4 4 2 2 3 6" xfId="17896" xr:uid="{00000000-0005-0000-0000-0000C1420000}"/>
    <cellStyle name="Comma 4 4 2 2 3 7" xfId="17897" xr:uid="{00000000-0005-0000-0000-0000C2420000}"/>
    <cellStyle name="Comma 4 4 2 2 4" xfId="17898" xr:uid="{00000000-0005-0000-0000-0000C3420000}"/>
    <cellStyle name="Comma 4 4 2 2 4 2" xfId="17899" xr:uid="{00000000-0005-0000-0000-0000C4420000}"/>
    <cellStyle name="Comma 4 4 2 2 4 2 2" xfId="17900" xr:uid="{00000000-0005-0000-0000-0000C5420000}"/>
    <cellStyle name="Comma 4 4 2 2 4 2 3" xfId="17901" xr:uid="{00000000-0005-0000-0000-0000C6420000}"/>
    <cellStyle name="Comma 4 4 2 2 4 3" xfId="17902" xr:uid="{00000000-0005-0000-0000-0000C7420000}"/>
    <cellStyle name="Comma 4 4 2 2 4 3 2" xfId="17903" xr:uid="{00000000-0005-0000-0000-0000C8420000}"/>
    <cellStyle name="Comma 4 4 2 2 4 3 3" xfId="17904" xr:uid="{00000000-0005-0000-0000-0000C9420000}"/>
    <cellStyle name="Comma 4 4 2 2 4 4" xfId="17905" xr:uid="{00000000-0005-0000-0000-0000CA420000}"/>
    <cellStyle name="Comma 4 4 2 2 4 4 2" xfId="17906" xr:uid="{00000000-0005-0000-0000-0000CB420000}"/>
    <cellStyle name="Comma 4 4 2 2 4 4 3" xfId="17907" xr:uid="{00000000-0005-0000-0000-0000CC420000}"/>
    <cellStyle name="Comma 4 4 2 2 4 5" xfId="17908" xr:uid="{00000000-0005-0000-0000-0000CD420000}"/>
    <cellStyle name="Comma 4 4 2 2 4 5 2" xfId="17909" xr:uid="{00000000-0005-0000-0000-0000CE420000}"/>
    <cellStyle name="Comma 4 4 2 2 4 5 3" xfId="17910" xr:uid="{00000000-0005-0000-0000-0000CF420000}"/>
    <cellStyle name="Comma 4 4 2 2 4 6" xfId="17911" xr:uid="{00000000-0005-0000-0000-0000D0420000}"/>
    <cellStyle name="Comma 4 4 2 2 4 7" xfId="17912" xr:uid="{00000000-0005-0000-0000-0000D1420000}"/>
    <cellStyle name="Comma 4 4 2 2 5" xfId="17913" xr:uid="{00000000-0005-0000-0000-0000D2420000}"/>
    <cellStyle name="Comma 4 4 2 2 5 2" xfId="17914" xr:uid="{00000000-0005-0000-0000-0000D3420000}"/>
    <cellStyle name="Comma 4 4 2 2 5 2 2" xfId="17915" xr:uid="{00000000-0005-0000-0000-0000D4420000}"/>
    <cellStyle name="Comma 4 4 2 2 5 2 3" xfId="17916" xr:uid="{00000000-0005-0000-0000-0000D5420000}"/>
    <cellStyle name="Comma 4 4 2 2 5 3" xfId="17917" xr:uid="{00000000-0005-0000-0000-0000D6420000}"/>
    <cellStyle name="Comma 4 4 2 2 5 3 2" xfId="17918" xr:uid="{00000000-0005-0000-0000-0000D7420000}"/>
    <cellStyle name="Comma 4 4 2 2 5 3 3" xfId="17919" xr:uid="{00000000-0005-0000-0000-0000D8420000}"/>
    <cellStyle name="Comma 4 4 2 2 5 4" xfId="17920" xr:uid="{00000000-0005-0000-0000-0000D9420000}"/>
    <cellStyle name="Comma 4 4 2 2 5 4 2" xfId="17921" xr:uid="{00000000-0005-0000-0000-0000DA420000}"/>
    <cellStyle name="Comma 4 4 2 2 5 4 3" xfId="17922" xr:uid="{00000000-0005-0000-0000-0000DB420000}"/>
    <cellStyle name="Comma 4 4 2 2 5 5" xfId="17923" xr:uid="{00000000-0005-0000-0000-0000DC420000}"/>
    <cellStyle name="Comma 4 4 2 2 5 5 2" xfId="17924" xr:uid="{00000000-0005-0000-0000-0000DD420000}"/>
    <cellStyle name="Comma 4 4 2 2 5 5 3" xfId="17925" xr:uid="{00000000-0005-0000-0000-0000DE420000}"/>
    <cellStyle name="Comma 4 4 2 2 5 6" xfId="17926" xr:uid="{00000000-0005-0000-0000-0000DF420000}"/>
    <cellStyle name="Comma 4 4 2 2 5 7" xfId="17927" xr:uid="{00000000-0005-0000-0000-0000E0420000}"/>
    <cellStyle name="Comma 4 4 2 2 6" xfId="17928" xr:uid="{00000000-0005-0000-0000-0000E1420000}"/>
    <cellStyle name="Comma 4 4 2 2 6 2" xfId="17929" xr:uid="{00000000-0005-0000-0000-0000E2420000}"/>
    <cellStyle name="Comma 4 4 2 2 6 3" xfId="17930" xr:uid="{00000000-0005-0000-0000-0000E3420000}"/>
    <cellStyle name="Comma 4 4 2 2 7" xfId="17931" xr:uid="{00000000-0005-0000-0000-0000E4420000}"/>
    <cellStyle name="Comma 4 4 2 2 7 2" xfId="17932" xr:uid="{00000000-0005-0000-0000-0000E5420000}"/>
    <cellStyle name="Comma 4 4 2 2 7 3" xfId="17933" xr:uid="{00000000-0005-0000-0000-0000E6420000}"/>
    <cellStyle name="Comma 4 4 2 2 8" xfId="17934" xr:uid="{00000000-0005-0000-0000-0000E7420000}"/>
    <cellStyle name="Comma 4 4 2 2 8 2" xfId="17935" xr:uid="{00000000-0005-0000-0000-0000E8420000}"/>
    <cellStyle name="Comma 4 4 2 2 8 3" xfId="17936" xr:uid="{00000000-0005-0000-0000-0000E9420000}"/>
    <cellStyle name="Comma 4 4 2 2 9" xfId="17937" xr:uid="{00000000-0005-0000-0000-0000EA420000}"/>
    <cellStyle name="Comma 4 4 2 2 9 2" xfId="17938" xr:uid="{00000000-0005-0000-0000-0000EB420000}"/>
    <cellStyle name="Comma 4 4 2 2 9 3" xfId="17939" xr:uid="{00000000-0005-0000-0000-0000EC420000}"/>
    <cellStyle name="Comma 4 4 2 3" xfId="17940" xr:uid="{00000000-0005-0000-0000-0000ED420000}"/>
    <cellStyle name="Comma 4 4 2 3 2" xfId="17941" xr:uid="{00000000-0005-0000-0000-0000EE420000}"/>
    <cellStyle name="Comma 4 4 2 3 2 2" xfId="17942" xr:uid="{00000000-0005-0000-0000-0000EF420000}"/>
    <cellStyle name="Comma 4 4 2 3 2 2 2" xfId="17943" xr:uid="{00000000-0005-0000-0000-0000F0420000}"/>
    <cellStyle name="Comma 4 4 2 3 2 2 3" xfId="17944" xr:uid="{00000000-0005-0000-0000-0000F1420000}"/>
    <cellStyle name="Comma 4 4 2 3 2 3" xfId="17945" xr:uid="{00000000-0005-0000-0000-0000F2420000}"/>
    <cellStyle name="Comma 4 4 2 3 2 3 2" xfId="17946" xr:uid="{00000000-0005-0000-0000-0000F3420000}"/>
    <cellStyle name="Comma 4 4 2 3 2 3 3" xfId="17947" xr:uid="{00000000-0005-0000-0000-0000F4420000}"/>
    <cellStyle name="Comma 4 4 2 3 2 4" xfId="17948" xr:uid="{00000000-0005-0000-0000-0000F5420000}"/>
    <cellStyle name="Comma 4 4 2 3 2 4 2" xfId="17949" xr:uid="{00000000-0005-0000-0000-0000F6420000}"/>
    <cellStyle name="Comma 4 4 2 3 2 4 3" xfId="17950" xr:uid="{00000000-0005-0000-0000-0000F7420000}"/>
    <cellStyle name="Comma 4 4 2 3 2 5" xfId="17951" xr:uid="{00000000-0005-0000-0000-0000F8420000}"/>
    <cellStyle name="Comma 4 4 2 3 2 5 2" xfId="17952" xr:uid="{00000000-0005-0000-0000-0000F9420000}"/>
    <cellStyle name="Comma 4 4 2 3 2 5 3" xfId="17953" xr:uid="{00000000-0005-0000-0000-0000FA420000}"/>
    <cellStyle name="Comma 4 4 2 3 2 6" xfId="17954" xr:uid="{00000000-0005-0000-0000-0000FB420000}"/>
    <cellStyle name="Comma 4 4 2 3 2 7" xfId="17955" xr:uid="{00000000-0005-0000-0000-0000FC420000}"/>
    <cellStyle name="Comma 4 4 2 3 3" xfId="17956" xr:uid="{00000000-0005-0000-0000-0000FD420000}"/>
    <cellStyle name="Comma 4 4 2 3 3 2" xfId="17957" xr:uid="{00000000-0005-0000-0000-0000FE420000}"/>
    <cellStyle name="Comma 4 4 2 3 3 3" xfId="17958" xr:uid="{00000000-0005-0000-0000-0000FF420000}"/>
    <cellStyle name="Comma 4 4 2 3 4" xfId="17959" xr:uid="{00000000-0005-0000-0000-000000430000}"/>
    <cellStyle name="Comma 4 4 2 3 4 2" xfId="17960" xr:uid="{00000000-0005-0000-0000-000001430000}"/>
    <cellStyle name="Comma 4 4 2 3 4 3" xfId="17961" xr:uid="{00000000-0005-0000-0000-000002430000}"/>
    <cellStyle name="Comma 4 4 2 3 5" xfId="17962" xr:uid="{00000000-0005-0000-0000-000003430000}"/>
    <cellStyle name="Comma 4 4 2 3 5 2" xfId="17963" xr:uid="{00000000-0005-0000-0000-000004430000}"/>
    <cellStyle name="Comma 4 4 2 3 5 3" xfId="17964" xr:uid="{00000000-0005-0000-0000-000005430000}"/>
    <cellStyle name="Comma 4 4 2 3 6" xfId="17965" xr:uid="{00000000-0005-0000-0000-000006430000}"/>
    <cellStyle name="Comma 4 4 2 3 6 2" xfId="17966" xr:uid="{00000000-0005-0000-0000-000007430000}"/>
    <cellStyle name="Comma 4 4 2 3 6 3" xfId="17967" xr:uid="{00000000-0005-0000-0000-000008430000}"/>
    <cellStyle name="Comma 4 4 2 3 7" xfId="17968" xr:uid="{00000000-0005-0000-0000-000009430000}"/>
    <cellStyle name="Comma 4 4 2 3 8" xfId="17969" xr:uid="{00000000-0005-0000-0000-00000A430000}"/>
    <cellStyle name="Comma 4 4 2 4" xfId="17970" xr:uid="{00000000-0005-0000-0000-00000B430000}"/>
    <cellStyle name="Comma 4 4 2 4 2" xfId="17971" xr:uid="{00000000-0005-0000-0000-00000C430000}"/>
    <cellStyle name="Comma 4 4 2 4 2 2" xfId="17972" xr:uid="{00000000-0005-0000-0000-00000D430000}"/>
    <cellStyle name="Comma 4 4 2 4 2 2 2" xfId="17973" xr:uid="{00000000-0005-0000-0000-00000E430000}"/>
    <cellStyle name="Comma 4 4 2 4 2 2 3" xfId="17974" xr:uid="{00000000-0005-0000-0000-00000F430000}"/>
    <cellStyle name="Comma 4 4 2 4 2 3" xfId="17975" xr:uid="{00000000-0005-0000-0000-000010430000}"/>
    <cellStyle name="Comma 4 4 2 4 2 3 2" xfId="17976" xr:uid="{00000000-0005-0000-0000-000011430000}"/>
    <cellStyle name="Comma 4 4 2 4 2 3 3" xfId="17977" xr:uid="{00000000-0005-0000-0000-000012430000}"/>
    <cellStyle name="Comma 4 4 2 4 2 4" xfId="17978" xr:uid="{00000000-0005-0000-0000-000013430000}"/>
    <cellStyle name="Comma 4 4 2 4 2 4 2" xfId="17979" xr:uid="{00000000-0005-0000-0000-000014430000}"/>
    <cellStyle name="Comma 4 4 2 4 2 4 3" xfId="17980" xr:uid="{00000000-0005-0000-0000-000015430000}"/>
    <cellStyle name="Comma 4 4 2 4 2 5" xfId="17981" xr:uid="{00000000-0005-0000-0000-000016430000}"/>
    <cellStyle name="Comma 4 4 2 4 2 5 2" xfId="17982" xr:uid="{00000000-0005-0000-0000-000017430000}"/>
    <cellStyle name="Comma 4 4 2 4 2 5 3" xfId="17983" xr:uid="{00000000-0005-0000-0000-000018430000}"/>
    <cellStyle name="Comma 4 4 2 4 2 6" xfId="17984" xr:uid="{00000000-0005-0000-0000-000019430000}"/>
    <cellStyle name="Comma 4 4 2 4 2 7" xfId="17985" xr:uid="{00000000-0005-0000-0000-00001A430000}"/>
    <cellStyle name="Comma 4 4 2 4 3" xfId="17986" xr:uid="{00000000-0005-0000-0000-00001B430000}"/>
    <cellStyle name="Comma 4 4 2 4 3 2" xfId="17987" xr:uid="{00000000-0005-0000-0000-00001C430000}"/>
    <cellStyle name="Comma 4 4 2 4 3 3" xfId="17988" xr:uid="{00000000-0005-0000-0000-00001D430000}"/>
    <cellStyle name="Comma 4 4 2 4 4" xfId="17989" xr:uid="{00000000-0005-0000-0000-00001E430000}"/>
    <cellStyle name="Comma 4 4 2 4 4 2" xfId="17990" xr:uid="{00000000-0005-0000-0000-00001F430000}"/>
    <cellStyle name="Comma 4 4 2 4 4 3" xfId="17991" xr:uid="{00000000-0005-0000-0000-000020430000}"/>
    <cellStyle name="Comma 4 4 2 4 5" xfId="17992" xr:uid="{00000000-0005-0000-0000-000021430000}"/>
    <cellStyle name="Comma 4 4 2 4 5 2" xfId="17993" xr:uid="{00000000-0005-0000-0000-000022430000}"/>
    <cellStyle name="Comma 4 4 2 4 5 3" xfId="17994" xr:uid="{00000000-0005-0000-0000-000023430000}"/>
    <cellStyle name="Comma 4 4 2 4 6" xfId="17995" xr:uid="{00000000-0005-0000-0000-000024430000}"/>
    <cellStyle name="Comma 4 4 2 4 6 2" xfId="17996" xr:uid="{00000000-0005-0000-0000-000025430000}"/>
    <cellStyle name="Comma 4 4 2 4 6 3" xfId="17997" xr:uid="{00000000-0005-0000-0000-000026430000}"/>
    <cellStyle name="Comma 4 4 2 4 7" xfId="17998" xr:uid="{00000000-0005-0000-0000-000027430000}"/>
    <cellStyle name="Comma 4 4 2 4 8" xfId="17999" xr:uid="{00000000-0005-0000-0000-000028430000}"/>
    <cellStyle name="Comma 4 4 2 5" xfId="18000" xr:uid="{00000000-0005-0000-0000-000029430000}"/>
    <cellStyle name="Comma 4 4 2 5 2" xfId="18001" xr:uid="{00000000-0005-0000-0000-00002A430000}"/>
    <cellStyle name="Comma 4 4 2 5 2 2" xfId="18002" xr:uid="{00000000-0005-0000-0000-00002B430000}"/>
    <cellStyle name="Comma 4 4 2 5 2 3" xfId="18003" xr:uid="{00000000-0005-0000-0000-00002C430000}"/>
    <cellStyle name="Comma 4 4 2 5 3" xfId="18004" xr:uid="{00000000-0005-0000-0000-00002D430000}"/>
    <cellStyle name="Comma 4 4 2 5 3 2" xfId="18005" xr:uid="{00000000-0005-0000-0000-00002E430000}"/>
    <cellStyle name="Comma 4 4 2 5 3 3" xfId="18006" xr:uid="{00000000-0005-0000-0000-00002F430000}"/>
    <cellStyle name="Comma 4 4 2 5 4" xfId="18007" xr:uid="{00000000-0005-0000-0000-000030430000}"/>
    <cellStyle name="Comma 4 4 2 5 4 2" xfId="18008" xr:uid="{00000000-0005-0000-0000-000031430000}"/>
    <cellStyle name="Comma 4 4 2 5 4 3" xfId="18009" xr:uid="{00000000-0005-0000-0000-000032430000}"/>
    <cellStyle name="Comma 4 4 2 5 5" xfId="18010" xr:uid="{00000000-0005-0000-0000-000033430000}"/>
    <cellStyle name="Comma 4 4 2 5 5 2" xfId="18011" xr:uid="{00000000-0005-0000-0000-000034430000}"/>
    <cellStyle name="Comma 4 4 2 5 5 3" xfId="18012" xr:uid="{00000000-0005-0000-0000-000035430000}"/>
    <cellStyle name="Comma 4 4 2 5 6" xfId="18013" xr:uid="{00000000-0005-0000-0000-000036430000}"/>
    <cellStyle name="Comma 4 4 2 5 7" xfId="18014" xr:uid="{00000000-0005-0000-0000-000037430000}"/>
    <cellStyle name="Comma 4 4 2 6" xfId="18015" xr:uid="{00000000-0005-0000-0000-000038430000}"/>
    <cellStyle name="Comma 4 4 2 6 2" xfId="18016" xr:uid="{00000000-0005-0000-0000-000039430000}"/>
    <cellStyle name="Comma 4 4 2 6 2 2" xfId="18017" xr:uid="{00000000-0005-0000-0000-00003A430000}"/>
    <cellStyle name="Comma 4 4 2 6 2 3" xfId="18018" xr:uid="{00000000-0005-0000-0000-00003B430000}"/>
    <cellStyle name="Comma 4 4 2 6 3" xfId="18019" xr:uid="{00000000-0005-0000-0000-00003C430000}"/>
    <cellStyle name="Comma 4 4 2 6 3 2" xfId="18020" xr:uid="{00000000-0005-0000-0000-00003D430000}"/>
    <cellStyle name="Comma 4 4 2 6 3 3" xfId="18021" xr:uid="{00000000-0005-0000-0000-00003E430000}"/>
    <cellStyle name="Comma 4 4 2 6 4" xfId="18022" xr:uid="{00000000-0005-0000-0000-00003F430000}"/>
    <cellStyle name="Comma 4 4 2 6 4 2" xfId="18023" xr:uid="{00000000-0005-0000-0000-000040430000}"/>
    <cellStyle name="Comma 4 4 2 6 4 3" xfId="18024" xr:uid="{00000000-0005-0000-0000-000041430000}"/>
    <cellStyle name="Comma 4 4 2 6 5" xfId="18025" xr:uid="{00000000-0005-0000-0000-000042430000}"/>
    <cellStyle name="Comma 4 4 2 6 5 2" xfId="18026" xr:uid="{00000000-0005-0000-0000-000043430000}"/>
    <cellStyle name="Comma 4 4 2 6 5 3" xfId="18027" xr:uid="{00000000-0005-0000-0000-000044430000}"/>
    <cellStyle name="Comma 4 4 2 6 6" xfId="18028" xr:uid="{00000000-0005-0000-0000-000045430000}"/>
    <cellStyle name="Comma 4 4 2 6 7" xfId="18029" xr:uid="{00000000-0005-0000-0000-000046430000}"/>
    <cellStyle name="Comma 4 4 2 7" xfId="18030" xr:uid="{00000000-0005-0000-0000-000047430000}"/>
    <cellStyle name="Comma 4 4 2 7 2" xfId="18031" xr:uid="{00000000-0005-0000-0000-000048430000}"/>
    <cellStyle name="Comma 4 4 2 7 2 2" xfId="18032" xr:uid="{00000000-0005-0000-0000-000049430000}"/>
    <cellStyle name="Comma 4 4 2 7 2 3" xfId="18033" xr:uid="{00000000-0005-0000-0000-00004A430000}"/>
    <cellStyle name="Comma 4 4 2 7 3" xfId="18034" xr:uid="{00000000-0005-0000-0000-00004B430000}"/>
    <cellStyle name="Comma 4 4 2 7 3 2" xfId="18035" xr:uid="{00000000-0005-0000-0000-00004C430000}"/>
    <cellStyle name="Comma 4 4 2 7 3 3" xfId="18036" xr:uid="{00000000-0005-0000-0000-00004D430000}"/>
    <cellStyle name="Comma 4 4 2 7 4" xfId="18037" xr:uid="{00000000-0005-0000-0000-00004E430000}"/>
    <cellStyle name="Comma 4 4 2 7 4 2" xfId="18038" xr:uid="{00000000-0005-0000-0000-00004F430000}"/>
    <cellStyle name="Comma 4 4 2 7 4 3" xfId="18039" xr:uid="{00000000-0005-0000-0000-000050430000}"/>
    <cellStyle name="Comma 4 4 2 7 5" xfId="18040" xr:uid="{00000000-0005-0000-0000-000051430000}"/>
    <cellStyle name="Comma 4 4 2 7 5 2" xfId="18041" xr:uid="{00000000-0005-0000-0000-000052430000}"/>
    <cellStyle name="Comma 4 4 2 7 5 3" xfId="18042" xr:uid="{00000000-0005-0000-0000-000053430000}"/>
    <cellStyle name="Comma 4 4 2 7 6" xfId="18043" xr:uid="{00000000-0005-0000-0000-000054430000}"/>
    <cellStyle name="Comma 4 4 2 7 7" xfId="18044" xr:uid="{00000000-0005-0000-0000-000055430000}"/>
    <cellStyle name="Comma 4 4 2 8" xfId="18045" xr:uid="{00000000-0005-0000-0000-000056430000}"/>
    <cellStyle name="Comma 4 4 2 8 2" xfId="18046" xr:uid="{00000000-0005-0000-0000-000057430000}"/>
    <cellStyle name="Comma 4 4 2 8 2 2" xfId="18047" xr:uid="{00000000-0005-0000-0000-000058430000}"/>
    <cellStyle name="Comma 4 4 2 8 2 3" xfId="18048" xr:uid="{00000000-0005-0000-0000-000059430000}"/>
    <cellStyle name="Comma 4 4 2 8 3" xfId="18049" xr:uid="{00000000-0005-0000-0000-00005A430000}"/>
    <cellStyle name="Comma 4 4 2 8 3 2" xfId="18050" xr:uid="{00000000-0005-0000-0000-00005B430000}"/>
    <cellStyle name="Comma 4 4 2 8 3 3" xfId="18051" xr:uid="{00000000-0005-0000-0000-00005C430000}"/>
    <cellStyle name="Comma 4 4 2 8 4" xfId="18052" xr:uid="{00000000-0005-0000-0000-00005D430000}"/>
    <cellStyle name="Comma 4 4 2 8 4 2" xfId="18053" xr:uid="{00000000-0005-0000-0000-00005E430000}"/>
    <cellStyle name="Comma 4 4 2 8 4 3" xfId="18054" xr:uid="{00000000-0005-0000-0000-00005F430000}"/>
    <cellStyle name="Comma 4 4 2 8 5" xfId="18055" xr:uid="{00000000-0005-0000-0000-000060430000}"/>
    <cellStyle name="Comma 4 4 2 8 5 2" xfId="18056" xr:uid="{00000000-0005-0000-0000-000061430000}"/>
    <cellStyle name="Comma 4 4 2 8 5 3" xfId="18057" xr:uid="{00000000-0005-0000-0000-000062430000}"/>
    <cellStyle name="Comma 4 4 2 8 6" xfId="18058" xr:uid="{00000000-0005-0000-0000-000063430000}"/>
    <cellStyle name="Comma 4 4 2 8 7" xfId="18059" xr:uid="{00000000-0005-0000-0000-000064430000}"/>
    <cellStyle name="Comma 4 4 2 9" xfId="18060" xr:uid="{00000000-0005-0000-0000-000065430000}"/>
    <cellStyle name="Comma 4 4 2 9 2" xfId="18061" xr:uid="{00000000-0005-0000-0000-000066430000}"/>
    <cellStyle name="Comma 4 4 2 9 3" xfId="18062" xr:uid="{00000000-0005-0000-0000-000067430000}"/>
    <cellStyle name="Comma 4 4 3" xfId="1539" xr:uid="{00000000-0005-0000-0000-000068430000}"/>
    <cellStyle name="Comma 4 4 3 10" xfId="18064" xr:uid="{00000000-0005-0000-0000-000069430000}"/>
    <cellStyle name="Comma 4 4 3 11" xfId="18065" xr:uid="{00000000-0005-0000-0000-00006A430000}"/>
    <cellStyle name="Comma 4 4 3 12" xfId="18063" xr:uid="{00000000-0005-0000-0000-00006B430000}"/>
    <cellStyle name="Comma 4 4 3 2" xfId="18066" xr:uid="{00000000-0005-0000-0000-00006C430000}"/>
    <cellStyle name="Comma 4 4 3 2 2" xfId="18067" xr:uid="{00000000-0005-0000-0000-00006D430000}"/>
    <cellStyle name="Comma 4 4 3 2 2 2" xfId="18068" xr:uid="{00000000-0005-0000-0000-00006E430000}"/>
    <cellStyle name="Comma 4 4 3 2 2 2 2" xfId="18069" xr:uid="{00000000-0005-0000-0000-00006F430000}"/>
    <cellStyle name="Comma 4 4 3 2 2 2 3" xfId="18070" xr:uid="{00000000-0005-0000-0000-000070430000}"/>
    <cellStyle name="Comma 4 4 3 2 2 3" xfId="18071" xr:uid="{00000000-0005-0000-0000-000071430000}"/>
    <cellStyle name="Comma 4 4 3 2 2 3 2" xfId="18072" xr:uid="{00000000-0005-0000-0000-000072430000}"/>
    <cellStyle name="Comma 4 4 3 2 2 3 3" xfId="18073" xr:uid="{00000000-0005-0000-0000-000073430000}"/>
    <cellStyle name="Comma 4 4 3 2 2 4" xfId="18074" xr:uid="{00000000-0005-0000-0000-000074430000}"/>
    <cellStyle name="Comma 4 4 3 2 2 4 2" xfId="18075" xr:uid="{00000000-0005-0000-0000-000075430000}"/>
    <cellStyle name="Comma 4 4 3 2 2 4 3" xfId="18076" xr:uid="{00000000-0005-0000-0000-000076430000}"/>
    <cellStyle name="Comma 4 4 3 2 2 5" xfId="18077" xr:uid="{00000000-0005-0000-0000-000077430000}"/>
    <cellStyle name="Comma 4 4 3 2 2 5 2" xfId="18078" xr:uid="{00000000-0005-0000-0000-000078430000}"/>
    <cellStyle name="Comma 4 4 3 2 2 5 3" xfId="18079" xr:uid="{00000000-0005-0000-0000-000079430000}"/>
    <cellStyle name="Comma 4 4 3 2 2 6" xfId="18080" xr:uid="{00000000-0005-0000-0000-00007A430000}"/>
    <cellStyle name="Comma 4 4 3 2 2 7" xfId="18081" xr:uid="{00000000-0005-0000-0000-00007B430000}"/>
    <cellStyle name="Comma 4 4 3 2 3" xfId="18082" xr:uid="{00000000-0005-0000-0000-00007C430000}"/>
    <cellStyle name="Comma 4 4 3 2 3 2" xfId="18083" xr:uid="{00000000-0005-0000-0000-00007D430000}"/>
    <cellStyle name="Comma 4 4 3 2 3 3" xfId="18084" xr:uid="{00000000-0005-0000-0000-00007E430000}"/>
    <cellStyle name="Comma 4 4 3 2 4" xfId="18085" xr:uid="{00000000-0005-0000-0000-00007F430000}"/>
    <cellStyle name="Comma 4 4 3 2 4 2" xfId="18086" xr:uid="{00000000-0005-0000-0000-000080430000}"/>
    <cellStyle name="Comma 4 4 3 2 4 3" xfId="18087" xr:uid="{00000000-0005-0000-0000-000081430000}"/>
    <cellStyle name="Comma 4 4 3 2 5" xfId="18088" xr:uid="{00000000-0005-0000-0000-000082430000}"/>
    <cellStyle name="Comma 4 4 3 2 5 2" xfId="18089" xr:uid="{00000000-0005-0000-0000-000083430000}"/>
    <cellStyle name="Comma 4 4 3 2 5 3" xfId="18090" xr:uid="{00000000-0005-0000-0000-000084430000}"/>
    <cellStyle name="Comma 4 4 3 2 6" xfId="18091" xr:uid="{00000000-0005-0000-0000-000085430000}"/>
    <cellStyle name="Comma 4 4 3 2 6 2" xfId="18092" xr:uid="{00000000-0005-0000-0000-000086430000}"/>
    <cellStyle name="Comma 4 4 3 2 6 3" xfId="18093" xr:uid="{00000000-0005-0000-0000-000087430000}"/>
    <cellStyle name="Comma 4 4 3 2 7" xfId="18094" xr:uid="{00000000-0005-0000-0000-000088430000}"/>
    <cellStyle name="Comma 4 4 3 2 8" xfId="18095" xr:uid="{00000000-0005-0000-0000-000089430000}"/>
    <cellStyle name="Comma 4 4 3 3" xfId="18096" xr:uid="{00000000-0005-0000-0000-00008A430000}"/>
    <cellStyle name="Comma 4 4 3 3 2" xfId="18097" xr:uid="{00000000-0005-0000-0000-00008B430000}"/>
    <cellStyle name="Comma 4 4 3 3 2 2" xfId="18098" xr:uid="{00000000-0005-0000-0000-00008C430000}"/>
    <cellStyle name="Comma 4 4 3 3 2 3" xfId="18099" xr:uid="{00000000-0005-0000-0000-00008D430000}"/>
    <cellStyle name="Comma 4 4 3 3 3" xfId="18100" xr:uid="{00000000-0005-0000-0000-00008E430000}"/>
    <cellStyle name="Comma 4 4 3 3 3 2" xfId="18101" xr:uid="{00000000-0005-0000-0000-00008F430000}"/>
    <cellStyle name="Comma 4 4 3 3 3 3" xfId="18102" xr:uid="{00000000-0005-0000-0000-000090430000}"/>
    <cellStyle name="Comma 4 4 3 3 4" xfId="18103" xr:uid="{00000000-0005-0000-0000-000091430000}"/>
    <cellStyle name="Comma 4 4 3 3 4 2" xfId="18104" xr:uid="{00000000-0005-0000-0000-000092430000}"/>
    <cellStyle name="Comma 4 4 3 3 4 3" xfId="18105" xr:uid="{00000000-0005-0000-0000-000093430000}"/>
    <cellStyle name="Comma 4 4 3 3 5" xfId="18106" xr:uid="{00000000-0005-0000-0000-000094430000}"/>
    <cellStyle name="Comma 4 4 3 3 5 2" xfId="18107" xr:uid="{00000000-0005-0000-0000-000095430000}"/>
    <cellStyle name="Comma 4 4 3 3 5 3" xfId="18108" xr:uid="{00000000-0005-0000-0000-000096430000}"/>
    <cellStyle name="Comma 4 4 3 3 6" xfId="18109" xr:uid="{00000000-0005-0000-0000-000097430000}"/>
    <cellStyle name="Comma 4 4 3 3 7" xfId="18110" xr:uid="{00000000-0005-0000-0000-000098430000}"/>
    <cellStyle name="Comma 4 4 3 4" xfId="18111" xr:uid="{00000000-0005-0000-0000-000099430000}"/>
    <cellStyle name="Comma 4 4 3 4 2" xfId="18112" xr:uid="{00000000-0005-0000-0000-00009A430000}"/>
    <cellStyle name="Comma 4 4 3 4 2 2" xfId="18113" xr:uid="{00000000-0005-0000-0000-00009B430000}"/>
    <cellStyle name="Comma 4 4 3 4 2 3" xfId="18114" xr:uid="{00000000-0005-0000-0000-00009C430000}"/>
    <cellStyle name="Comma 4 4 3 4 3" xfId="18115" xr:uid="{00000000-0005-0000-0000-00009D430000}"/>
    <cellStyle name="Comma 4 4 3 4 3 2" xfId="18116" xr:uid="{00000000-0005-0000-0000-00009E430000}"/>
    <cellStyle name="Comma 4 4 3 4 3 3" xfId="18117" xr:uid="{00000000-0005-0000-0000-00009F430000}"/>
    <cellStyle name="Comma 4 4 3 4 4" xfId="18118" xr:uid="{00000000-0005-0000-0000-0000A0430000}"/>
    <cellStyle name="Comma 4 4 3 4 4 2" xfId="18119" xr:uid="{00000000-0005-0000-0000-0000A1430000}"/>
    <cellStyle name="Comma 4 4 3 4 4 3" xfId="18120" xr:uid="{00000000-0005-0000-0000-0000A2430000}"/>
    <cellStyle name="Comma 4 4 3 4 5" xfId="18121" xr:uid="{00000000-0005-0000-0000-0000A3430000}"/>
    <cellStyle name="Comma 4 4 3 4 5 2" xfId="18122" xr:uid="{00000000-0005-0000-0000-0000A4430000}"/>
    <cellStyle name="Comma 4 4 3 4 5 3" xfId="18123" xr:uid="{00000000-0005-0000-0000-0000A5430000}"/>
    <cellStyle name="Comma 4 4 3 4 6" xfId="18124" xr:uid="{00000000-0005-0000-0000-0000A6430000}"/>
    <cellStyle name="Comma 4 4 3 4 7" xfId="18125" xr:uid="{00000000-0005-0000-0000-0000A7430000}"/>
    <cellStyle name="Comma 4 4 3 5" xfId="18126" xr:uid="{00000000-0005-0000-0000-0000A8430000}"/>
    <cellStyle name="Comma 4 4 3 5 2" xfId="18127" xr:uid="{00000000-0005-0000-0000-0000A9430000}"/>
    <cellStyle name="Comma 4 4 3 5 2 2" xfId="18128" xr:uid="{00000000-0005-0000-0000-0000AA430000}"/>
    <cellStyle name="Comma 4 4 3 5 2 3" xfId="18129" xr:uid="{00000000-0005-0000-0000-0000AB430000}"/>
    <cellStyle name="Comma 4 4 3 5 3" xfId="18130" xr:uid="{00000000-0005-0000-0000-0000AC430000}"/>
    <cellStyle name="Comma 4 4 3 5 3 2" xfId="18131" xr:uid="{00000000-0005-0000-0000-0000AD430000}"/>
    <cellStyle name="Comma 4 4 3 5 3 3" xfId="18132" xr:uid="{00000000-0005-0000-0000-0000AE430000}"/>
    <cellStyle name="Comma 4 4 3 5 4" xfId="18133" xr:uid="{00000000-0005-0000-0000-0000AF430000}"/>
    <cellStyle name="Comma 4 4 3 5 4 2" xfId="18134" xr:uid="{00000000-0005-0000-0000-0000B0430000}"/>
    <cellStyle name="Comma 4 4 3 5 4 3" xfId="18135" xr:uid="{00000000-0005-0000-0000-0000B1430000}"/>
    <cellStyle name="Comma 4 4 3 5 5" xfId="18136" xr:uid="{00000000-0005-0000-0000-0000B2430000}"/>
    <cellStyle name="Comma 4 4 3 5 5 2" xfId="18137" xr:uid="{00000000-0005-0000-0000-0000B3430000}"/>
    <cellStyle name="Comma 4 4 3 5 5 3" xfId="18138" xr:uid="{00000000-0005-0000-0000-0000B4430000}"/>
    <cellStyle name="Comma 4 4 3 5 6" xfId="18139" xr:uid="{00000000-0005-0000-0000-0000B5430000}"/>
    <cellStyle name="Comma 4 4 3 5 7" xfId="18140" xr:uid="{00000000-0005-0000-0000-0000B6430000}"/>
    <cellStyle name="Comma 4 4 3 6" xfId="18141" xr:uid="{00000000-0005-0000-0000-0000B7430000}"/>
    <cellStyle name="Comma 4 4 3 6 2" xfId="18142" xr:uid="{00000000-0005-0000-0000-0000B8430000}"/>
    <cellStyle name="Comma 4 4 3 6 3" xfId="18143" xr:uid="{00000000-0005-0000-0000-0000B9430000}"/>
    <cellStyle name="Comma 4 4 3 7" xfId="18144" xr:uid="{00000000-0005-0000-0000-0000BA430000}"/>
    <cellStyle name="Comma 4 4 3 7 2" xfId="18145" xr:uid="{00000000-0005-0000-0000-0000BB430000}"/>
    <cellStyle name="Comma 4 4 3 7 3" xfId="18146" xr:uid="{00000000-0005-0000-0000-0000BC430000}"/>
    <cellStyle name="Comma 4 4 3 8" xfId="18147" xr:uid="{00000000-0005-0000-0000-0000BD430000}"/>
    <cellStyle name="Comma 4 4 3 8 2" xfId="18148" xr:uid="{00000000-0005-0000-0000-0000BE430000}"/>
    <cellStyle name="Comma 4 4 3 8 3" xfId="18149" xr:uid="{00000000-0005-0000-0000-0000BF430000}"/>
    <cellStyle name="Comma 4 4 3 9" xfId="18150" xr:uid="{00000000-0005-0000-0000-0000C0430000}"/>
    <cellStyle name="Comma 4 4 3 9 2" xfId="18151" xr:uid="{00000000-0005-0000-0000-0000C1430000}"/>
    <cellStyle name="Comma 4 4 3 9 3" xfId="18152" xr:uid="{00000000-0005-0000-0000-0000C2430000}"/>
    <cellStyle name="Comma 4 4 4" xfId="18153" xr:uid="{00000000-0005-0000-0000-0000C3430000}"/>
    <cellStyle name="Comma 4 4 4 2" xfId="18154" xr:uid="{00000000-0005-0000-0000-0000C4430000}"/>
    <cellStyle name="Comma 4 4 4 2 2" xfId="18155" xr:uid="{00000000-0005-0000-0000-0000C5430000}"/>
    <cellStyle name="Comma 4 4 4 2 2 2" xfId="18156" xr:uid="{00000000-0005-0000-0000-0000C6430000}"/>
    <cellStyle name="Comma 4 4 4 2 2 3" xfId="18157" xr:uid="{00000000-0005-0000-0000-0000C7430000}"/>
    <cellStyle name="Comma 4 4 4 2 3" xfId="18158" xr:uid="{00000000-0005-0000-0000-0000C8430000}"/>
    <cellStyle name="Comma 4 4 4 2 3 2" xfId="18159" xr:uid="{00000000-0005-0000-0000-0000C9430000}"/>
    <cellStyle name="Comma 4 4 4 2 3 3" xfId="18160" xr:uid="{00000000-0005-0000-0000-0000CA430000}"/>
    <cellStyle name="Comma 4 4 4 2 4" xfId="18161" xr:uid="{00000000-0005-0000-0000-0000CB430000}"/>
    <cellStyle name="Comma 4 4 4 2 4 2" xfId="18162" xr:uid="{00000000-0005-0000-0000-0000CC430000}"/>
    <cellStyle name="Comma 4 4 4 2 4 3" xfId="18163" xr:uid="{00000000-0005-0000-0000-0000CD430000}"/>
    <cellStyle name="Comma 4 4 4 2 5" xfId="18164" xr:uid="{00000000-0005-0000-0000-0000CE430000}"/>
    <cellStyle name="Comma 4 4 4 2 5 2" xfId="18165" xr:uid="{00000000-0005-0000-0000-0000CF430000}"/>
    <cellStyle name="Comma 4 4 4 2 5 3" xfId="18166" xr:uid="{00000000-0005-0000-0000-0000D0430000}"/>
    <cellStyle name="Comma 4 4 4 2 6" xfId="18167" xr:uid="{00000000-0005-0000-0000-0000D1430000}"/>
    <cellStyle name="Comma 4 4 4 2 7" xfId="18168" xr:uid="{00000000-0005-0000-0000-0000D2430000}"/>
    <cellStyle name="Comma 4 4 4 3" xfId="18169" xr:uid="{00000000-0005-0000-0000-0000D3430000}"/>
    <cellStyle name="Comma 4 4 4 3 2" xfId="18170" xr:uid="{00000000-0005-0000-0000-0000D4430000}"/>
    <cellStyle name="Comma 4 4 4 3 3" xfId="18171" xr:uid="{00000000-0005-0000-0000-0000D5430000}"/>
    <cellStyle name="Comma 4 4 4 4" xfId="18172" xr:uid="{00000000-0005-0000-0000-0000D6430000}"/>
    <cellStyle name="Comma 4 4 4 4 2" xfId="18173" xr:uid="{00000000-0005-0000-0000-0000D7430000}"/>
    <cellStyle name="Comma 4 4 4 4 3" xfId="18174" xr:uid="{00000000-0005-0000-0000-0000D8430000}"/>
    <cellStyle name="Comma 4 4 4 5" xfId="18175" xr:uid="{00000000-0005-0000-0000-0000D9430000}"/>
    <cellStyle name="Comma 4 4 4 5 2" xfId="18176" xr:uid="{00000000-0005-0000-0000-0000DA430000}"/>
    <cellStyle name="Comma 4 4 4 5 3" xfId="18177" xr:uid="{00000000-0005-0000-0000-0000DB430000}"/>
    <cellStyle name="Comma 4 4 4 6" xfId="18178" xr:uid="{00000000-0005-0000-0000-0000DC430000}"/>
    <cellStyle name="Comma 4 4 4 6 2" xfId="18179" xr:uid="{00000000-0005-0000-0000-0000DD430000}"/>
    <cellStyle name="Comma 4 4 4 6 3" xfId="18180" xr:uid="{00000000-0005-0000-0000-0000DE430000}"/>
    <cellStyle name="Comma 4 4 4 7" xfId="18181" xr:uid="{00000000-0005-0000-0000-0000DF430000}"/>
    <cellStyle name="Comma 4 4 4 8" xfId="18182" xr:uid="{00000000-0005-0000-0000-0000E0430000}"/>
    <cellStyle name="Comma 4 4 5" xfId="18183" xr:uid="{00000000-0005-0000-0000-0000E1430000}"/>
    <cellStyle name="Comma 4 4 5 2" xfId="18184" xr:uid="{00000000-0005-0000-0000-0000E2430000}"/>
    <cellStyle name="Comma 4 4 5 2 2" xfId="18185" xr:uid="{00000000-0005-0000-0000-0000E3430000}"/>
    <cellStyle name="Comma 4 4 5 2 2 2" xfId="18186" xr:uid="{00000000-0005-0000-0000-0000E4430000}"/>
    <cellStyle name="Comma 4 4 5 2 2 3" xfId="18187" xr:uid="{00000000-0005-0000-0000-0000E5430000}"/>
    <cellStyle name="Comma 4 4 5 2 3" xfId="18188" xr:uid="{00000000-0005-0000-0000-0000E6430000}"/>
    <cellStyle name="Comma 4 4 5 2 3 2" xfId="18189" xr:uid="{00000000-0005-0000-0000-0000E7430000}"/>
    <cellStyle name="Comma 4 4 5 2 3 3" xfId="18190" xr:uid="{00000000-0005-0000-0000-0000E8430000}"/>
    <cellStyle name="Comma 4 4 5 2 4" xfId="18191" xr:uid="{00000000-0005-0000-0000-0000E9430000}"/>
    <cellStyle name="Comma 4 4 5 2 4 2" xfId="18192" xr:uid="{00000000-0005-0000-0000-0000EA430000}"/>
    <cellStyle name="Comma 4 4 5 2 4 3" xfId="18193" xr:uid="{00000000-0005-0000-0000-0000EB430000}"/>
    <cellStyle name="Comma 4 4 5 2 5" xfId="18194" xr:uid="{00000000-0005-0000-0000-0000EC430000}"/>
    <cellStyle name="Comma 4 4 5 2 5 2" xfId="18195" xr:uid="{00000000-0005-0000-0000-0000ED430000}"/>
    <cellStyle name="Comma 4 4 5 2 5 3" xfId="18196" xr:uid="{00000000-0005-0000-0000-0000EE430000}"/>
    <cellStyle name="Comma 4 4 5 2 6" xfId="18197" xr:uid="{00000000-0005-0000-0000-0000EF430000}"/>
    <cellStyle name="Comma 4 4 5 2 7" xfId="18198" xr:uid="{00000000-0005-0000-0000-0000F0430000}"/>
    <cellStyle name="Comma 4 4 5 3" xfId="18199" xr:uid="{00000000-0005-0000-0000-0000F1430000}"/>
    <cellStyle name="Comma 4 4 5 3 2" xfId="18200" xr:uid="{00000000-0005-0000-0000-0000F2430000}"/>
    <cellStyle name="Comma 4 4 5 3 3" xfId="18201" xr:uid="{00000000-0005-0000-0000-0000F3430000}"/>
    <cellStyle name="Comma 4 4 5 4" xfId="18202" xr:uid="{00000000-0005-0000-0000-0000F4430000}"/>
    <cellStyle name="Comma 4 4 5 4 2" xfId="18203" xr:uid="{00000000-0005-0000-0000-0000F5430000}"/>
    <cellStyle name="Comma 4 4 5 4 3" xfId="18204" xr:uid="{00000000-0005-0000-0000-0000F6430000}"/>
    <cellStyle name="Comma 4 4 5 5" xfId="18205" xr:uid="{00000000-0005-0000-0000-0000F7430000}"/>
    <cellStyle name="Comma 4 4 5 5 2" xfId="18206" xr:uid="{00000000-0005-0000-0000-0000F8430000}"/>
    <cellStyle name="Comma 4 4 5 5 3" xfId="18207" xr:uid="{00000000-0005-0000-0000-0000F9430000}"/>
    <cellStyle name="Comma 4 4 5 6" xfId="18208" xr:uid="{00000000-0005-0000-0000-0000FA430000}"/>
    <cellStyle name="Comma 4 4 5 6 2" xfId="18209" xr:uid="{00000000-0005-0000-0000-0000FB430000}"/>
    <cellStyle name="Comma 4 4 5 6 3" xfId="18210" xr:uid="{00000000-0005-0000-0000-0000FC430000}"/>
    <cellStyle name="Comma 4 4 5 7" xfId="18211" xr:uid="{00000000-0005-0000-0000-0000FD430000}"/>
    <cellStyle name="Comma 4 4 5 8" xfId="18212" xr:uid="{00000000-0005-0000-0000-0000FE430000}"/>
    <cellStyle name="Comma 4 4 6" xfId="18213" xr:uid="{00000000-0005-0000-0000-0000FF430000}"/>
    <cellStyle name="Comma 4 4 6 2" xfId="18214" xr:uid="{00000000-0005-0000-0000-000000440000}"/>
    <cellStyle name="Comma 4 4 6 2 2" xfId="18215" xr:uid="{00000000-0005-0000-0000-000001440000}"/>
    <cellStyle name="Comma 4 4 6 2 3" xfId="18216" xr:uid="{00000000-0005-0000-0000-000002440000}"/>
    <cellStyle name="Comma 4 4 6 3" xfId="18217" xr:uid="{00000000-0005-0000-0000-000003440000}"/>
    <cellStyle name="Comma 4 4 6 3 2" xfId="18218" xr:uid="{00000000-0005-0000-0000-000004440000}"/>
    <cellStyle name="Comma 4 4 6 3 3" xfId="18219" xr:uid="{00000000-0005-0000-0000-000005440000}"/>
    <cellStyle name="Comma 4 4 6 4" xfId="18220" xr:uid="{00000000-0005-0000-0000-000006440000}"/>
    <cellStyle name="Comma 4 4 6 4 2" xfId="18221" xr:uid="{00000000-0005-0000-0000-000007440000}"/>
    <cellStyle name="Comma 4 4 6 4 3" xfId="18222" xr:uid="{00000000-0005-0000-0000-000008440000}"/>
    <cellStyle name="Comma 4 4 6 5" xfId="18223" xr:uid="{00000000-0005-0000-0000-000009440000}"/>
    <cellStyle name="Comma 4 4 6 5 2" xfId="18224" xr:uid="{00000000-0005-0000-0000-00000A440000}"/>
    <cellStyle name="Comma 4 4 6 5 3" xfId="18225" xr:uid="{00000000-0005-0000-0000-00000B440000}"/>
    <cellStyle name="Comma 4 4 6 6" xfId="18226" xr:uid="{00000000-0005-0000-0000-00000C440000}"/>
    <cellStyle name="Comma 4 4 6 7" xfId="18227" xr:uid="{00000000-0005-0000-0000-00000D440000}"/>
    <cellStyle name="Comma 4 4 7" xfId="18228" xr:uid="{00000000-0005-0000-0000-00000E440000}"/>
    <cellStyle name="Comma 4 4 7 2" xfId="18229" xr:uid="{00000000-0005-0000-0000-00000F440000}"/>
    <cellStyle name="Comma 4 4 7 2 2" xfId="18230" xr:uid="{00000000-0005-0000-0000-000010440000}"/>
    <cellStyle name="Comma 4 4 7 2 3" xfId="18231" xr:uid="{00000000-0005-0000-0000-000011440000}"/>
    <cellStyle name="Comma 4 4 7 3" xfId="18232" xr:uid="{00000000-0005-0000-0000-000012440000}"/>
    <cellStyle name="Comma 4 4 7 3 2" xfId="18233" xr:uid="{00000000-0005-0000-0000-000013440000}"/>
    <cellStyle name="Comma 4 4 7 3 3" xfId="18234" xr:uid="{00000000-0005-0000-0000-000014440000}"/>
    <cellStyle name="Comma 4 4 7 4" xfId="18235" xr:uid="{00000000-0005-0000-0000-000015440000}"/>
    <cellStyle name="Comma 4 4 7 4 2" xfId="18236" xr:uid="{00000000-0005-0000-0000-000016440000}"/>
    <cellStyle name="Comma 4 4 7 4 3" xfId="18237" xr:uid="{00000000-0005-0000-0000-000017440000}"/>
    <cellStyle name="Comma 4 4 7 5" xfId="18238" xr:uid="{00000000-0005-0000-0000-000018440000}"/>
    <cellStyle name="Comma 4 4 7 5 2" xfId="18239" xr:uid="{00000000-0005-0000-0000-000019440000}"/>
    <cellStyle name="Comma 4 4 7 5 3" xfId="18240" xr:uid="{00000000-0005-0000-0000-00001A440000}"/>
    <cellStyle name="Comma 4 4 7 6" xfId="18241" xr:uid="{00000000-0005-0000-0000-00001B440000}"/>
    <cellStyle name="Comma 4 4 7 7" xfId="18242" xr:uid="{00000000-0005-0000-0000-00001C440000}"/>
    <cellStyle name="Comma 4 4 8" xfId="18243" xr:uid="{00000000-0005-0000-0000-00001D440000}"/>
    <cellStyle name="Comma 4 4 8 2" xfId="18244" xr:uid="{00000000-0005-0000-0000-00001E440000}"/>
    <cellStyle name="Comma 4 4 8 2 2" xfId="18245" xr:uid="{00000000-0005-0000-0000-00001F440000}"/>
    <cellStyle name="Comma 4 4 8 2 3" xfId="18246" xr:uid="{00000000-0005-0000-0000-000020440000}"/>
    <cellStyle name="Comma 4 4 8 3" xfId="18247" xr:uid="{00000000-0005-0000-0000-000021440000}"/>
    <cellStyle name="Comma 4 4 8 3 2" xfId="18248" xr:uid="{00000000-0005-0000-0000-000022440000}"/>
    <cellStyle name="Comma 4 4 8 3 3" xfId="18249" xr:uid="{00000000-0005-0000-0000-000023440000}"/>
    <cellStyle name="Comma 4 4 8 4" xfId="18250" xr:uid="{00000000-0005-0000-0000-000024440000}"/>
    <cellStyle name="Comma 4 4 8 4 2" xfId="18251" xr:uid="{00000000-0005-0000-0000-000025440000}"/>
    <cellStyle name="Comma 4 4 8 4 3" xfId="18252" xr:uid="{00000000-0005-0000-0000-000026440000}"/>
    <cellStyle name="Comma 4 4 8 5" xfId="18253" xr:uid="{00000000-0005-0000-0000-000027440000}"/>
    <cellStyle name="Comma 4 4 8 5 2" xfId="18254" xr:uid="{00000000-0005-0000-0000-000028440000}"/>
    <cellStyle name="Comma 4 4 8 5 3" xfId="18255" xr:uid="{00000000-0005-0000-0000-000029440000}"/>
    <cellStyle name="Comma 4 4 8 6" xfId="18256" xr:uid="{00000000-0005-0000-0000-00002A440000}"/>
    <cellStyle name="Comma 4 4 8 7" xfId="18257" xr:uid="{00000000-0005-0000-0000-00002B440000}"/>
    <cellStyle name="Comma 4 4 9" xfId="18258" xr:uid="{00000000-0005-0000-0000-00002C440000}"/>
    <cellStyle name="Comma 4 4 9 2" xfId="18259" xr:uid="{00000000-0005-0000-0000-00002D440000}"/>
    <cellStyle name="Comma 4 4 9 2 2" xfId="18260" xr:uid="{00000000-0005-0000-0000-00002E440000}"/>
    <cellStyle name="Comma 4 4 9 2 3" xfId="18261" xr:uid="{00000000-0005-0000-0000-00002F440000}"/>
    <cellStyle name="Comma 4 4 9 3" xfId="18262" xr:uid="{00000000-0005-0000-0000-000030440000}"/>
    <cellStyle name="Comma 4 4 9 3 2" xfId="18263" xr:uid="{00000000-0005-0000-0000-000031440000}"/>
    <cellStyle name="Comma 4 4 9 3 3" xfId="18264" xr:uid="{00000000-0005-0000-0000-000032440000}"/>
    <cellStyle name="Comma 4 4 9 4" xfId="18265" xr:uid="{00000000-0005-0000-0000-000033440000}"/>
    <cellStyle name="Comma 4 4 9 4 2" xfId="18266" xr:uid="{00000000-0005-0000-0000-000034440000}"/>
    <cellStyle name="Comma 4 4 9 4 3" xfId="18267" xr:uid="{00000000-0005-0000-0000-000035440000}"/>
    <cellStyle name="Comma 4 4 9 5" xfId="18268" xr:uid="{00000000-0005-0000-0000-000036440000}"/>
    <cellStyle name="Comma 4 4 9 5 2" xfId="18269" xr:uid="{00000000-0005-0000-0000-000037440000}"/>
    <cellStyle name="Comma 4 4 9 5 3" xfId="18270" xr:uid="{00000000-0005-0000-0000-000038440000}"/>
    <cellStyle name="Comma 4 4 9 6" xfId="18271" xr:uid="{00000000-0005-0000-0000-000039440000}"/>
    <cellStyle name="Comma 4 4 9 7" xfId="18272" xr:uid="{00000000-0005-0000-0000-00003A440000}"/>
    <cellStyle name="Comma 4 5" xfId="18273" xr:uid="{00000000-0005-0000-0000-00003B440000}"/>
    <cellStyle name="Comma 4 5 10" xfId="18274" xr:uid="{00000000-0005-0000-0000-00003C440000}"/>
    <cellStyle name="Comma 4 5 10 2" xfId="18275" xr:uid="{00000000-0005-0000-0000-00003D440000}"/>
    <cellStyle name="Comma 4 5 10 3" xfId="18276" xr:uid="{00000000-0005-0000-0000-00003E440000}"/>
    <cellStyle name="Comma 4 5 11" xfId="18277" xr:uid="{00000000-0005-0000-0000-00003F440000}"/>
    <cellStyle name="Comma 4 5 11 2" xfId="18278" xr:uid="{00000000-0005-0000-0000-000040440000}"/>
    <cellStyle name="Comma 4 5 11 3" xfId="18279" xr:uid="{00000000-0005-0000-0000-000041440000}"/>
    <cellStyle name="Comma 4 5 12" xfId="18280" xr:uid="{00000000-0005-0000-0000-000042440000}"/>
    <cellStyle name="Comma 4 5 12 2" xfId="18281" xr:uid="{00000000-0005-0000-0000-000043440000}"/>
    <cellStyle name="Comma 4 5 12 3" xfId="18282" xr:uid="{00000000-0005-0000-0000-000044440000}"/>
    <cellStyle name="Comma 4 5 13" xfId="18283" xr:uid="{00000000-0005-0000-0000-000045440000}"/>
    <cellStyle name="Comma 4 5 14" xfId="18284" xr:uid="{00000000-0005-0000-0000-000046440000}"/>
    <cellStyle name="Comma 4 5 2" xfId="18285" xr:uid="{00000000-0005-0000-0000-000047440000}"/>
    <cellStyle name="Comma 4 5 2 10" xfId="18286" xr:uid="{00000000-0005-0000-0000-000048440000}"/>
    <cellStyle name="Comma 4 5 2 11" xfId="18287" xr:uid="{00000000-0005-0000-0000-000049440000}"/>
    <cellStyle name="Comma 4 5 2 2" xfId="18288" xr:uid="{00000000-0005-0000-0000-00004A440000}"/>
    <cellStyle name="Comma 4 5 2 2 2" xfId="18289" xr:uid="{00000000-0005-0000-0000-00004B440000}"/>
    <cellStyle name="Comma 4 5 2 2 2 2" xfId="18290" xr:uid="{00000000-0005-0000-0000-00004C440000}"/>
    <cellStyle name="Comma 4 5 2 2 2 2 2" xfId="18291" xr:uid="{00000000-0005-0000-0000-00004D440000}"/>
    <cellStyle name="Comma 4 5 2 2 2 2 3" xfId="18292" xr:uid="{00000000-0005-0000-0000-00004E440000}"/>
    <cellStyle name="Comma 4 5 2 2 2 3" xfId="18293" xr:uid="{00000000-0005-0000-0000-00004F440000}"/>
    <cellStyle name="Comma 4 5 2 2 2 3 2" xfId="18294" xr:uid="{00000000-0005-0000-0000-000050440000}"/>
    <cellStyle name="Comma 4 5 2 2 2 3 3" xfId="18295" xr:uid="{00000000-0005-0000-0000-000051440000}"/>
    <cellStyle name="Comma 4 5 2 2 2 4" xfId="18296" xr:uid="{00000000-0005-0000-0000-000052440000}"/>
    <cellStyle name="Comma 4 5 2 2 2 4 2" xfId="18297" xr:uid="{00000000-0005-0000-0000-000053440000}"/>
    <cellStyle name="Comma 4 5 2 2 2 4 3" xfId="18298" xr:uid="{00000000-0005-0000-0000-000054440000}"/>
    <cellStyle name="Comma 4 5 2 2 2 5" xfId="18299" xr:uid="{00000000-0005-0000-0000-000055440000}"/>
    <cellStyle name="Comma 4 5 2 2 2 5 2" xfId="18300" xr:uid="{00000000-0005-0000-0000-000056440000}"/>
    <cellStyle name="Comma 4 5 2 2 2 5 3" xfId="18301" xr:uid="{00000000-0005-0000-0000-000057440000}"/>
    <cellStyle name="Comma 4 5 2 2 2 6" xfId="18302" xr:uid="{00000000-0005-0000-0000-000058440000}"/>
    <cellStyle name="Comma 4 5 2 2 2 7" xfId="18303" xr:uid="{00000000-0005-0000-0000-000059440000}"/>
    <cellStyle name="Comma 4 5 2 2 3" xfId="18304" xr:uid="{00000000-0005-0000-0000-00005A440000}"/>
    <cellStyle name="Comma 4 5 2 2 3 2" xfId="18305" xr:uid="{00000000-0005-0000-0000-00005B440000}"/>
    <cellStyle name="Comma 4 5 2 2 3 3" xfId="18306" xr:uid="{00000000-0005-0000-0000-00005C440000}"/>
    <cellStyle name="Comma 4 5 2 2 4" xfId="18307" xr:uid="{00000000-0005-0000-0000-00005D440000}"/>
    <cellStyle name="Comma 4 5 2 2 4 2" xfId="18308" xr:uid="{00000000-0005-0000-0000-00005E440000}"/>
    <cellStyle name="Comma 4 5 2 2 4 3" xfId="18309" xr:uid="{00000000-0005-0000-0000-00005F440000}"/>
    <cellStyle name="Comma 4 5 2 2 5" xfId="18310" xr:uid="{00000000-0005-0000-0000-000060440000}"/>
    <cellStyle name="Comma 4 5 2 2 5 2" xfId="18311" xr:uid="{00000000-0005-0000-0000-000061440000}"/>
    <cellStyle name="Comma 4 5 2 2 5 3" xfId="18312" xr:uid="{00000000-0005-0000-0000-000062440000}"/>
    <cellStyle name="Comma 4 5 2 2 6" xfId="18313" xr:uid="{00000000-0005-0000-0000-000063440000}"/>
    <cellStyle name="Comma 4 5 2 2 6 2" xfId="18314" xr:uid="{00000000-0005-0000-0000-000064440000}"/>
    <cellStyle name="Comma 4 5 2 2 6 3" xfId="18315" xr:uid="{00000000-0005-0000-0000-000065440000}"/>
    <cellStyle name="Comma 4 5 2 2 7" xfId="18316" xr:uid="{00000000-0005-0000-0000-000066440000}"/>
    <cellStyle name="Comma 4 5 2 2 8" xfId="18317" xr:uid="{00000000-0005-0000-0000-000067440000}"/>
    <cellStyle name="Comma 4 5 2 3" xfId="18318" xr:uid="{00000000-0005-0000-0000-000068440000}"/>
    <cellStyle name="Comma 4 5 2 3 2" xfId="18319" xr:uid="{00000000-0005-0000-0000-000069440000}"/>
    <cellStyle name="Comma 4 5 2 3 2 2" xfId="18320" xr:uid="{00000000-0005-0000-0000-00006A440000}"/>
    <cellStyle name="Comma 4 5 2 3 2 3" xfId="18321" xr:uid="{00000000-0005-0000-0000-00006B440000}"/>
    <cellStyle name="Comma 4 5 2 3 3" xfId="18322" xr:uid="{00000000-0005-0000-0000-00006C440000}"/>
    <cellStyle name="Comma 4 5 2 3 3 2" xfId="18323" xr:uid="{00000000-0005-0000-0000-00006D440000}"/>
    <cellStyle name="Comma 4 5 2 3 3 3" xfId="18324" xr:uid="{00000000-0005-0000-0000-00006E440000}"/>
    <cellStyle name="Comma 4 5 2 3 4" xfId="18325" xr:uid="{00000000-0005-0000-0000-00006F440000}"/>
    <cellStyle name="Comma 4 5 2 3 4 2" xfId="18326" xr:uid="{00000000-0005-0000-0000-000070440000}"/>
    <cellStyle name="Comma 4 5 2 3 4 3" xfId="18327" xr:uid="{00000000-0005-0000-0000-000071440000}"/>
    <cellStyle name="Comma 4 5 2 3 5" xfId="18328" xr:uid="{00000000-0005-0000-0000-000072440000}"/>
    <cellStyle name="Comma 4 5 2 3 5 2" xfId="18329" xr:uid="{00000000-0005-0000-0000-000073440000}"/>
    <cellStyle name="Comma 4 5 2 3 5 3" xfId="18330" xr:uid="{00000000-0005-0000-0000-000074440000}"/>
    <cellStyle name="Comma 4 5 2 3 6" xfId="18331" xr:uid="{00000000-0005-0000-0000-000075440000}"/>
    <cellStyle name="Comma 4 5 2 3 7" xfId="18332" xr:uid="{00000000-0005-0000-0000-000076440000}"/>
    <cellStyle name="Comma 4 5 2 4" xfId="18333" xr:uid="{00000000-0005-0000-0000-000077440000}"/>
    <cellStyle name="Comma 4 5 2 4 2" xfId="18334" xr:uid="{00000000-0005-0000-0000-000078440000}"/>
    <cellStyle name="Comma 4 5 2 4 2 2" xfId="18335" xr:uid="{00000000-0005-0000-0000-000079440000}"/>
    <cellStyle name="Comma 4 5 2 4 2 3" xfId="18336" xr:uid="{00000000-0005-0000-0000-00007A440000}"/>
    <cellStyle name="Comma 4 5 2 4 3" xfId="18337" xr:uid="{00000000-0005-0000-0000-00007B440000}"/>
    <cellStyle name="Comma 4 5 2 4 3 2" xfId="18338" xr:uid="{00000000-0005-0000-0000-00007C440000}"/>
    <cellStyle name="Comma 4 5 2 4 3 3" xfId="18339" xr:uid="{00000000-0005-0000-0000-00007D440000}"/>
    <cellStyle name="Comma 4 5 2 4 4" xfId="18340" xr:uid="{00000000-0005-0000-0000-00007E440000}"/>
    <cellStyle name="Comma 4 5 2 4 4 2" xfId="18341" xr:uid="{00000000-0005-0000-0000-00007F440000}"/>
    <cellStyle name="Comma 4 5 2 4 4 3" xfId="18342" xr:uid="{00000000-0005-0000-0000-000080440000}"/>
    <cellStyle name="Comma 4 5 2 4 5" xfId="18343" xr:uid="{00000000-0005-0000-0000-000081440000}"/>
    <cellStyle name="Comma 4 5 2 4 5 2" xfId="18344" xr:uid="{00000000-0005-0000-0000-000082440000}"/>
    <cellStyle name="Comma 4 5 2 4 5 3" xfId="18345" xr:uid="{00000000-0005-0000-0000-000083440000}"/>
    <cellStyle name="Comma 4 5 2 4 6" xfId="18346" xr:uid="{00000000-0005-0000-0000-000084440000}"/>
    <cellStyle name="Comma 4 5 2 4 7" xfId="18347" xr:uid="{00000000-0005-0000-0000-000085440000}"/>
    <cellStyle name="Comma 4 5 2 5" xfId="18348" xr:uid="{00000000-0005-0000-0000-000086440000}"/>
    <cellStyle name="Comma 4 5 2 5 2" xfId="18349" xr:uid="{00000000-0005-0000-0000-000087440000}"/>
    <cellStyle name="Comma 4 5 2 5 2 2" xfId="18350" xr:uid="{00000000-0005-0000-0000-000088440000}"/>
    <cellStyle name="Comma 4 5 2 5 2 3" xfId="18351" xr:uid="{00000000-0005-0000-0000-000089440000}"/>
    <cellStyle name="Comma 4 5 2 5 3" xfId="18352" xr:uid="{00000000-0005-0000-0000-00008A440000}"/>
    <cellStyle name="Comma 4 5 2 5 3 2" xfId="18353" xr:uid="{00000000-0005-0000-0000-00008B440000}"/>
    <cellStyle name="Comma 4 5 2 5 3 3" xfId="18354" xr:uid="{00000000-0005-0000-0000-00008C440000}"/>
    <cellStyle name="Comma 4 5 2 5 4" xfId="18355" xr:uid="{00000000-0005-0000-0000-00008D440000}"/>
    <cellStyle name="Comma 4 5 2 5 4 2" xfId="18356" xr:uid="{00000000-0005-0000-0000-00008E440000}"/>
    <cellStyle name="Comma 4 5 2 5 4 3" xfId="18357" xr:uid="{00000000-0005-0000-0000-00008F440000}"/>
    <cellStyle name="Comma 4 5 2 5 5" xfId="18358" xr:uid="{00000000-0005-0000-0000-000090440000}"/>
    <cellStyle name="Comma 4 5 2 5 5 2" xfId="18359" xr:uid="{00000000-0005-0000-0000-000091440000}"/>
    <cellStyle name="Comma 4 5 2 5 5 3" xfId="18360" xr:uid="{00000000-0005-0000-0000-000092440000}"/>
    <cellStyle name="Comma 4 5 2 5 6" xfId="18361" xr:uid="{00000000-0005-0000-0000-000093440000}"/>
    <cellStyle name="Comma 4 5 2 5 7" xfId="18362" xr:uid="{00000000-0005-0000-0000-000094440000}"/>
    <cellStyle name="Comma 4 5 2 6" xfId="18363" xr:uid="{00000000-0005-0000-0000-000095440000}"/>
    <cellStyle name="Comma 4 5 2 6 2" xfId="18364" xr:uid="{00000000-0005-0000-0000-000096440000}"/>
    <cellStyle name="Comma 4 5 2 6 3" xfId="18365" xr:uid="{00000000-0005-0000-0000-000097440000}"/>
    <cellStyle name="Comma 4 5 2 7" xfId="18366" xr:uid="{00000000-0005-0000-0000-000098440000}"/>
    <cellStyle name="Comma 4 5 2 7 2" xfId="18367" xr:uid="{00000000-0005-0000-0000-000099440000}"/>
    <cellStyle name="Comma 4 5 2 7 3" xfId="18368" xr:uid="{00000000-0005-0000-0000-00009A440000}"/>
    <cellStyle name="Comma 4 5 2 8" xfId="18369" xr:uid="{00000000-0005-0000-0000-00009B440000}"/>
    <cellStyle name="Comma 4 5 2 8 2" xfId="18370" xr:uid="{00000000-0005-0000-0000-00009C440000}"/>
    <cellStyle name="Comma 4 5 2 8 3" xfId="18371" xr:uid="{00000000-0005-0000-0000-00009D440000}"/>
    <cellStyle name="Comma 4 5 2 9" xfId="18372" xr:uid="{00000000-0005-0000-0000-00009E440000}"/>
    <cellStyle name="Comma 4 5 2 9 2" xfId="18373" xr:uid="{00000000-0005-0000-0000-00009F440000}"/>
    <cellStyle name="Comma 4 5 2 9 3" xfId="18374" xr:uid="{00000000-0005-0000-0000-0000A0440000}"/>
    <cellStyle name="Comma 4 5 3" xfId="18375" xr:uid="{00000000-0005-0000-0000-0000A1440000}"/>
    <cellStyle name="Comma 4 5 3 2" xfId="18376" xr:uid="{00000000-0005-0000-0000-0000A2440000}"/>
    <cellStyle name="Comma 4 5 3 2 2" xfId="18377" xr:uid="{00000000-0005-0000-0000-0000A3440000}"/>
    <cellStyle name="Comma 4 5 3 2 2 2" xfId="18378" xr:uid="{00000000-0005-0000-0000-0000A4440000}"/>
    <cellStyle name="Comma 4 5 3 2 2 3" xfId="18379" xr:uid="{00000000-0005-0000-0000-0000A5440000}"/>
    <cellStyle name="Comma 4 5 3 2 3" xfId="18380" xr:uid="{00000000-0005-0000-0000-0000A6440000}"/>
    <cellStyle name="Comma 4 5 3 2 3 2" xfId="18381" xr:uid="{00000000-0005-0000-0000-0000A7440000}"/>
    <cellStyle name="Comma 4 5 3 2 3 3" xfId="18382" xr:uid="{00000000-0005-0000-0000-0000A8440000}"/>
    <cellStyle name="Comma 4 5 3 2 4" xfId="18383" xr:uid="{00000000-0005-0000-0000-0000A9440000}"/>
    <cellStyle name="Comma 4 5 3 2 4 2" xfId="18384" xr:uid="{00000000-0005-0000-0000-0000AA440000}"/>
    <cellStyle name="Comma 4 5 3 2 4 3" xfId="18385" xr:uid="{00000000-0005-0000-0000-0000AB440000}"/>
    <cellStyle name="Comma 4 5 3 2 5" xfId="18386" xr:uid="{00000000-0005-0000-0000-0000AC440000}"/>
    <cellStyle name="Comma 4 5 3 2 5 2" xfId="18387" xr:uid="{00000000-0005-0000-0000-0000AD440000}"/>
    <cellStyle name="Comma 4 5 3 2 5 3" xfId="18388" xr:uid="{00000000-0005-0000-0000-0000AE440000}"/>
    <cellStyle name="Comma 4 5 3 2 6" xfId="18389" xr:uid="{00000000-0005-0000-0000-0000AF440000}"/>
    <cellStyle name="Comma 4 5 3 2 7" xfId="18390" xr:uid="{00000000-0005-0000-0000-0000B0440000}"/>
    <cellStyle name="Comma 4 5 3 3" xfId="18391" xr:uid="{00000000-0005-0000-0000-0000B1440000}"/>
    <cellStyle name="Comma 4 5 3 3 2" xfId="18392" xr:uid="{00000000-0005-0000-0000-0000B2440000}"/>
    <cellStyle name="Comma 4 5 3 3 3" xfId="18393" xr:uid="{00000000-0005-0000-0000-0000B3440000}"/>
    <cellStyle name="Comma 4 5 3 4" xfId="18394" xr:uid="{00000000-0005-0000-0000-0000B4440000}"/>
    <cellStyle name="Comma 4 5 3 4 2" xfId="18395" xr:uid="{00000000-0005-0000-0000-0000B5440000}"/>
    <cellStyle name="Comma 4 5 3 4 3" xfId="18396" xr:uid="{00000000-0005-0000-0000-0000B6440000}"/>
    <cellStyle name="Comma 4 5 3 5" xfId="18397" xr:uid="{00000000-0005-0000-0000-0000B7440000}"/>
    <cellStyle name="Comma 4 5 3 5 2" xfId="18398" xr:uid="{00000000-0005-0000-0000-0000B8440000}"/>
    <cellStyle name="Comma 4 5 3 5 3" xfId="18399" xr:uid="{00000000-0005-0000-0000-0000B9440000}"/>
    <cellStyle name="Comma 4 5 3 6" xfId="18400" xr:uid="{00000000-0005-0000-0000-0000BA440000}"/>
    <cellStyle name="Comma 4 5 3 6 2" xfId="18401" xr:uid="{00000000-0005-0000-0000-0000BB440000}"/>
    <cellStyle name="Comma 4 5 3 6 3" xfId="18402" xr:uid="{00000000-0005-0000-0000-0000BC440000}"/>
    <cellStyle name="Comma 4 5 3 7" xfId="18403" xr:uid="{00000000-0005-0000-0000-0000BD440000}"/>
    <cellStyle name="Comma 4 5 3 8" xfId="18404" xr:uid="{00000000-0005-0000-0000-0000BE440000}"/>
    <cellStyle name="Comma 4 5 4" xfId="18405" xr:uid="{00000000-0005-0000-0000-0000BF440000}"/>
    <cellStyle name="Comma 4 5 4 2" xfId="18406" xr:uid="{00000000-0005-0000-0000-0000C0440000}"/>
    <cellStyle name="Comma 4 5 4 2 2" xfId="18407" xr:uid="{00000000-0005-0000-0000-0000C1440000}"/>
    <cellStyle name="Comma 4 5 4 2 2 2" xfId="18408" xr:uid="{00000000-0005-0000-0000-0000C2440000}"/>
    <cellStyle name="Comma 4 5 4 2 2 3" xfId="18409" xr:uid="{00000000-0005-0000-0000-0000C3440000}"/>
    <cellStyle name="Comma 4 5 4 2 3" xfId="18410" xr:uid="{00000000-0005-0000-0000-0000C4440000}"/>
    <cellStyle name="Comma 4 5 4 2 3 2" xfId="18411" xr:uid="{00000000-0005-0000-0000-0000C5440000}"/>
    <cellStyle name="Comma 4 5 4 2 3 3" xfId="18412" xr:uid="{00000000-0005-0000-0000-0000C6440000}"/>
    <cellStyle name="Comma 4 5 4 2 4" xfId="18413" xr:uid="{00000000-0005-0000-0000-0000C7440000}"/>
    <cellStyle name="Comma 4 5 4 2 4 2" xfId="18414" xr:uid="{00000000-0005-0000-0000-0000C8440000}"/>
    <cellStyle name="Comma 4 5 4 2 4 3" xfId="18415" xr:uid="{00000000-0005-0000-0000-0000C9440000}"/>
    <cellStyle name="Comma 4 5 4 2 5" xfId="18416" xr:uid="{00000000-0005-0000-0000-0000CA440000}"/>
    <cellStyle name="Comma 4 5 4 2 5 2" xfId="18417" xr:uid="{00000000-0005-0000-0000-0000CB440000}"/>
    <cellStyle name="Comma 4 5 4 2 5 3" xfId="18418" xr:uid="{00000000-0005-0000-0000-0000CC440000}"/>
    <cellStyle name="Comma 4 5 4 2 6" xfId="18419" xr:uid="{00000000-0005-0000-0000-0000CD440000}"/>
    <cellStyle name="Comma 4 5 4 2 7" xfId="18420" xr:uid="{00000000-0005-0000-0000-0000CE440000}"/>
    <cellStyle name="Comma 4 5 4 3" xfId="18421" xr:uid="{00000000-0005-0000-0000-0000CF440000}"/>
    <cellStyle name="Comma 4 5 4 3 2" xfId="18422" xr:uid="{00000000-0005-0000-0000-0000D0440000}"/>
    <cellStyle name="Comma 4 5 4 3 3" xfId="18423" xr:uid="{00000000-0005-0000-0000-0000D1440000}"/>
    <cellStyle name="Comma 4 5 4 4" xfId="18424" xr:uid="{00000000-0005-0000-0000-0000D2440000}"/>
    <cellStyle name="Comma 4 5 4 4 2" xfId="18425" xr:uid="{00000000-0005-0000-0000-0000D3440000}"/>
    <cellStyle name="Comma 4 5 4 4 3" xfId="18426" xr:uid="{00000000-0005-0000-0000-0000D4440000}"/>
    <cellStyle name="Comma 4 5 4 5" xfId="18427" xr:uid="{00000000-0005-0000-0000-0000D5440000}"/>
    <cellStyle name="Comma 4 5 4 5 2" xfId="18428" xr:uid="{00000000-0005-0000-0000-0000D6440000}"/>
    <cellStyle name="Comma 4 5 4 5 3" xfId="18429" xr:uid="{00000000-0005-0000-0000-0000D7440000}"/>
    <cellStyle name="Comma 4 5 4 6" xfId="18430" xr:uid="{00000000-0005-0000-0000-0000D8440000}"/>
    <cellStyle name="Comma 4 5 4 6 2" xfId="18431" xr:uid="{00000000-0005-0000-0000-0000D9440000}"/>
    <cellStyle name="Comma 4 5 4 6 3" xfId="18432" xr:uid="{00000000-0005-0000-0000-0000DA440000}"/>
    <cellStyle name="Comma 4 5 4 7" xfId="18433" xr:uid="{00000000-0005-0000-0000-0000DB440000}"/>
    <cellStyle name="Comma 4 5 4 8" xfId="18434" xr:uid="{00000000-0005-0000-0000-0000DC440000}"/>
    <cellStyle name="Comma 4 5 5" xfId="18435" xr:uid="{00000000-0005-0000-0000-0000DD440000}"/>
    <cellStyle name="Comma 4 5 5 2" xfId="18436" xr:uid="{00000000-0005-0000-0000-0000DE440000}"/>
    <cellStyle name="Comma 4 5 5 2 2" xfId="18437" xr:uid="{00000000-0005-0000-0000-0000DF440000}"/>
    <cellStyle name="Comma 4 5 5 2 3" xfId="18438" xr:uid="{00000000-0005-0000-0000-0000E0440000}"/>
    <cellStyle name="Comma 4 5 5 3" xfId="18439" xr:uid="{00000000-0005-0000-0000-0000E1440000}"/>
    <cellStyle name="Comma 4 5 5 3 2" xfId="18440" xr:uid="{00000000-0005-0000-0000-0000E2440000}"/>
    <cellStyle name="Comma 4 5 5 3 3" xfId="18441" xr:uid="{00000000-0005-0000-0000-0000E3440000}"/>
    <cellStyle name="Comma 4 5 5 4" xfId="18442" xr:uid="{00000000-0005-0000-0000-0000E4440000}"/>
    <cellStyle name="Comma 4 5 5 4 2" xfId="18443" xr:uid="{00000000-0005-0000-0000-0000E5440000}"/>
    <cellStyle name="Comma 4 5 5 4 3" xfId="18444" xr:uid="{00000000-0005-0000-0000-0000E6440000}"/>
    <cellStyle name="Comma 4 5 5 5" xfId="18445" xr:uid="{00000000-0005-0000-0000-0000E7440000}"/>
    <cellStyle name="Comma 4 5 5 5 2" xfId="18446" xr:uid="{00000000-0005-0000-0000-0000E8440000}"/>
    <cellStyle name="Comma 4 5 5 5 3" xfId="18447" xr:uid="{00000000-0005-0000-0000-0000E9440000}"/>
    <cellStyle name="Comma 4 5 5 6" xfId="18448" xr:uid="{00000000-0005-0000-0000-0000EA440000}"/>
    <cellStyle name="Comma 4 5 5 7" xfId="18449" xr:uid="{00000000-0005-0000-0000-0000EB440000}"/>
    <cellStyle name="Comma 4 5 6" xfId="18450" xr:uid="{00000000-0005-0000-0000-0000EC440000}"/>
    <cellStyle name="Comma 4 5 6 2" xfId="18451" xr:uid="{00000000-0005-0000-0000-0000ED440000}"/>
    <cellStyle name="Comma 4 5 6 2 2" xfId="18452" xr:uid="{00000000-0005-0000-0000-0000EE440000}"/>
    <cellStyle name="Comma 4 5 6 2 3" xfId="18453" xr:uid="{00000000-0005-0000-0000-0000EF440000}"/>
    <cellStyle name="Comma 4 5 6 3" xfId="18454" xr:uid="{00000000-0005-0000-0000-0000F0440000}"/>
    <cellStyle name="Comma 4 5 6 3 2" xfId="18455" xr:uid="{00000000-0005-0000-0000-0000F1440000}"/>
    <cellStyle name="Comma 4 5 6 3 3" xfId="18456" xr:uid="{00000000-0005-0000-0000-0000F2440000}"/>
    <cellStyle name="Comma 4 5 6 4" xfId="18457" xr:uid="{00000000-0005-0000-0000-0000F3440000}"/>
    <cellStyle name="Comma 4 5 6 4 2" xfId="18458" xr:uid="{00000000-0005-0000-0000-0000F4440000}"/>
    <cellStyle name="Comma 4 5 6 4 3" xfId="18459" xr:uid="{00000000-0005-0000-0000-0000F5440000}"/>
    <cellStyle name="Comma 4 5 6 5" xfId="18460" xr:uid="{00000000-0005-0000-0000-0000F6440000}"/>
    <cellStyle name="Comma 4 5 6 5 2" xfId="18461" xr:uid="{00000000-0005-0000-0000-0000F7440000}"/>
    <cellStyle name="Comma 4 5 6 5 3" xfId="18462" xr:uid="{00000000-0005-0000-0000-0000F8440000}"/>
    <cellStyle name="Comma 4 5 6 6" xfId="18463" xr:uid="{00000000-0005-0000-0000-0000F9440000}"/>
    <cellStyle name="Comma 4 5 6 7" xfId="18464" xr:uid="{00000000-0005-0000-0000-0000FA440000}"/>
    <cellStyle name="Comma 4 5 7" xfId="18465" xr:uid="{00000000-0005-0000-0000-0000FB440000}"/>
    <cellStyle name="Comma 4 5 7 2" xfId="18466" xr:uid="{00000000-0005-0000-0000-0000FC440000}"/>
    <cellStyle name="Comma 4 5 7 2 2" xfId="18467" xr:uid="{00000000-0005-0000-0000-0000FD440000}"/>
    <cellStyle name="Comma 4 5 7 2 3" xfId="18468" xr:uid="{00000000-0005-0000-0000-0000FE440000}"/>
    <cellStyle name="Comma 4 5 7 3" xfId="18469" xr:uid="{00000000-0005-0000-0000-0000FF440000}"/>
    <cellStyle name="Comma 4 5 7 3 2" xfId="18470" xr:uid="{00000000-0005-0000-0000-000000450000}"/>
    <cellStyle name="Comma 4 5 7 3 3" xfId="18471" xr:uid="{00000000-0005-0000-0000-000001450000}"/>
    <cellStyle name="Comma 4 5 7 4" xfId="18472" xr:uid="{00000000-0005-0000-0000-000002450000}"/>
    <cellStyle name="Comma 4 5 7 4 2" xfId="18473" xr:uid="{00000000-0005-0000-0000-000003450000}"/>
    <cellStyle name="Comma 4 5 7 4 3" xfId="18474" xr:uid="{00000000-0005-0000-0000-000004450000}"/>
    <cellStyle name="Comma 4 5 7 5" xfId="18475" xr:uid="{00000000-0005-0000-0000-000005450000}"/>
    <cellStyle name="Comma 4 5 7 5 2" xfId="18476" xr:uid="{00000000-0005-0000-0000-000006450000}"/>
    <cellStyle name="Comma 4 5 7 5 3" xfId="18477" xr:uid="{00000000-0005-0000-0000-000007450000}"/>
    <cellStyle name="Comma 4 5 7 6" xfId="18478" xr:uid="{00000000-0005-0000-0000-000008450000}"/>
    <cellStyle name="Comma 4 5 7 7" xfId="18479" xr:uid="{00000000-0005-0000-0000-000009450000}"/>
    <cellStyle name="Comma 4 5 8" xfId="18480" xr:uid="{00000000-0005-0000-0000-00000A450000}"/>
    <cellStyle name="Comma 4 5 8 2" xfId="18481" xr:uid="{00000000-0005-0000-0000-00000B450000}"/>
    <cellStyle name="Comma 4 5 8 2 2" xfId="18482" xr:uid="{00000000-0005-0000-0000-00000C450000}"/>
    <cellStyle name="Comma 4 5 8 2 3" xfId="18483" xr:uid="{00000000-0005-0000-0000-00000D450000}"/>
    <cellStyle name="Comma 4 5 8 3" xfId="18484" xr:uid="{00000000-0005-0000-0000-00000E450000}"/>
    <cellStyle name="Comma 4 5 8 3 2" xfId="18485" xr:uid="{00000000-0005-0000-0000-00000F450000}"/>
    <cellStyle name="Comma 4 5 8 3 3" xfId="18486" xr:uid="{00000000-0005-0000-0000-000010450000}"/>
    <cellStyle name="Comma 4 5 8 4" xfId="18487" xr:uid="{00000000-0005-0000-0000-000011450000}"/>
    <cellStyle name="Comma 4 5 8 4 2" xfId="18488" xr:uid="{00000000-0005-0000-0000-000012450000}"/>
    <cellStyle name="Comma 4 5 8 4 3" xfId="18489" xr:uid="{00000000-0005-0000-0000-000013450000}"/>
    <cellStyle name="Comma 4 5 8 5" xfId="18490" xr:uid="{00000000-0005-0000-0000-000014450000}"/>
    <cellStyle name="Comma 4 5 8 5 2" xfId="18491" xr:uid="{00000000-0005-0000-0000-000015450000}"/>
    <cellStyle name="Comma 4 5 8 5 3" xfId="18492" xr:uid="{00000000-0005-0000-0000-000016450000}"/>
    <cellStyle name="Comma 4 5 8 6" xfId="18493" xr:uid="{00000000-0005-0000-0000-000017450000}"/>
    <cellStyle name="Comma 4 5 8 7" xfId="18494" xr:uid="{00000000-0005-0000-0000-000018450000}"/>
    <cellStyle name="Comma 4 5 9" xfId="18495" xr:uid="{00000000-0005-0000-0000-000019450000}"/>
    <cellStyle name="Comma 4 5 9 2" xfId="18496" xr:uid="{00000000-0005-0000-0000-00001A450000}"/>
    <cellStyle name="Comma 4 5 9 3" xfId="18497" xr:uid="{00000000-0005-0000-0000-00001B450000}"/>
    <cellStyle name="Comma 4 6" xfId="18498" xr:uid="{00000000-0005-0000-0000-00001C450000}"/>
    <cellStyle name="Comma 4 6 10" xfId="18499" xr:uid="{00000000-0005-0000-0000-00001D450000}"/>
    <cellStyle name="Comma 4 6 11" xfId="18500" xr:uid="{00000000-0005-0000-0000-00001E450000}"/>
    <cellStyle name="Comma 4 6 2" xfId="18501" xr:uid="{00000000-0005-0000-0000-00001F450000}"/>
    <cellStyle name="Comma 4 6 2 2" xfId="18502" xr:uid="{00000000-0005-0000-0000-000020450000}"/>
    <cellStyle name="Comma 4 6 2 2 2" xfId="18503" xr:uid="{00000000-0005-0000-0000-000021450000}"/>
    <cellStyle name="Comma 4 6 2 2 2 2" xfId="18504" xr:uid="{00000000-0005-0000-0000-000022450000}"/>
    <cellStyle name="Comma 4 6 2 2 2 3" xfId="18505" xr:uid="{00000000-0005-0000-0000-000023450000}"/>
    <cellStyle name="Comma 4 6 2 2 3" xfId="18506" xr:uid="{00000000-0005-0000-0000-000024450000}"/>
    <cellStyle name="Comma 4 6 2 2 3 2" xfId="18507" xr:uid="{00000000-0005-0000-0000-000025450000}"/>
    <cellStyle name="Comma 4 6 2 2 3 3" xfId="18508" xr:uid="{00000000-0005-0000-0000-000026450000}"/>
    <cellStyle name="Comma 4 6 2 2 4" xfId="18509" xr:uid="{00000000-0005-0000-0000-000027450000}"/>
    <cellStyle name="Comma 4 6 2 2 4 2" xfId="18510" xr:uid="{00000000-0005-0000-0000-000028450000}"/>
    <cellStyle name="Comma 4 6 2 2 4 3" xfId="18511" xr:uid="{00000000-0005-0000-0000-000029450000}"/>
    <cellStyle name="Comma 4 6 2 2 5" xfId="18512" xr:uid="{00000000-0005-0000-0000-00002A450000}"/>
    <cellStyle name="Comma 4 6 2 2 5 2" xfId="18513" xr:uid="{00000000-0005-0000-0000-00002B450000}"/>
    <cellStyle name="Comma 4 6 2 2 5 3" xfId="18514" xr:uid="{00000000-0005-0000-0000-00002C450000}"/>
    <cellStyle name="Comma 4 6 2 2 6" xfId="18515" xr:uid="{00000000-0005-0000-0000-00002D450000}"/>
    <cellStyle name="Comma 4 6 2 2 7" xfId="18516" xr:uid="{00000000-0005-0000-0000-00002E450000}"/>
    <cellStyle name="Comma 4 6 2 3" xfId="18517" xr:uid="{00000000-0005-0000-0000-00002F450000}"/>
    <cellStyle name="Comma 4 6 2 3 2" xfId="18518" xr:uid="{00000000-0005-0000-0000-000030450000}"/>
    <cellStyle name="Comma 4 6 2 3 3" xfId="18519" xr:uid="{00000000-0005-0000-0000-000031450000}"/>
    <cellStyle name="Comma 4 6 2 4" xfId="18520" xr:uid="{00000000-0005-0000-0000-000032450000}"/>
    <cellStyle name="Comma 4 6 2 4 2" xfId="18521" xr:uid="{00000000-0005-0000-0000-000033450000}"/>
    <cellStyle name="Comma 4 6 2 4 3" xfId="18522" xr:uid="{00000000-0005-0000-0000-000034450000}"/>
    <cellStyle name="Comma 4 6 2 5" xfId="18523" xr:uid="{00000000-0005-0000-0000-000035450000}"/>
    <cellStyle name="Comma 4 6 2 5 2" xfId="18524" xr:uid="{00000000-0005-0000-0000-000036450000}"/>
    <cellStyle name="Comma 4 6 2 5 3" xfId="18525" xr:uid="{00000000-0005-0000-0000-000037450000}"/>
    <cellStyle name="Comma 4 6 2 6" xfId="18526" xr:uid="{00000000-0005-0000-0000-000038450000}"/>
    <cellStyle name="Comma 4 6 2 6 2" xfId="18527" xr:uid="{00000000-0005-0000-0000-000039450000}"/>
    <cellStyle name="Comma 4 6 2 6 3" xfId="18528" xr:uid="{00000000-0005-0000-0000-00003A450000}"/>
    <cellStyle name="Comma 4 6 2 7" xfId="18529" xr:uid="{00000000-0005-0000-0000-00003B450000}"/>
    <cellStyle name="Comma 4 6 2 8" xfId="18530" xr:uid="{00000000-0005-0000-0000-00003C450000}"/>
    <cellStyle name="Comma 4 6 3" xfId="18531" xr:uid="{00000000-0005-0000-0000-00003D450000}"/>
    <cellStyle name="Comma 4 6 3 2" xfId="18532" xr:uid="{00000000-0005-0000-0000-00003E450000}"/>
    <cellStyle name="Comma 4 6 3 2 2" xfId="18533" xr:uid="{00000000-0005-0000-0000-00003F450000}"/>
    <cellStyle name="Comma 4 6 3 2 3" xfId="18534" xr:uid="{00000000-0005-0000-0000-000040450000}"/>
    <cellStyle name="Comma 4 6 3 3" xfId="18535" xr:uid="{00000000-0005-0000-0000-000041450000}"/>
    <cellStyle name="Comma 4 6 3 3 2" xfId="18536" xr:uid="{00000000-0005-0000-0000-000042450000}"/>
    <cellStyle name="Comma 4 6 3 3 3" xfId="18537" xr:uid="{00000000-0005-0000-0000-000043450000}"/>
    <cellStyle name="Comma 4 6 3 4" xfId="18538" xr:uid="{00000000-0005-0000-0000-000044450000}"/>
    <cellStyle name="Comma 4 6 3 4 2" xfId="18539" xr:uid="{00000000-0005-0000-0000-000045450000}"/>
    <cellStyle name="Comma 4 6 3 4 3" xfId="18540" xr:uid="{00000000-0005-0000-0000-000046450000}"/>
    <cellStyle name="Comma 4 6 3 5" xfId="18541" xr:uid="{00000000-0005-0000-0000-000047450000}"/>
    <cellStyle name="Comma 4 6 3 5 2" xfId="18542" xr:uid="{00000000-0005-0000-0000-000048450000}"/>
    <cellStyle name="Comma 4 6 3 5 3" xfId="18543" xr:uid="{00000000-0005-0000-0000-000049450000}"/>
    <cellStyle name="Comma 4 6 3 6" xfId="18544" xr:uid="{00000000-0005-0000-0000-00004A450000}"/>
    <cellStyle name="Comma 4 6 3 7" xfId="18545" xr:uid="{00000000-0005-0000-0000-00004B450000}"/>
    <cellStyle name="Comma 4 6 4" xfId="18546" xr:uid="{00000000-0005-0000-0000-00004C450000}"/>
    <cellStyle name="Comma 4 6 4 2" xfId="18547" xr:uid="{00000000-0005-0000-0000-00004D450000}"/>
    <cellStyle name="Comma 4 6 4 2 2" xfId="18548" xr:uid="{00000000-0005-0000-0000-00004E450000}"/>
    <cellStyle name="Comma 4 6 4 2 3" xfId="18549" xr:uid="{00000000-0005-0000-0000-00004F450000}"/>
    <cellStyle name="Comma 4 6 4 3" xfId="18550" xr:uid="{00000000-0005-0000-0000-000050450000}"/>
    <cellStyle name="Comma 4 6 4 3 2" xfId="18551" xr:uid="{00000000-0005-0000-0000-000051450000}"/>
    <cellStyle name="Comma 4 6 4 3 3" xfId="18552" xr:uid="{00000000-0005-0000-0000-000052450000}"/>
    <cellStyle name="Comma 4 6 4 4" xfId="18553" xr:uid="{00000000-0005-0000-0000-000053450000}"/>
    <cellStyle name="Comma 4 6 4 4 2" xfId="18554" xr:uid="{00000000-0005-0000-0000-000054450000}"/>
    <cellStyle name="Comma 4 6 4 4 3" xfId="18555" xr:uid="{00000000-0005-0000-0000-000055450000}"/>
    <cellStyle name="Comma 4 6 4 5" xfId="18556" xr:uid="{00000000-0005-0000-0000-000056450000}"/>
    <cellStyle name="Comma 4 6 4 5 2" xfId="18557" xr:uid="{00000000-0005-0000-0000-000057450000}"/>
    <cellStyle name="Comma 4 6 4 5 3" xfId="18558" xr:uid="{00000000-0005-0000-0000-000058450000}"/>
    <cellStyle name="Comma 4 6 4 6" xfId="18559" xr:uid="{00000000-0005-0000-0000-000059450000}"/>
    <cellStyle name="Comma 4 6 4 7" xfId="18560" xr:uid="{00000000-0005-0000-0000-00005A450000}"/>
    <cellStyle name="Comma 4 6 5" xfId="18561" xr:uid="{00000000-0005-0000-0000-00005B450000}"/>
    <cellStyle name="Comma 4 6 5 2" xfId="18562" xr:uid="{00000000-0005-0000-0000-00005C450000}"/>
    <cellStyle name="Comma 4 6 5 2 2" xfId="18563" xr:uid="{00000000-0005-0000-0000-00005D450000}"/>
    <cellStyle name="Comma 4 6 5 2 3" xfId="18564" xr:uid="{00000000-0005-0000-0000-00005E450000}"/>
    <cellStyle name="Comma 4 6 5 3" xfId="18565" xr:uid="{00000000-0005-0000-0000-00005F450000}"/>
    <cellStyle name="Comma 4 6 5 3 2" xfId="18566" xr:uid="{00000000-0005-0000-0000-000060450000}"/>
    <cellStyle name="Comma 4 6 5 3 3" xfId="18567" xr:uid="{00000000-0005-0000-0000-000061450000}"/>
    <cellStyle name="Comma 4 6 5 4" xfId="18568" xr:uid="{00000000-0005-0000-0000-000062450000}"/>
    <cellStyle name="Comma 4 6 5 4 2" xfId="18569" xr:uid="{00000000-0005-0000-0000-000063450000}"/>
    <cellStyle name="Comma 4 6 5 4 3" xfId="18570" xr:uid="{00000000-0005-0000-0000-000064450000}"/>
    <cellStyle name="Comma 4 6 5 5" xfId="18571" xr:uid="{00000000-0005-0000-0000-000065450000}"/>
    <cellStyle name="Comma 4 6 5 5 2" xfId="18572" xr:uid="{00000000-0005-0000-0000-000066450000}"/>
    <cellStyle name="Comma 4 6 5 5 3" xfId="18573" xr:uid="{00000000-0005-0000-0000-000067450000}"/>
    <cellStyle name="Comma 4 6 5 6" xfId="18574" xr:uid="{00000000-0005-0000-0000-000068450000}"/>
    <cellStyle name="Comma 4 6 5 7" xfId="18575" xr:uid="{00000000-0005-0000-0000-000069450000}"/>
    <cellStyle name="Comma 4 6 6" xfId="18576" xr:uid="{00000000-0005-0000-0000-00006A450000}"/>
    <cellStyle name="Comma 4 6 6 2" xfId="18577" xr:uid="{00000000-0005-0000-0000-00006B450000}"/>
    <cellStyle name="Comma 4 6 6 3" xfId="18578" xr:uid="{00000000-0005-0000-0000-00006C450000}"/>
    <cellStyle name="Comma 4 6 7" xfId="18579" xr:uid="{00000000-0005-0000-0000-00006D450000}"/>
    <cellStyle name="Comma 4 6 7 2" xfId="18580" xr:uid="{00000000-0005-0000-0000-00006E450000}"/>
    <cellStyle name="Comma 4 6 7 3" xfId="18581" xr:uid="{00000000-0005-0000-0000-00006F450000}"/>
    <cellStyle name="Comma 4 6 8" xfId="18582" xr:uid="{00000000-0005-0000-0000-000070450000}"/>
    <cellStyle name="Comma 4 6 8 2" xfId="18583" xr:uid="{00000000-0005-0000-0000-000071450000}"/>
    <cellStyle name="Comma 4 6 8 3" xfId="18584" xr:uid="{00000000-0005-0000-0000-000072450000}"/>
    <cellStyle name="Comma 4 6 9" xfId="18585" xr:uid="{00000000-0005-0000-0000-000073450000}"/>
    <cellStyle name="Comma 4 6 9 2" xfId="18586" xr:uid="{00000000-0005-0000-0000-000074450000}"/>
    <cellStyle name="Comma 4 6 9 3" xfId="18587" xr:uid="{00000000-0005-0000-0000-000075450000}"/>
    <cellStyle name="Comma 4 7" xfId="18588" xr:uid="{00000000-0005-0000-0000-000076450000}"/>
    <cellStyle name="Comma 4 7 2" xfId="18589" xr:uid="{00000000-0005-0000-0000-000077450000}"/>
    <cellStyle name="Comma 4 7 2 2" xfId="18590" xr:uid="{00000000-0005-0000-0000-000078450000}"/>
    <cellStyle name="Comma 4 7 2 2 2" xfId="18591" xr:uid="{00000000-0005-0000-0000-000079450000}"/>
    <cellStyle name="Comma 4 7 2 2 3" xfId="18592" xr:uid="{00000000-0005-0000-0000-00007A450000}"/>
    <cellStyle name="Comma 4 7 2 3" xfId="18593" xr:uid="{00000000-0005-0000-0000-00007B450000}"/>
    <cellStyle name="Comma 4 7 2 3 2" xfId="18594" xr:uid="{00000000-0005-0000-0000-00007C450000}"/>
    <cellStyle name="Comma 4 7 2 3 3" xfId="18595" xr:uid="{00000000-0005-0000-0000-00007D450000}"/>
    <cellStyle name="Comma 4 7 2 4" xfId="18596" xr:uid="{00000000-0005-0000-0000-00007E450000}"/>
    <cellStyle name="Comma 4 7 2 4 2" xfId="18597" xr:uid="{00000000-0005-0000-0000-00007F450000}"/>
    <cellStyle name="Comma 4 7 2 4 3" xfId="18598" xr:uid="{00000000-0005-0000-0000-000080450000}"/>
    <cellStyle name="Comma 4 7 2 5" xfId="18599" xr:uid="{00000000-0005-0000-0000-000081450000}"/>
    <cellStyle name="Comma 4 7 2 5 2" xfId="18600" xr:uid="{00000000-0005-0000-0000-000082450000}"/>
    <cellStyle name="Comma 4 7 2 5 3" xfId="18601" xr:uid="{00000000-0005-0000-0000-000083450000}"/>
    <cellStyle name="Comma 4 7 2 6" xfId="18602" xr:uid="{00000000-0005-0000-0000-000084450000}"/>
    <cellStyle name="Comma 4 7 2 7" xfId="18603" xr:uid="{00000000-0005-0000-0000-000085450000}"/>
    <cellStyle name="Comma 4 7 3" xfId="18604" xr:uid="{00000000-0005-0000-0000-000086450000}"/>
    <cellStyle name="Comma 4 7 3 2" xfId="18605" xr:uid="{00000000-0005-0000-0000-000087450000}"/>
    <cellStyle name="Comma 4 7 3 3" xfId="18606" xr:uid="{00000000-0005-0000-0000-000088450000}"/>
    <cellStyle name="Comma 4 7 4" xfId="18607" xr:uid="{00000000-0005-0000-0000-000089450000}"/>
    <cellStyle name="Comma 4 7 4 2" xfId="18608" xr:uid="{00000000-0005-0000-0000-00008A450000}"/>
    <cellStyle name="Comma 4 7 4 3" xfId="18609" xr:uid="{00000000-0005-0000-0000-00008B450000}"/>
    <cellStyle name="Comma 4 7 5" xfId="18610" xr:uid="{00000000-0005-0000-0000-00008C450000}"/>
    <cellStyle name="Comma 4 7 5 2" xfId="18611" xr:uid="{00000000-0005-0000-0000-00008D450000}"/>
    <cellStyle name="Comma 4 7 5 3" xfId="18612" xr:uid="{00000000-0005-0000-0000-00008E450000}"/>
    <cellStyle name="Comma 4 7 6" xfId="18613" xr:uid="{00000000-0005-0000-0000-00008F450000}"/>
    <cellStyle name="Comma 4 7 6 2" xfId="18614" xr:uid="{00000000-0005-0000-0000-000090450000}"/>
    <cellStyle name="Comma 4 7 6 3" xfId="18615" xr:uid="{00000000-0005-0000-0000-000091450000}"/>
    <cellStyle name="Comma 4 7 7" xfId="18616" xr:uid="{00000000-0005-0000-0000-000092450000}"/>
    <cellStyle name="Comma 4 7 8" xfId="18617" xr:uid="{00000000-0005-0000-0000-000093450000}"/>
    <cellStyle name="Comma 4 8" xfId="18618" xr:uid="{00000000-0005-0000-0000-000094450000}"/>
    <cellStyle name="Comma 4 9" xfId="18619" xr:uid="{00000000-0005-0000-0000-000095450000}"/>
    <cellStyle name="Comma 4 9 2" xfId="18620" xr:uid="{00000000-0005-0000-0000-000096450000}"/>
    <cellStyle name="Comma 4 9 2 2" xfId="18621" xr:uid="{00000000-0005-0000-0000-000097450000}"/>
    <cellStyle name="Comma 4 9 2 2 2" xfId="18622" xr:uid="{00000000-0005-0000-0000-000098450000}"/>
    <cellStyle name="Comma 4 9 2 2 3" xfId="18623" xr:uid="{00000000-0005-0000-0000-000099450000}"/>
    <cellStyle name="Comma 4 9 2 3" xfId="18624" xr:uid="{00000000-0005-0000-0000-00009A450000}"/>
    <cellStyle name="Comma 4 9 2 3 2" xfId="18625" xr:uid="{00000000-0005-0000-0000-00009B450000}"/>
    <cellStyle name="Comma 4 9 2 3 3" xfId="18626" xr:uid="{00000000-0005-0000-0000-00009C450000}"/>
    <cellStyle name="Comma 4 9 2 4" xfId="18627" xr:uid="{00000000-0005-0000-0000-00009D450000}"/>
    <cellStyle name="Comma 4 9 2 4 2" xfId="18628" xr:uid="{00000000-0005-0000-0000-00009E450000}"/>
    <cellStyle name="Comma 4 9 2 4 3" xfId="18629" xr:uid="{00000000-0005-0000-0000-00009F450000}"/>
    <cellStyle name="Comma 4 9 2 5" xfId="18630" xr:uid="{00000000-0005-0000-0000-0000A0450000}"/>
    <cellStyle name="Comma 4 9 2 5 2" xfId="18631" xr:uid="{00000000-0005-0000-0000-0000A1450000}"/>
    <cellStyle name="Comma 4 9 2 5 3" xfId="18632" xr:uid="{00000000-0005-0000-0000-0000A2450000}"/>
    <cellStyle name="Comma 4 9 2 6" xfId="18633" xr:uid="{00000000-0005-0000-0000-0000A3450000}"/>
    <cellStyle name="Comma 4 9 2 7" xfId="18634" xr:uid="{00000000-0005-0000-0000-0000A4450000}"/>
    <cellStyle name="Comma 4 9 3" xfId="18635" xr:uid="{00000000-0005-0000-0000-0000A5450000}"/>
    <cellStyle name="Comma 4 9 3 2" xfId="18636" xr:uid="{00000000-0005-0000-0000-0000A6450000}"/>
    <cellStyle name="Comma 4 9 3 3" xfId="18637" xr:uid="{00000000-0005-0000-0000-0000A7450000}"/>
    <cellStyle name="Comma 4 9 4" xfId="18638" xr:uid="{00000000-0005-0000-0000-0000A8450000}"/>
    <cellStyle name="Comma 4 9 4 2" xfId="18639" xr:uid="{00000000-0005-0000-0000-0000A9450000}"/>
    <cellStyle name="Comma 4 9 4 3" xfId="18640" xr:uid="{00000000-0005-0000-0000-0000AA450000}"/>
    <cellStyle name="Comma 4 9 5" xfId="18641" xr:uid="{00000000-0005-0000-0000-0000AB450000}"/>
    <cellStyle name="Comma 4 9 5 2" xfId="18642" xr:uid="{00000000-0005-0000-0000-0000AC450000}"/>
    <cellStyle name="Comma 4 9 5 3" xfId="18643" xr:uid="{00000000-0005-0000-0000-0000AD450000}"/>
    <cellStyle name="Comma 4 9 6" xfId="18644" xr:uid="{00000000-0005-0000-0000-0000AE450000}"/>
    <cellStyle name="Comma 4 9 6 2" xfId="18645" xr:uid="{00000000-0005-0000-0000-0000AF450000}"/>
    <cellStyle name="Comma 4 9 6 3" xfId="18646" xr:uid="{00000000-0005-0000-0000-0000B0450000}"/>
    <cellStyle name="Comma 4 9 7" xfId="18647" xr:uid="{00000000-0005-0000-0000-0000B1450000}"/>
    <cellStyle name="Comma 4 9 8" xfId="18648" xr:uid="{00000000-0005-0000-0000-0000B2450000}"/>
    <cellStyle name="Comma 40" xfId="18649" xr:uid="{00000000-0005-0000-0000-0000B3450000}"/>
    <cellStyle name="Comma 41" xfId="47102" xr:uid="{00000000-0005-0000-0000-0000B4450000}"/>
    <cellStyle name="Comma 42" xfId="47075" xr:uid="{00000000-0005-0000-0000-0000B5450000}"/>
    <cellStyle name="Comma 43" xfId="47096" xr:uid="{00000000-0005-0000-0000-0000B6450000}"/>
    <cellStyle name="Comma 44" xfId="47094" xr:uid="{00000000-0005-0000-0000-0000B7450000}"/>
    <cellStyle name="Comma 45" xfId="47079" xr:uid="{00000000-0005-0000-0000-0000B8450000}"/>
    <cellStyle name="Comma 46" xfId="47110" xr:uid="{00000000-0005-0000-0000-0000B9450000}"/>
    <cellStyle name="Comma 47" xfId="47121" xr:uid="{00000000-0005-0000-0000-0000BA450000}"/>
    <cellStyle name="Comma 48" xfId="47108" xr:uid="{00000000-0005-0000-0000-0000BB450000}"/>
    <cellStyle name="Comma 49" xfId="47124" xr:uid="{00000000-0005-0000-0000-0000BC450000}"/>
    <cellStyle name="Comma 5" xfId="696" xr:uid="{00000000-0005-0000-0000-0000BD450000}"/>
    <cellStyle name="Comma 5 10" xfId="18651" xr:uid="{00000000-0005-0000-0000-0000BE450000}"/>
    <cellStyle name="Comma 5 10 2" xfId="18652" xr:uid="{00000000-0005-0000-0000-0000BF450000}"/>
    <cellStyle name="Comma 5 10 2 2" xfId="18653" xr:uid="{00000000-0005-0000-0000-0000C0450000}"/>
    <cellStyle name="Comma 5 10 2 3" xfId="18654" xr:uid="{00000000-0005-0000-0000-0000C1450000}"/>
    <cellStyle name="Comma 5 10 3" xfId="18655" xr:uid="{00000000-0005-0000-0000-0000C2450000}"/>
    <cellStyle name="Comma 5 10 3 2" xfId="18656" xr:uid="{00000000-0005-0000-0000-0000C3450000}"/>
    <cellStyle name="Comma 5 10 3 3" xfId="18657" xr:uid="{00000000-0005-0000-0000-0000C4450000}"/>
    <cellStyle name="Comma 5 10 4" xfId="18658" xr:uid="{00000000-0005-0000-0000-0000C5450000}"/>
    <cellStyle name="Comma 5 10 4 2" xfId="18659" xr:uid="{00000000-0005-0000-0000-0000C6450000}"/>
    <cellStyle name="Comma 5 10 4 3" xfId="18660" xr:uid="{00000000-0005-0000-0000-0000C7450000}"/>
    <cellStyle name="Comma 5 10 5" xfId="18661" xr:uid="{00000000-0005-0000-0000-0000C8450000}"/>
    <cellStyle name="Comma 5 10 5 2" xfId="18662" xr:uid="{00000000-0005-0000-0000-0000C9450000}"/>
    <cellStyle name="Comma 5 10 5 3" xfId="18663" xr:uid="{00000000-0005-0000-0000-0000CA450000}"/>
    <cellStyle name="Comma 5 10 6" xfId="18664" xr:uid="{00000000-0005-0000-0000-0000CB450000}"/>
    <cellStyle name="Comma 5 10 7" xfId="18665" xr:uid="{00000000-0005-0000-0000-0000CC450000}"/>
    <cellStyle name="Comma 5 11" xfId="18666" xr:uid="{00000000-0005-0000-0000-0000CD450000}"/>
    <cellStyle name="Comma 5 11 2" xfId="18667" xr:uid="{00000000-0005-0000-0000-0000CE450000}"/>
    <cellStyle name="Comma 5 11 3" xfId="18668" xr:uid="{00000000-0005-0000-0000-0000CF450000}"/>
    <cellStyle name="Comma 5 12" xfId="18669" xr:uid="{00000000-0005-0000-0000-0000D0450000}"/>
    <cellStyle name="Comma 5 12 2" xfId="18670" xr:uid="{00000000-0005-0000-0000-0000D1450000}"/>
    <cellStyle name="Comma 5 12 3" xfId="18671" xr:uid="{00000000-0005-0000-0000-0000D2450000}"/>
    <cellStyle name="Comma 5 13" xfId="18672" xr:uid="{00000000-0005-0000-0000-0000D3450000}"/>
    <cellStyle name="Comma 5 13 2" xfId="18673" xr:uid="{00000000-0005-0000-0000-0000D4450000}"/>
    <cellStyle name="Comma 5 13 3" xfId="18674" xr:uid="{00000000-0005-0000-0000-0000D5450000}"/>
    <cellStyle name="Comma 5 14" xfId="18675" xr:uid="{00000000-0005-0000-0000-0000D6450000}"/>
    <cellStyle name="Comma 5 14 2" xfId="18676" xr:uid="{00000000-0005-0000-0000-0000D7450000}"/>
    <cellStyle name="Comma 5 14 3" xfId="18677" xr:uid="{00000000-0005-0000-0000-0000D8450000}"/>
    <cellStyle name="Comma 5 15" xfId="18678" xr:uid="{00000000-0005-0000-0000-0000D9450000}"/>
    <cellStyle name="Comma 5 16" xfId="18679" xr:uid="{00000000-0005-0000-0000-0000DA450000}"/>
    <cellStyle name="Comma 5 17" xfId="18680" xr:uid="{00000000-0005-0000-0000-0000DB450000}"/>
    <cellStyle name="Comma 5 18" xfId="18650" xr:uid="{00000000-0005-0000-0000-0000DC450000}"/>
    <cellStyle name="Comma 5 2" xfId="697" xr:uid="{00000000-0005-0000-0000-0000DD450000}"/>
    <cellStyle name="Comma 5 2 10" xfId="18682" xr:uid="{00000000-0005-0000-0000-0000DE450000}"/>
    <cellStyle name="Comma 5 2 10 2" xfId="18683" xr:uid="{00000000-0005-0000-0000-0000DF450000}"/>
    <cellStyle name="Comma 5 2 10 3" xfId="18684" xr:uid="{00000000-0005-0000-0000-0000E0450000}"/>
    <cellStyle name="Comma 5 2 11" xfId="18685" xr:uid="{00000000-0005-0000-0000-0000E1450000}"/>
    <cellStyle name="Comma 5 2 11 2" xfId="18686" xr:uid="{00000000-0005-0000-0000-0000E2450000}"/>
    <cellStyle name="Comma 5 2 11 3" xfId="18687" xr:uid="{00000000-0005-0000-0000-0000E3450000}"/>
    <cellStyle name="Comma 5 2 12" xfId="18688" xr:uid="{00000000-0005-0000-0000-0000E4450000}"/>
    <cellStyle name="Comma 5 2 12 2" xfId="18689" xr:uid="{00000000-0005-0000-0000-0000E5450000}"/>
    <cellStyle name="Comma 5 2 12 3" xfId="18690" xr:uid="{00000000-0005-0000-0000-0000E6450000}"/>
    <cellStyle name="Comma 5 2 13" xfId="18691" xr:uid="{00000000-0005-0000-0000-0000E7450000}"/>
    <cellStyle name="Comma 5 2 14" xfId="18692" xr:uid="{00000000-0005-0000-0000-0000E8450000}"/>
    <cellStyle name="Comma 5 2 15" xfId="18681" xr:uid="{00000000-0005-0000-0000-0000E9450000}"/>
    <cellStyle name="Comma 5 2 2" xfId="698" xr:uid="{00000000-0005-0000-0000-0000EA450000}"/>
    <cellStyle name="Comma 5 2 2 10" xfId="18693" xr:uid="{00000000-0005-0000-0000-0000EB450000}"/>
    <cellStyle name="Comma 5 2 2 11" xfId="18694" xr:uid="{00000000-0005-0000-0000-0000EC450000}"/>
    <cellStyle name="Comma 5 2 2 2" xfId="699" xr:uid="{00000000-0005-0000-0000-0000ED450000}"/>
    <cellStyle name="Comma 5 2 2 2 2" xfId="700" xr:uid="{00000000-0005-0000-0000-0000EE450000}"/>
    <cellStyle name="Comma 5 2 2 2 2 2" xfId="701" xr:uid="{00000000-0005-0000-0000-0000EF450000}"/>
    <cellStyle name="Comma 5 2 2 2 2 2 2" xfId="702" xr:uid="{00000000-0005-0000-0000-0000F0450000}"/>
    <cellStyle name="Comma 5 2 2 2 2 2 3" xfId="18695" xr:uid="{00000000-0005-0000-0000-0000F1450000}"/>
    <cellStyle name="Comma 5 2 2 2 2 3" xfId="703" xr:uid="{00000000-0005-0000-0000-0000F2450000}"/>
    <cellStyle name="Comma 5 2 2 2 2 3 2" xfId="18696" xr:uid="{00000000-0005-0000-0000-0000F3450000}"/>
    <cellStyle name="Comma 5 2 2 2 2 3 3" xfId="18697" xr:uid="{00000000-0005-0000-0000-0000F4450000}"/>
    <cellStyle name="Comma 5 2 2 2 2 4" xfId="18698" xr:uid="{00000000-0005-0000-0000-0000F5450000}"/>
    <cellStyle name="Comma 5 2 2 2 2 4 2" xfId="18699" xr:uid="{00000000-0005-0000-0000-0000F6450000}"/>
    <cellStyle name="Comma 5 2 2 2 2 4 3" xfId="18700" xr:uid="{00000000-0005-0000-0000-0000F7450000}"/>
    <cellStyle name="Comma 5 2 2 2 2 5" xfId="18701" xr:uid="{00000000-0005-0000-0000-0000F8450000}"/>
    <cellStyle name="Comma 5 2 2 2 2 5 2" xfId="18702" xr:uid="{00000000-0005-0000-0000-0000F9450000}"/>
    <cellStyle name="Comma 5 2 2 2 2 5 3" xfId="18703" xr:uid="{00000000-0005-0000-0000-0000FA450000}"/>
    <cellStyle name="Comma 5 2 2 2 2 6" xfId="18704" xr:uid="{00000000-0005-0000-0000-0000FB450000}"/>
    <cellStyle name="Comma 5 2 2 2 2 7" xfId="18705" xr:uid="{00000000-0005-0000-0000-0000FC450000}"/>
    <cellStyle name="Comma 5 2 2 2 3" xfId="704" xr:uid="{00000000-0005-0000-0000-0000FD450000}"/>
    <cellStyle name="Comma 5 2 2 2 3 2" xfId="705" xr:uid="{00000000-0005-0000-0000-0000FE450000}"/>
    <cellStyle name="Comma 5 2 2 2 3 2 2" xfId="706" xr:uid="{00000000-0005-0000-0000-0000FF450000}"/>
    <cellStyle name="Comma 5 2 2 2 3 3" xfId="707" xr:uid="{00000000-0005-0000-0000-000000460000}"/>
    <cellStyle name="Comma 5 2 2 2 4" xfId="708" xr:uid="{00000000-0005-0000-0000-000001460000}"/>
    <cellStyle name="Comma 5 2 2 2 4 2" xfId="709" xr:uid="{00000000-0005-0000-0000-000002460000}"/>
    <cellStyle name="Comma 5 2 2 2 4 3" xfId="18706" xr:uid="{00000000-0005-0000-0000-000003460000}"/>
    <cellStyle name="Comma 5 2 2 2 5" xfId="710" xr:uid="{00000000-0005-0000-0000-000004460000}"/>
    <cellStyle name="Comma 5 2 2 2 5 2" xfId="18707" xr:uid="{00000000-0005-0000-0000-000005460000}"/>
    <cellStyle name="Comma 5 2 2 2 5 3" xfId="18708" xr:uid="{00000000-0005-0000-0000-000006460000}"/>
    <cellStyle name="Comma 5 2 2 2 6" xfId="18709" xr:uid="{00000000-0005-0000-0000-000007460000}"/>
    <cellStyle name="Comma 5 2 2 2 6 2" xfId="18710" xr:uid="{00000000-0005-0000-0000-000008460000}"/>
    <cellStyle name="Comma 5 2 2 2 6 3" xfId="18711" xr:uid="{00000000-0005-0000-0000-000009460000}"/>
    <cellStyle name="Comma 5 2 2 2 7" xfId="18712" xr:uid="{00000000-0005-0000-0000-00000A460000}"/>
    <cellStyle name="Comma 5 2 2 2 8" xfId="18713" xr:uid="{00000000-0005-0000-0000-00000B460000}"/>
    <cellStyle name="Comma 5 2 2 3" xfId="711" xr:uid="{00000000-0005-0000-0000-00000C460000}"/>
    <cellStyle name="Comma 5 2 2 3 2" xfId="712" xr:uid="{00000000-0005-0000-0000-00000D460000}"/>
    <cellStyle name="Comma 5 2 2 3 2 2" xfId="713" xr:uid="{00000000-0005-0000-0000-00000E460000}"/>
    <cellStyle name="Comma 5 2 2 3 2 3" xfId="18714" xr:uid="{00000000-0005-0000-0000-00000F460000}"/>
    <cellStyle name="Comma 5 2 2 3 3" xfId="714" xr:uid="{00000000-0005-0000-0000-000010460000}"/>
    <cellStyle name="Comma 5 2 2 3 3 2" xfId="18715" xr:uid="{00000000-0005-0000-0000-000011460000}"/>
    <cellStyle name="Comma 5 2 2 3 3 3" xfId="18716" xr:uid="{00000000-0005-0000-0000-000012460000}"/>
    <cellStyle name="Comma 5 2 2 3 4" xfId="18717" xr:uid="{00000000-0005-0000-0000-000013460000}"/>
    <cellStyle name="Comma 5 2 2 3 4 2" xfId="18718" xr:uid="{00000000-0005-0000-0000-000014460000}"/>
    <cellStyle name="Comma 5 2 2 3 4 3" xfId="18719" xr:uid="{00000000-0005-0000-0000-000015460000}"/>
    <cellStyle name="Comma 5 2 2 3 5" xfId="18720" xr:uid="{00000000-0005-0000-0000-000016460000}"/>
    <cellStyle name="Comma 5 2 2 3 5 2" xfId="18721" xr:uid="{00000000-0005-0000-0000-000017460000}"/>
    <cellStyle name="Comma 5 2 2 3 5 3" xfId="18722" xr:uid="{00000000-0005-0000-0000-000018460000}"/>
    <cellStyle name="Comma 5 2 2 3 6" xfId="18723" xr:uid="{00000000-0005-0000-0000-000019460000}"/>
    <cellStyle name="Comma 5 2 2 3 7" xfId="18724" xr:uid="{00000000-0005-0000-0000-00001A460000}"/>
    <cellStyle name="Comma 5 2 2 4" xfId="715" xr:uid="{00000000-0005-0000-0000-00001B460000}"/>
    <cellStyle name="Comma 5 2 2 4 2" xfId="716" xr:uid="{00000000-0005-0000-0000-00001C460000}"/>
    <cellStyle name="Comma 5 2 2 4 2 2" xfId="717" xr:uid="{00000000-0005-0000-0000-00001D460000}"/>
    <cellStyle name="Comma 5 2 2 4 2 3" xfId="18725" xr:uid="{00000000-0005-0000-0000-00001E460000}"/>
    <cellStyle name="Comma 5 2 2 4 3" xfId="718" xr:uid="{00000000-0005-0000-0000-00001F460000}"/>
    <cellStyle name="Comma 5 2 2 4 3 2" xfId="18726" xr:uid="{00000000-0005-0000-0000-000020460000}"/>
    <cellStyle name="Comma 5 2 2 4 3 3" xfId="18727" xr:uid="{00000000-0005-0000-0000-000021460000}"/>
    <cellStyle name="Comma 5 2 2 4 4" xfId="18728" xr:uid="{00000000-0005-0000-0000-000022460000}"/>
    <cellStyle name="Comma 5 2 2 4 4 2" xfId="18729" xr:uid="{00000000-0005-0000-0000-000023460000}"/>
    <cellStyle name="Comma 5 2 2 4 4 3" xfId="18730" xr:uid="{00000000-0005-0000-0000-000024460000}"/>
    <cellStyle name="Comma 5 2 2 4 5" xfId="18731" xr:uid="{00000000-0005-0000-0000-000025460000}"/>
    <cellStyle name="Comma 5 2 2 4 5 2" xfId="18732" xr:uid="{00000000-0005-0000-0000-000026460000}"/>
    <cellStyle name="Comma 5 2 2 4 5 3" xfId="18733" xr:uid="{00000000-0005-0000-0000-000027460000}"/>
    <cellStyle name="Comma 5 2 2 4 6" xfId="18734" xr:uid="{00000000-0005-0000-0000-000028460000}"/>
    <cellStyle name="Comma 5 2 2 4 7" xfId="18735" xr:uid="{00000000-0005-0000-0000-000029460000}"/>
    <cellStyle name="Comma 5 2 2 5" xfId="719" xr:uid="{00000000-0005-0000-0000-00002A460000}"/>
    <cellStyle name="Comma 5 2 2 5 2" xfId="720" xr:uid="{00000000-0005-0000-0000-00002B460000}"/>
    <cellStyle name="Comma 5 2 2 5 2 2" xfId="18736" xr:uid="{00000000-0005-0000-0000-00002C460000}"/>
    <cellStyle name="Comma 5 2 2 5 2 3" xfId="18737" xr:uid="{00000000-0005-0000-0000-00002D460000}"/>
    <cellStyle name="Comma 5 2 2 5 3" xfId="18738" xr:uid="{00000000-0005-0000-0000-00002E460000}"/>
    <cellStyle name="Comma 5 2 2 5 3 2" xfId="18739" xr:uid="{00000000-0005-0000-0000-00002F460000}"/>
    <cellStyle name="Comma 5 2 2 5 3 3" xfId="18740" xr:uid="{00000000-0005-0000-0000-000030460000}"/>
    <cellStyle name="Comma 5 2 2 5 4" xfId="18741" xr:uid="{00000000-0005-0000-0000-000031460000}"/>
    <cellStyle name="Comma 5 2 2 5 4 2" xfId="18742" xr:uid="{00000000-0005-0000-0000-000032460000}"/>
    <cellStyle name="Comma 5 2 2 5 4 3" xfId="18743" xr:uid="{00000000-0005-0000-0000-000033460000}"/>
    <cellStyle name="Comma 5 2 2 5 5" xfId="18744" xr:uid="{00000000-0005-0000-0000-000034460000}"/>
    <cellStyle name="Comma 5 2 2 5 5 2" xfId="18745" xr:uid="{00000000-0005-0000-0000-000035460000}"/>
    <cellStyle name="Comma 5 2 2 5 5 3" xfId="18746" xr:uid="{00000000-0005-0000-0000-000036460000}"/>
    <cellStyle name="Comma 5 2 2 5 6" xfId="18747" xr:uid="{00000000-0005-0000-0000-000037460000}"/>
    <cellStyle name="Comma 5 2 2 5 7" xfId="18748" xr:uid="{00000000-0005-0000-0000-000038460000}"/>
    <cellStyle name="Comma 5 2 2 6" xfId="721" xr:uid="{00000000-0005-0000-0000-000039460000}"/>
    <cellStyle name="Comma 5 2 2 6 2" xfId="18749" xr:uid="{00000000-0005-0000-0000-00003A460000}"/>
    <cellStyle name="Comma 5 2 2 6 3" xfId="18750" xr:uid="{00000000-0005-0000-0000-00003B460000}"/>
    <cellStyle name="Comma 5 2 2 7" xfId="18751" xr:uid="{00000000-0005-0000-0000-00003C460000}"/>
    <cellStyle name="Comma 5 2 2 7 2" xfId="18752" xr:uid="{00000000-0005-0000-0000-00003D460000}"/>
    <cellStyle name="Comma 5 2 2 7 3" xfId="18753" xr:uid="{00000000-0005-0000-0000-00003E460000}"/>
    <cellStyle name="Comma 5 2 2 8" xfId="18754" xr:uid="{00000000-0005-0000-0000-00003F460000}"/>
    <cellStyle name="Comma 5 2 2 8 2" xfId="18755" xr:uid="{00000000-0005-0000-0000-000040460000}"/>
    <cellStyle name="Comma 5 2 2 8 3" xfId="18756" xr:uid="{00000000-0005-0000-0000-000041460000}"/>
    <cellStyle name="Comma 5 2 2 9" xfId="18757" xr:uid="{00000000-0005-0000-0000-000042460000}"/>
    <cellStyle name="Comma 5 2 2 9 2" xfId="18758" xr:uid="{00000000-0005-0000-0000-000043460000}"/>
    <cellStyle name="Comma 5 2 2 9 3" xfId="18759" xr:uid="{00000000-0005-0000-0000-000044460000}"/>
    <cellStyle name="Comma 5 2 3" xfId="722" xr:uid="{00000000-0005-0000-0000-000045460000}"/>
    <cellStyle name="Comma 5 2 3 2" xfId="723" xr:uid="{00000000-0005-0000-0000-000046460000}"/>
    <cellStyle name="Comma 5 2 3 2 2" xfId="724" xr:uid="{00000000-0005-0000-0000-000047460000}"/>
    <cellStyle name="Comma 5 2 3 2 2 2" xfId="725" xr:uid="{00000000-0005-0000-0000-000048460000}"/>
    <cellStyle name="Comma 5 2 3 2 2 3" xfId="18760" xr:uid="{00000000-0005-0000-0000-000049460000}"/>
    <cellStyle name="Comma 5 2 3 2 3" xfId="726" xr:uid="{00000000-0005-0000-0000-00004A460000}"/>
    <cellStyle name="Comma 5 2 3 2 3 2" xfId="18761" xr:uid="{00000000-0005-0000-0000-00004B460000}"/>
    <cellStyle name="Comma 5 2 3 2 3 3" xfId="18762" xr:uid="{00000000-0005-0000-0000-00004C460000}"/>
    <cellStyle name="Comma 5 2 3 2 4" xfId="18763" xr:uid="{00000000-0005-0000-0000-00004D460000}"/>
    <cellStyle name="Comma 5 2 3 2 4 2" xfId="18764" xr:uid="{00000000-0005-0000-0000-00004E460000}"/>
    <cellStyle name="Comma 5 2 3 2 4 3" xfId="18765" xr:uid="{00000000-0005-0000-0000-00004F460000}"/>
    <cellStyle name="Comma 5 2 3 2 5" xfId="18766" xr:uid="{00000000-0005-0000-0000-000050460000}"/>
    <cellStyle name="Comma 5 2 3 2 5 2" xfId="18767" xr:uid="{00000000-0005-0000-0000-000051460000}"/>
    <cellStyle name="Comma 5 2 3 2 5 3" xfId="18768" xr:uid="{00000000-0005-0000-0000-000052460000}"/>
    <cellStyle name="Comma 5 2 3 2 6" xfId="18769" xr:uid="{00000000-0005-0000-0000-000053460000}"/>
    <cellStyle name="Comma 5 2 3 2 7" xfId="18770" xr:uid="{00000000-0005-0000-0000-000054460000}"/>
    <cellStyle name="Comma 5 2 3 3" xfId="727" xr:uid="{00000000-0005-0000-0000-000055460000}"/>
    <cellStyle name="Comma 5 2 3 3 2" xfId="728" xr:uid="{00000000-0005-0000-0000-000056460000}"/>
    <cellStyle name="Comma 5 2 3 3 2 2" xfId="729" xr:uid="{00000000-0005-0000-0000-000057460000}"/>
    <cellStyle name="Comma 5 2 3 3 3" xfId="730" xr:uid="{00000000-0005-0000-0000-000058460000}"/>
    <cellStyle name="Comma 5 2 3 4" xfId="731" xr:uid="{00000000-0005-0000-0000-000059460000}"/>
    <cellStyle name="Comma 5 2 3 4 2" xfId="732" xr:uid="{00000000-0005-0000-0000-00005A460000}"/>
    <cellStyle name="Comma 5 2 3 4 3" xfId="18771" xr:uid="{00000000-0005-0000-0000-00005B460000}"/>
    <cellStyle name="Comma 5 2 3 5" xfId="733" xr:uid="{00000000-0005-0000-0000-00005C460000}"/>
    <cellStyle name="Comma 5 2 3 5 2" xfId="18772" xr:uid="{00000000-0005-0000-0000-00005D460000}"/>
    <cellStyle name="Comma 5 2 3 5 3" xfId="18773" xr:uid="{00000000-0005-0000-0000-00005E460000}"/>
    <cellStyle name="Comma 5 2 3 6" xfId="18774" xr:uid="{00000000-0005-0000-0000-00005F460000}"/>
    <cellStyle name="Comma 5 2 3 6 2" xfId="18775" xr:uid="{00000000-0005-0000-0000-000060460000}"/>
    <cellStyle name="Comma 5 2 3 6 3" xfId="18776" xr:uid="{00000000-0005-0000-0000-000061460000}"/>
    <cellStyle name="Comma 5 2 3 7" xfId="18777" xr:uid="{00000000-0005-0000-0000-000062460000}"/>
    <cellStyle name="Comma 5 2 3 8" xfId="18778" xr:uid="{00000000-0005-0000-0000-000063460000}"/>
    <cellStyle name="Comma 5 2 4" xfId="734" xr:uid="{00000000-0005-0000-0000-000064460000}"/>
    <cellStyle name="Comma 5 2 4 2" xfId="735" xr:uid="{00000000-0005-0000-0000-000065460000}"/>
    <cellStyle name="Comma 5 2 4 2 2" xfId="736" xr:uid="{00000000-0005-0000-0000-000066460000}"/>
    <cellStyle name="Comma 5 2 4 2 2 2" xfId="18779" xr:uid="{00000000-0005-0000-0000-000067460000}"/>
    <cellStyle name="Comma 5 2 4 2 2 3" xfId="18780" xr:uid="{00000000-0005-0000-0000-000068460000}"/>
    <cellStyle name="Comma 5 2 4 2 3" xfId="18781" xr:uid="{00000000-0005-0000-0000-000069460000}"/>
    <cellStyle name="Comma 5 2 4 2 3 2" xfId="18782" xr:uid="{00000000-0005-0000-0000-00006A460000}"/>
    <cellStyle name="Comma 5 2 4 2 3 3" xfId="18783" xr:uid="{00000000-0005-0000-0000-00006B460000}"/>
    <cellStyle name="Comma 5 2 4 2 4" xfId="18784" xr:uid="{00000000-0005-0000-0000-00006C460000}"/>
    <cellStyle name="Comma 5 2 4 2 4 2" xfId="18785" xr:uid="{00000000-0005-0000-0000-00006D460000}"/>
    <cellStyle name="Comma 5 2 4 2 4 3" xfId="18786" xr:uid="{00000000-0005-0000-0000-00006E460000}"/>
    <cellStyle name="Comma 5 2 4 2 5" xfId="18787" xr:uid="{00000000-0005-0000-0000-00006F460000}"/>
    <cellStyle name="Comma 5 2 4 2 5 2" xfId="18788" xr:uid="{00000000-0005-0000-0000-000070460000}"/>
    <cellStyle name="Comma 5 2 4 2 5 3" xfId="18789" xr:uid="{00000000-0005-0000-0000-000071460000}"/>
    <cellStyle name="Comma 5 2 4 2 6" xfId="18790" xr:uid="{00000000-0005-0000-0000-000072460000}"/>
    <cellStyle name="Comma 5 2 4 2 7" xfId="18791" xr:uid="{00000000-0005-0000-0000-000073460000}"/>
    <cellStyle name="Comma 5 2 4 3" xfId="737" xr:uid="{00000000-0005-0000-0000-000074460000}"/>
    <cellStyle name="Comma 5 2 4 3 2" xfId="18792" xr:uid="{00000000-0005-0000-0000-000075460000}"/>
    <cellStyle name="Comma 5 2 4 3 3" xfId="18793" xr:uid="{00000000-0005-0000-0000-000076460000}"/>
    <cellStyle name="Comma 5 2 4 4" xfId="18794" xr:uid="{00000000-0005-0000-0000-000077460000}"/>
    <cellStyle name="Comma 5 2 4 4 2" xfId="18795" xr:uid="{00000000-0005-0000-0000-000078460000}"/>
    <cellStyle name="Comma 5 2 4 4 3" xfId="18796" xr:uid="{00000000-0005-0000-0000-000079460000}"/>
    <cellStyle name="Comma 5 2 4 5" xfId="18797" xr:uid="{00000000-0005-0000-0000-00007A460000}"/>
    <cellStyle name="Comma 5 2 4 5 2" xfId="18798" xr:uid="{00000000-0005-0000-0000-00007B460000}"/>
    <cellStyle name="Comma 5 2 4 5 3" xfId="18799" xr:uid="{00000000-0005-0000-0000-00007C460000}"/>
    <cellStyle name="Comma 5 2 4 6" xfId="18800" xr:uid="{00000000-0005-0000-0000-00007D460000}"/>
    <cellStyle name="Comma 5 2 4 6 2" xfId="18801" xr:uid="{00000000-0005-0000-0000-00007E460000}"/>
    <cellStyle name="Comma 5 2 4 6 3" xfId="18802" xr:uid="{00000000-0005-0000-0000-00007F460000}"/>
    <cellStyle name="Comma 5 2 4 7" xfId="18803" xr:uid="{00000000-0005-0000-0000-000080460000}"/>
    <cellStyle name="Comma 5 2 4 8" xfId="18804" xr:uid="{00000000-0005-0000-0000-000081460000}"/>
    <cellStyle name="Comma 5 2 5" xfId="738" xr:uid="{00000000-0005-0000-0000-000082460000}"/>
    <cellStyle name="Comma 5 2 5 2" xfId="739" xr:uid="{00000000-0005-0000-0000-000083460000}"/>
    <cellStyle name="Comma 5 2 5 2 2" xfId="740" xr:uid="{00000000-0005-0000-0000-000084460000}"/>
    <cellStyle name="Comma 5 2 5 2 3" xfId="18805" xr:uid="{00000000-0005-0000-0000-000085460000}"/>
    <cellStyle name="Comma 5 2 5 3" xfId="741" xr:uid="{00000000-0005-0000-0000-000086460000}"/>
    <cellStyle name="Comma 5 2 5 3 2" xfId="18806" xr:uid="{00000000-0005-0000-0000-000087460000}"/>
    <cellStyle name="Comma 5 2 5 3 3" xfId="18807" xr:uid="{00000000-0005-0000-0000-000088460000}"/>
    <cellStyle name="Comma 5 2 5 4" xfId="18808" xr:uid="{00000000-0005-0000-0000-000089460000}"/>
    <cellStyle name="Comma 5 2 5 4 2" xfId="18809" xr:uid="{00000000-0005-0000-0000-00008A460000}"/>
    <cellStyle name="Comma 5 2 5 4 3" xfId="18810" xr:uid="{00000000-0005-0000-0000-00008B460000}"/>
    <cellStyle name="Comma 5 2 5 5" xfId="18811" xr:uid="{00000000-0005-0000-0000-00008C460000}"/>
    <cellStyle name="Comma 5 2 5 5 2" xfId="18812" xr:uid="{00000000-0005-0000-0000-00008D460000}"/>
    <cellStyle name="Comma 5 2 5 5 3" xfId="18813" xr:uid="{00000000-0005-0000-0000-00008E460000}"/>
    <cellStyle name="Comma 5 2 5 6" xfId="18814" xr:uid="{00000000-0005-0000-0000-00008F460000}"/>
    <cellStyle name="Comma 5 2 5 7" xfId="18815" xr:uid="{00000000-0005-0000-0000-000090460000}"/>
    <cellStyle name="Comma 5 2 6" xfId="742" xr:uid="{00000000-0005-0000-0000-000091460000}"/>
    <cellStyle name="Comma 5 2 6 2" xfId="743" xr:uid="{00000000-0005-0000-0000-000092460000}"/>
    <cellStyle name="Comma 5 2 6 2 2" xfId="18816" xr:uid="{00000000-0005-0000-0000-000093460000}"/>
    <cellStyle name="Comma 5 2 6 2 3" xfId="18817" xr:uid="{00000000-0005-0000-0000-000094460000}"/>
    <cellStyle name="Comma 5 2 6 3" xfId="18818" xr:uid="{00000000-0005-0000-0000-000095460000}"/>
    <cellStyle name="Comma 5 2 6 3 2" xfId="18819" xr:uid="{00000000-0005-0000-0000-000096460000}"/>
    <cellStyle name="Comma 5 2 6 3 3" xfId="18820" xr:uid="{00000000-0005-0000-0000-000097460000}"/>
    <cellStyle name="Comma 5 2 6 4" xfId="18821" xr:uid="{00000000-0005-0000-0000-000098460000}"/>
    <cellStyle name="Comma 5 2 6 4 2" xfId="18822" xr:uid="{00000000-0005-0000-0000-000099460000}"/>
    <cellStyle name="Comma 5 2 6 4 3" xfId="18823" xr:uid="{00000000-0005-0000-0000-00009A460000}"/>
    <cellStyle name="Comma 5 2 6 5" xfId="18824" xr:uid="{00000000-0005-0000-0000-00009B460000}"/>
    <cellStyle name="Comma 5 2 6 5 2" xfId="18825" xr:uid="{00000000-0005-0000-0000-00009C460000}"/>
    <cellStyle name="Comma 5 2 6 5 3" xfId="18826" xr:uid="{00000000-0005-0000-0000-00009D460000}"/>
    <cellStyle name="Comma 5 2 6 6" xfId="18827" xr:uid="{00000000-0005-0000-0000-00009E460000}"/>
    <cellStyle name="Comma 5 2 6 7" xfId="18828" xr:uid="{00000000-0005-0000-0000-00009F460000}"/>
    <cellStyle name="Comma 5 2 7" xfId="744" xr:uid="{00000000-0005-0000-0000-0000A0460000}"/>
    <cellStyle name="Comma 5 2 7 2" xfId="18829" xr:uid="{00000000-0005-0000-0000-0000A1460000}"/>
    <cellStyle name="Comma 5 2 7 2 2" xfId="18830" xr:uid="{00000000-0005-0000-0000-0000A2460000}"/>
    <cellStyle name="Comma 5 2 7 2 3" xfId="18831" xr:uid="{00000000-0005-0000-0000-0000A3460000}"/>
    <cellStyle name="Comma 5 2 7 3" xfId="18832" xr:uid="{00000000-0005-0000-0000-0000A4460000}"/>
    <cellStyle name="Comma 5 2 7 3 2" xfId="18833" xr:uid="{00000000-0005-0000-0000-0000A5460000}"/>
    <cellStyle name="Comma 5 2 7 3 3" xfId="18834" xr:uid="{00000000-0005-0000-0000-0000A6460000}"/>
    <cellStyle name="Comma 5 2 7 4" xfId="18835" xr:uid="{00000000-0005-0000-0000-0000A7460000}"/>
    <cellStyle name="Comma 5 2 7 4 2" xfId="18836" xr:uid="{00000000-0005-0000-0000-0000A8460000}"/>
    <cellStyle name="Comma 5 2 7 4 3" xfId="18837" xr:uid="{00000000-0005-0000-0000-0000A9460000}"/>
    <cellStyle name="Comma 5 2 7 5" xfId="18838" xr:uid="{00000000-0005-0000-0000-0000AA460000}"/>
    <cellStyle name="Comma 5 2 7 5 2" xfId="18839" xr:uid="{00000000-0005-0000-0000-0000AB460000}"/>
    <cellStyle name="Comma 5 2 7 5 3" xfId="18840" xr:uid="{00000000-0005-0000-0000-0000AC460000}"/>
    <cellStyle name="Comma 5 2 7 6" xfId="18841" xr:uid="{00000000-0005-0000-0000-0000AD460000}"/>
    <cellStyle name="Comma 5 2 7 7" xfId="18842" xr:uid="{00000000-0005-0000-0000-0000AE460000}"/>
    <cellStyle name="Comma 5 2 8" xfId="18843" xr:uid="{00000000-0005-0000-0000-0000AF460000}"/>
    <cellStyle name="Comma 5 2 8 2" xfId="18844" xr:uid="{00000000-0005-0000-0000-0000B0460000}"/>
    <cellStyle name="Comma 5 2 8 2 2" xfId="18845" xr:uid="{00000000-0005-0000-0000-0000B1460000}"/>
    <cellStyle name="Comma 5 2 8 2 3" xfId="18846" xr:uid="{00000000-0005-0000-0000-0000B2460000}"/>
    <cellStyle name="Comma 5 2 8 3" xfId="18847" xr:uid="{00000000-0005-0000-0000-0000B3460000}"/>
    <cellStyle name="Comma 5 2 8 3 2" xfId="18848" xr:uid="{00000000-0005-0000-0000-0000B4460000}"/>
    <cellStyle name="Comma 5 2 8 3 3" xfId="18849" xr:uid="{00000000-0005-0000-0000-0000B5460000}"/>
    <cellStyle name="Comma 5 2 8 4" xfId="18850" xr:uid="{00000000-0005-0000-0000-0000B6460000}"/>
    <cellStyle name="Comma 5 2 8 4 2" xfId="18851" xr:uid="{00000000-0005-0000-0000-0000B7460000}"/>
    <cellStyle name="Comma 5 2 8 4 3" xfId="18852" xr:uid="{00000000-0005-0000-0000-0000B8460000}"/>
    <cellStyle name="Comma 5 2 8 5" xfId="18853" xr:uid="{00000000-0005-0000-0000-0000B9460000}"/>
    <cellStyle name="Comma 5 2 8 5 2" xfId="18854" xr:uid="{00000000-0005-0000-0000-0000BA460000}"/>
    <cellStyle name="Comma 5 2 8 5 3" xfId="18855" xr:uid="{00000000-0005-0000-0000-0000BB460000}"/>
    <cellStyle name="Comma 5 2 8 6" xfId="18856" xr:uid="{00000000-0005-0000-0000-0000BC460000}"/>
    <cellStyle name="Comma 5 2 8 7" xfId="18857" xr:uid="{00000000-0005-0000-0000-0000BD460000}"/>
    <cellStyle name="Comma 5 2 9" xfId="18858" xr:uid="{00000000-0005-0000-0000-0000BE460000}"/>
    <cellStyle name="Comma 5 2 9 2" xfId="18859" xr:uid="{00000000-0005-0000-0000-0000BF460000}"/>
    <cellStyle name="Comma 5 2 9 3" xfId="18860" xr:uid="{00000000-0005-0000-0000-0000C0460000}"/>
    <cellStyle name="Comma 5 3" xfId="745" xr:uid="{00000000-0005-0000-0000-0000C1460000}"/>
    <cellStyle name="Comma 5 3 10" xfId="18861" xr:uid="{00000000-0005-0000-0000-0000C2460000}"/>
    <cellStyle name="Comma 5 3 11" xfId="18862" xr:uid="{00000000-0005-0000-0000-0000C3460000}"/>
    <cellStyle name="Comma 5 3 2" xfId="746" xr:uid="{00000000-0005-0000-0000-0000C4460000}"/>
    <cellStyle name="Comma 5 3 2 2" xfId="747" xr:uid="{00000000-0005-0000-0000-0000C5460000}"/>
    <cellStyle name="Comma 5 3 2 2 2" xfId="748" xr:uid="{00000000-0005-0000-0000-0000C6460000}"/>
    <cellStyle name="Comma 5 3 2 2 2 2" xfId="749" xr:uid="{00000000-0005-0000-0000-0000C7460000}"/>
    <cellStyle name="Comma 5 3 2 2 2 3" xfId="18863" xr:uid="{00000000-0005-0000-0000-0000C8460000}"/>
    <cellStyle name="Comma 5 3 2 2 3" xfId="750" xr:uid="{00000000-0005-0000-0000-0000C9460000}"/>
    <cellStyle name="Comma 5 3 2 2 3 2" xfId="18864" xr:uid="{00000000-0005-0000-0000-0000CA460000}"/>
    <cellStyle name="Comma 5 3 2 2 3 3" xfId="18865" xr:uid="{00000000-0005-0000-0000-0000CB460000}"/>
    <cellStyle name="Comma 5 3 2 2 4" xfId="18866" xr:uid="{00000000-0005-0000-0000-0000CC460000}"/>
    <cellStyle name="Comma 5 3 2 2 4 2" xfId="18867" xr:uid="{00000000-0005-0000-0000-0000CD460000}"/>
    <cellStyle name="Comma 5 3 2 2 4 3" xfId="18868" xr:uid="{00000000-0005-0000-0000-0000CE460000}"/>
    <cellStyle name="Comma 5 3 2 2 5" xfId="18869" xr:uid="{00000000-0005-0000-0000-0000CF460000}"/>
    <cellStyle name="Comma 5 3 2 2 5 2" xfId="18870" xr:uid="{00000000-0005-0000-0000-0000D0460000}"/>
    <cellStyle name="Comma 5 3 2 2 5 3" xfId="18871" xr:uid="{00000000-0005-0000-0000-0000D1460000}"/>
    <cellStyle name="Comma 5 3 2 2 6" xfId="18872" xr:uid="{00000000-0005-0000-0000-0000D2460000}"/>
    <cellStyle name="Comma 5 3 2 2 7" xfId="18873" xr:uid="{00000000-0005-0000-0000-0000D3460000}"/>
    <cellStyle name="Comma 5 3 2 3" xfId="751" xr:uid="{00000000-0005-0000-0000-0000D4460000}"/>
    <cellStyle name="Comma 5 3 2 3 2" xfId="752" xr:uid="{00000000-0005-0000-0000-0000D5460000}"/>
    <cellStyle name="Comma 5 3 2 3 2 2" xfId="753" xr:uid="{00000000-0005-0000-0000-0000D6460000}"/>
    <cellStyle name="Comma 5 3 2 3 3" xfId="754" xr:uid="{00000000-0005-0000-0000-0000D7460000}"/>
    <cellStyle name="Comma 5 3 2 4" xfId="755" xr:uid="{00000000-0005-0000-0000-0000D8460000}"/>
    <cellStyle name="Comma 5 3 2 4 2" xfId="756" xr:uid="{00000000-0005-0000-0000-0000D9460000}"/>
    <cellStyle name="Comma 5 3 2 4 3" xfId="18874" xr:uid="{00000000-0005-0000-0000-0000DA460000}"/>
    <cellStyle name="Comma 5 3 2 5" xfId="757" xr:uid="{00000000-0005-0000-0000-0000DB460000}"/>
    <cellStyle name="Comma 5 3 2 5 2" xfId="18875" xr:uid="{00000000-0005-0000-0000-0000DC460000}"/>
    <cellStyle name="Comma 5 3 2 5 3" xfId="18876" xr:uid="{00000000-0005-0000-0000-0000DD460000}"/>
    <cellStyle name="Comma 5 3 2 6" xfId="18877" xr:uid="{00000000-0005-0000-0000-0000DE460000}"/>
    <cellStyle name="Comma 5 3 2 6 2" xfId="18878" xr:uid="{00000000-0005-0000-0000-0000DF460000}"/>
    <cellStyle name="Comma 5 3 2 6 3" xfId="18879" xr:uid="{00000000-0005-0000-0000-0000E0460000}"/>
    <cellStyle name="Comma 5 3 2 7" xfId="18880" xr:uid="{00000000-0005-0000-0000-0000E1460000}"/>
    <cellStyle name="Comma 5 3 2 8" xfId="18881" xr:uid="{00000000-0005-0000-0000-0000E2460000}"/>
    <cellStyle name="Comma 5 3 3" xfId="758" xr:uid="{00000000-0005-0000-0000-0000E3460000}"/>
    <cellStyle name="Comma 5 3 3 2" xfId="759" xr:uid="{00000000-0005-0000-0000-0000E4460000}"/>
    <cellStyle name="Comma 5 3 3 2 2" xfId="760" xr:uid="{00000000-0005-0000-0000-0000E5460000}"/>
    <cellStyle name="Comma 5 3 3 2 3" xfId="18882" xr:uid="{00000000-0005-0000-0000-0000E6460000}"/>
    <cellStyle name="Comma 5 3 3 3" xfId="761" xr:uid="{00000000-0005-0000-0000-0000E7460000}"/>
    <cellStyle name="Comma 5 3 3 3 2" xfId="18883" xr:uid="{00000000-0005-0000-0000-0000E8460000}"/>
    <cellStyle name="Comma 5 3 3 3 3" xfId="18884" xr:uid="{00000000-0005-0000-0000-0000E9460000}"/>
    <cellStyle name="Comma 5 3 3 4" xfId="18885" xr:uid="{00000000-0005-0000-0000-0000EA460000}"/>
    <cellStyle name="Comma 5 3 3 4 2" xfId="18886" xr:uid="{00000000-0005-0000-0000-0000EB460000}"/>
    <cellStyle name="Comma 5 3 3 4 3" xfId="18887" xr:uid="{00000000-0005-0000-0000-0000EC460000}"/>
    <cellStyle name="Comma 5 3 3 5" xfId="18888" xr:uid="{00000000-0005-0000-0000-0000ED460000}"/>
    <cellStyle name="Comma 5 3 3 5 2" xfId="18889" xr:uid="{00000000-0005-0000-0000-0000EE460000}"/>
    <cellStyle name="Comma 5 3 3 5 3" xfId="18890" xr:uid="{00000000-0005-0000-0000-0000EF460000}"/>
    <cellStyle name="Comma 5 3 3 6" xfId="18891" xr:uid="{00000000-0005-0000-0000-0000F0460000}"/>
    <cellStyle name="Comma 5 3 3 7" xfId="18892" xr:uid="{00000000-0005-0000-0000-0000F1460000}"/>
    <cellStyle name="Comma 5 3 4" xfId="762" xr:uid="{00000000-0005-0000-0000-0000F2460000}"/>
    <cellStyle name="Comma 5 3 4 2" xfId="763" xr:uid="{00000000-0005-0000-0000-0000F3460000}"/>
    <cellStyle name="Comma 5 3 4 2 2" xfId="764" xr:uid="{00000000-0005-0000-0000-0000F4460000}"/>
    <cellStyle name="Comma 5 3 4 2 3" xfId="18893" xr:uid="{00000000-0005-0000-0000-0000F5460000}"/>
    <cellStyle name="Comma 5 3 4 3" xfId="765" xr:uid="{00000000-0005-0000-0000-0000F6460000}"/>
    <cellStyle name="Comma 5 3 4 3 2" xfId="18894" xr:uid="{00000000-0005-0000-0000-0000F7460000}"/>
    <cellStyle name="Comma 5 3 4 3 3" xfId="18895" xr:uid="{00000000-0005-0000-0000-0000F8460000}"/>
    <cellStyle name="Comma 5 3 4 4" xfId="18896" xr:uid="{00000000-0005-0000-0000-0000F9460000}"/>
    <cellStyle name="Comma 5 3 4 4 2" xfId="18897" xr:uid="{00000000-0005-0000-0000-0000FA460000}"/>
    <cellStyle name="Comma 5 3 4 4 3" xfId="18898" xr:uid="{00000000-0005-0000-0000-0000FB460000}"/>
    <cellStyle name="Comma 5 3 4 5" xfId="18899" xr:uid="{00000000-0005-0000-0000-0000FC460000}"/>
    <cellStyle name="Comma 5 3 4 5 2" xfId="18900" xr:uid="{00000000-0005-0000-0000-0000FD460000}"/>
    <cellStyle name="Comma 5 3 4 5 3" xfId="18901" xr:uid="{00000000-0005-0000-0000-0000FE460000}"/>
    <cellStyle name="Comma 5 3 4 6" xfId="18902" xr:uid="{00000000-0005-0000-0000-0000FF460000}"/>
    <cellStyle name="Comma 5 3 4 7" xfId="18903" xr:uid="{00000000-0005-0000-0000-000000470000}"/>
    <cellStyle name="Comma 5 3 5" xfId="766" xr:uid="{00000000-0005-0000-0000-000001470000}"/>
    <cellStyle name="Comma 5 3 5 2" xfId="767" xr:uid="{00000000-0005-0000-0000-000002470000}"/>
    <cellStyle name="Comma 5 3 5 2 2" xfId="18904" xr:uid="{00000000-0005-0000-0000-000003470000}"/>
    <cellStyle name="Comma 5 3 5 2 3" xfId="18905" xr:uid="{00000000-0005-0000-0000-000004470000}"/>
    <cellStyle name="Comma 5 3 5 3" xfId="18906" xr:uid="{00000000-0005-0000-0000-000005470000}"/>
    <cellStyle name="Comma 5 3 5 3 2" xfId="18907" xr:uid="{00000000-0005-0000-0000-000006470000}"/>
    <cellStyle name="Comma 5 3 5 3 3" xfId="18908" xr:uid="{00000000-0005-0000-0000-000007470000}"/>
    <cellStyle name="Comma 5 3 5 4" xfId="18909" xr:uid="{00000000-0005-0000-0000-000008470000}"/>
    <cellStyle name="Comma 5 3 5 4 2" xfId="18910" xr:uid="{00000000-0005-0000-0000-000009470000}"/>
    <cellStyle name="Comma 5 3 5 4 3" xfId="18911" xr:uid="{00000000-0005-0000-0000-00000A470000}"/>
    <cellStyle name="Comma 5 3 5 5" xfId="18912" xr:uid="{00000000-0005-0000-0000-00000B470000}"/>
    <cellStyle name="Comma 5 3 5 5 2" xfId="18913" xr:uid="{00000000-0005-0000-0000-00000C470000}"/>
    <cellStyle name="Comma 5 3 5 5 3" xfId="18914" xr:uid="{00000000-0005-0000-0000-00000D470000}"/>
    <cellStyle name="Comma 5 3 5 6" xfId="18915" xr:uid="{00000000-0005-0000-0000-00000E470000}"/>
    <cellStyle name="Comma 5 3 5 7" xfId="18916" xr:uid="{00000000-0005-0000-0000-00000F470000}"/>
    <cellStyle name="Comma 5 3 6" xfId="768" xr:uid="{00000000-0005-0000-0000-000010470000}"/>
    <cellStyle name="Comma 5 3 6 2" xfId="18917" xr:uid="{00000000-0005-0000-0000-000011470000}"/>
    <cellStyle name="Comma 5 3 6 3" xfId="18918" xr:uid="{00000000-0005-0000-0000-000012470000}"/>
    <cellStyle name="Comma 5 3 7" xfId="18919" xr:uid="{00000000-0005-0000-0000-000013470000}"/>
    <cellStyle name="Comma 5 3 7 2" xfId="18920" xr:uid="{00000000-0005-0000-0000-000014470000}"/>
    <cellStyle name="Comma 5 3 7 3" xfId="18921" xr:uid="{00000000-0005-0000-0000-000015470000}"/>
    <cellStyle name="Comma 5 3 8" xfId="18922" xr:uid="{00000000-0005-0000-0000-000016470000}"/>
    <cellStyle name="Comma 5 3 8 2" xfId="18923" xr:uid="{00000000-0005-0000-0000-000017470000}"/>
    <cellStyle name="Comma 5 3 8 3" xfId="18924" xr:uid="{00000000-0005-0000-0000-000018470000}"/>
    <cellStyle name="Comma 5 3 9" xfId="18925" xr:uid="{00000000-0005-0000-0000-000019470000}"/>
    <cellStyle name="Comma 5 3 9 2" xfId="18926" xr:uid="{00000000-0005-0000-0000-00001A470000}"/>
    <cellStyle name="Comma 5 3 9 3" xfId="18927" xr:uid="{00000000-0005-0000-0000-00001B470000}"/>
    <cellStyle name="Comma 5 4" xfId="769" xr:uid="{00000000-0005-0000-0000-00001C470000}"/>
    <cellStyle name="Comma 5 4 2" xfId="770" xr:uid="{00000000-0005-0000-0000-00001D470000}"/>
    <cellStyle name="Comma 5 4 2 2" xfId="771" xr:uid="{00000000-0005-0000-0000-00001E470000}"/>
    <cellStyle name="Comma 5 4 2 2 2" xfId="772" xr:uid="{00000000-0005-0000-0000-00001F470000}"/>
    <cellStyle name="Comma 5 4 2 2 2 2" xfId="773" xr:uid="{00000000-0005-0000-0000-000020470000}"/>
    <cellStyle name="Comma 5 4 2 2 3" xfId="774" xr:uid="{00000000-0005-0000-0000-000021470000}"/>
    <cellStyle name="Comma 5 4 2 3" xfId="775" xr:uid="{00000000-0005-0000-0000-000022470000}"/>
    <cellStyle name="Comma 5 4 2 3 2" xfId="776" xr:uid="{00000000-0005-0000-0000-000023470000}"/>
    <cellStyle name="Comma 5 4 2 3 3" xfId="18928" xr:uid="{00000000-0005-0000-0000-000024470000}"/>
    <cellStyle name="Comma 5 4 2 4" xfId="777" xr:uid="{00000000-0005-0000-0000-000025470000}"/>
    <cellStyle name="Comma 5 4 2 4 2" xfId="18929" xr:uid="{00000000-0005-0000-0000-000026470000}"/>
    <cellStyle name="Comma 5 4 2 4 3" xfId="18930" xr:uid="{00000000-0005-0000-0000-000027470000}"/>
    <cellStyle name="Comma 5 4 2 5" xfId="18931" xr:uid="{00000000-0005-0000-0000-000028470000}"/>
    <cellStyle name="Comma 5 4 2 5 2" xfId="18932" xr:uid="{00000000-0005-0000-0000-000029470000}"/>
    <cellStyle name="Comma 5 4 2 5 3" xfId="18933" xr:uid="{00000000-0005-0000-0000-00002A470000}"/>
    <cellStyle name="Comma 5 4 2 6" xfId="18934" xr:uid="{00000000-0005-0000-0000-00002B470000}"/>
    <cellStyle name="Comma 5 4 2 7" xfId="18935" xr:uid="{00000000-0005-0000-0000-00002C470000}"/>
    <cellStyle name="Comma 5 4 3" xfId="778" xr:uid="{00000000-0005-0000-0000-00002D470000}"/>
    <cellStyle name="Comma 5 4 3 2" xfId="779" xr:uid="{00000000-0005-0000-0000-00002E470000}"/>
    <cellStyle name="Comma 5 4 3 2 2" xfId="780" xr:uid="{00000000-0005-0000-0000-00002F470000}"/>
    <cellStyle name="Comma 5 4 3 3" xfId="781" xr:uid="{00000000-0005-0000-0000-000030470000}"/>
    <cellStyle name="Comma 5 4 4" xfId="782" xr:uid="{00000000-0005-0000-0000-000031470000}"/>
    <cellStyle name="Comma 5 4 4 2" xfId="783" xr:uid="{00000000-0005-0000-0000-000032470000}"/>
    <cellStyle name="Comma 5 4 4 3" xfId="18936" xr:uid="{00000000-0005-0000-0000-000033470000}"/>
    <cellStyle name="Comma 5 4 5" xfId="784" xr:uid="{00000000-0005-0000-0000-000034470000}"/>
    <cellStyle name="Comma 5 4 5 2" xfId="18937" xr:uid="{00000000-0005-0000-0000-000035470000}"/>
    <cellStyle name="Comma 5 4 5 3" xfId="18938" xr:uid="{00000000-0005-0000-0000-000036470000}"/>
    <cellStyle name="Comma 5 4 6" xfId="18939" xr:uid="{00000000-0005-0000-0000-000037470000}"/>
    <cellStyle name="Comma 5 4 6 2" xfId="18940" xr:uid="{00000000-0005-0000-0000-000038470000}"/>
    <cellStyle name="Comma 5 4 6 3" xfId="18941" xr:uid="{00000000-0005-0000-0000-000039470000}"/>
    <cellStyle name="Comma 5 4 7" xfId="18942" xr:uid="{00000000-0005-0000-0000-00003A470000}"/>
    <cellStyle name="Comma 5 4 8" xfId="18943" xr:uid="{00000000-0005-0000-0000-00003B470000}"/>
    <cellStyle name="Comma 5 5" xfId="785" xr:uid="{00000000-0005-0000-0000-00003C470000}"/>
    <cellStyle name="Comma 5 5 2" xfId="786" xr:uid="{00000000-0005-0000-0000-00003D470000}"/>
    <cellStyle name="Comma 5 5 2 2" xfId="787" xr:uid="{00000000-0005-0000-0000-00003E470000}"/>
    <cellStyle name="Comma 5 5 2 2 2" xfId="18944" xr:uid="{00000000-0005-0000-0000-00003F470000}"/>
    <cellStyle name="Comma 5 5 2 2 3" xfId="18945" xr:uid="{00000000-0005-0000-0000-000040470000}"/>
    <cellStyle name="Comma 5 5 2 3" xfId="18946" xr:uid="{00000000-0005-0000-0000-000041470000}"/>
    <cellStyle name="Comma 5 5 2 3 2" xfId="18947" xr:uid="{00000000-0005-0000-0000-000042470000}"/>
    <cellStyle name="Comma 5 5 2 3 3" xfId="18948" xr:uid="{00000000-0005-0000-0000-000043470000}"/>
    <cellStyle name="Comma 5 5 2 4" xfId="18949" xr:uid="{00000000-0005-0000-0000-000044470000}"/>
    <cellStyle name="Comma 5 5 2 4 2" xfId="18950" xr:uid="{00000000-0005-0000-0000-000045470000}"/>
    <cellStyle name="Comma 5 5 2 4 3" xfId="18951" xr:uid="{00000000-0005-0000-0000-000046470000}"/>
    <cellStyle name="Comma 5 5 2 5" xfId="18952" xr:uid="{00000000-0005-0000-0000-000047470000}"/>
    <cellStyle name="Comma 5 5 2 5 2" xfId="18953" xr:uid="{00000000-0005-0000-0000-000048470000}"/>
    <cellStyle name="Comma 5 5 2 5 3" xfId="18954" xr:uid="{00000000-0005-0000-0000-000049470000}"/>
    <cellStyle name="Comma 5 5 2 6" xfId="18955" xr:uid="{00000000-0005-0000-0000-00004A470000}"/>
    <cellStyle name="Comma 5 5 2 7" xfId="18956" xr:uid="{00000000-0005-0000-0000-00004B470000}"/>
    <cellStyle name="Comma 5 5 3" xfId="788" xr:uid="{00000000-0005-0000-0000-00004C470000}"/>
    <cellStyle name="Comma 5 5 3 2" xfId="18957" xr:uid="{00000000-0005-0000-0000-00004D470000}"/>
    <cellStyle name="Comma 5 5 3 3" xfId="18958" xr:uid="{00000000-0005-0000-0000-00004E470000}"/>
    <cellStyle name="Comma 5 5 4" xfId="18959" xr:uid="{00000000-0005-0000-0000-00004F470000}"/>
    <cellStyle name="Comma 5 5 4 2" xfId="18960" xr:uid="{00000000-0005-0000-0000-000050470000}"/>
    <cellStyle name="Comma 5 5 4 3" xfId="18961" xr:uid="{00000000-0005-0000-0000-000051470000}"/>
    <cellStyle name="Comma 5 5 5" xfId="18962" xr:uid="{00000000-0005-0000-0000-000052470000}"/>
    <cellStyle name="Comma 5 5 5 2" xfId="18963" xr:uid="{00000000-0005-0000-0000-000053470000}"/>
    <cellStyle name="Comma 5 5 5 3" xfId="18964" xr:uid="{00000000-0005-0000-0000-000054470000}"/>
    <cellStyle name="Comma 5 5 6" xfId="18965" xr:uid="{00000000-0005-0000-0000-000055470000}"/>
    <cellStyle name="Comma 5 5 6 2" xfId="18966" xr:uid="{00000000-0005-0000-0000-000056470000}"/>
    <cellStyle name="Comma 5 5 6 3" xfId="18967" xr:uid="{00000000-0005-0000-0000-000057470000}"/>
    <cellStyle name="Comma 5 5 7" xfId="18968" xr:uid="{00000000-0005-0000-0000-000058470000}"/>
    <cellStyle name="Comma 5 5 8" xfId="18969" xr:uid="{00000000-0005-0000-0000-000059470000}"/>
    <cellStyle name="Comma 5 6" xfId="789" xr:uid="{00000000-0005-0000-0000-00005A470000}"/>
    <cellStyle name="Comma 5 6 2" xfId="790" xr:uid="{00000000-0005-0000-0000-00005B470000}"/>
    <cellStyle name="Comma 5 6 2 2" xfId="791" xr:uid="{00000000-0005-0000-0000-00005C470000}"/>
    <cellStyle name="Comma 5 6 2 2 2" xfId="18970" xr:uid="{00000000-0005-0000-0000-00005D470000}"/>
    <cellStyle name="Comma 5 6 2 2 3" xfId="18971" xr:uid="{00000000-0005-0000-0000-00005E470000}"/>
    <cellStyle name="Comma 5 6 2 3" xfId="18972" xr:uid="{00000000-0005-0000-0000-00005F470000}"/>
    <cellStyle name="Comma 5 6 2 3 2" xfId="18973" xr:uid="{00000000-0005-0000-0000-000060470000}"/>
    <cellStyle name="Comma 5 6 2 3 3" xfId="18974" xr:uid="{00000000-0005-0000-0000-000061470000}"/>
    <cellStyle name="Comma 5 6 2 4" xfId="18975" xr:uid="{00000000-0005-0000-0000-000062470000}"/>
    <cellStyle name="Comma 5 6 2 4 2" xfId="18976" xr:uid="{00000000-0005-0000-0000-000063470000}"/>
    <cellStyle name="Comma 5 6 2 4 3" xfId="18977" xr:uid="{00000000-0005-0000-0000-000064470000}"/>
    <cellStyle name="Comma 5 6 2 5" xfId="18978" xr:uid="{00000000-0005-0000-0000-000065470000}"/>
    <cellStyle name="Comma 5 6 2 5 2" xfId="18979" xr:uid="{00000000-0005-0000-0000-000066470000}"/>
    <cellStyle name="Comma 5 6 2 5 3" xfId="18980" xr:uid="{00000000-0005-0000-0000-000067470000}"/>
    <cellStyle name="Comma 5 6 2 6" xfId="18981" xr:uid="{00000000-0005-0000-0000-000068470000}"/>
    <cellStyle name="Comma 5 6 2 7" xfId="18982" xr:uid="{00000000-0005-0000-0000-000069470000}"/>
    <cellStyle name="Comma 5 6 3" xfId="792" xr:uid="{00000000-0005-0000-0000-00006A470000}"/>
    <cellStyle name="Comma 5 6 3 2" xfId="18983" xr:uid="{00000000-0005-0000-0000-00006B470000}"/>
    <cellStyle name="Comma 5 6 3 3" xfId="18984" xr:uid="{00000000-0005-0000-0000-00006C470000}"/>
    <cellStyle name="Comma 5 6 4" xfId="18985" xr:uid="{00000000-0005-0000-0000-00006D470000}"/>
    <cellStyle name="Comma 5 6 4 2" xfId="18986" xr:uid="{00000000-0005-0000-0000-00006E470000}"/>
    <cellStyle name="Comma 5 6 4 3" xfId="18987" xr:uid="{00000000-0005-0000-0000-00006F470000}"/>
    <cellStyle name="Comma 5 6 5" xfId="18988" xr:uid="{00000000-0005-0000-0000-000070470000}"/>
    <cellStyle name="Comma 5 6 5 2" xfId="18989" xr:uid="{00000000-0005-0000-0000-000071470000}"/>
    <cellStyle name="Comma 5 6 5 3" xfId="18990" xr:uid="{00000000-0005-0000-0000-000072470000}"/>
    <cellStyle name="Comma 5 6 6" xfId="18991" xr:uid="{00000000-0005-0000-0000-000073470000}"/>
    <cellStyle name="Comma 5 6 6 2" xfId="18992" xr:uid="{00000000-0005-0000-0000-000074470000}"/>
    <cellStyle name="Comma 5 6 6 3" xfId="18993" xr:uid="{00000000-0005-0000-0000-000075470000}"/>
    <cellStyle name="Comma 5 6 7" xfId="18994" xr:uid="{00000000-0005-0000-0000-000076470000}"/>
    <cellStyle name="Comma 5 6 8" xfId="18995" xr:uid="{00000000-0005-0000-0000-000077470000}"/>
    <cellStyle name="Comma 5 7" xfId="1442" xr:uid="{00000000-0005-0000-0000-000078470000}"/>
    <cellStyle name="Comma 5 7 2" xfId="1540" xr:uid="{00000000-0005-0000-0000-000079470000}"/>
    <cellStyle name="Comma 5 7 2 2" xfId="18998" xr:uid="{00000000-0005-0000-0000-00007A470000}"/>
    <cellStyle name="Comma 5 7 2 3" xfId="18999" xr:uid="{00000000-0005-0000-0000-00007B470000}"/>
    <cellStyle name="Comma 5 7 2 4" xfId="18997" xr:uid="{00000000-0005-0000-0000-00007C470000}"/>
    <cellStyle name="Comma 5 7 3" xfId="19000" xr:uid="{00000000-0005-0000-0000-00007D470000}"/>
    <cellStyle name="Comma 5 7 3 2" xfId="19001" xr:uid="{00000000-0005-0000-0000-00007E470000}"/>
    <cellStyle name="Comma 5 7 3 3" xfId="19002" xr:uid="{00000000-0005-0000-0000-00007F470000}"/>
    <cellStyle name="Comma 5 7 4" xfId="19003" xr:uid="{00000000-0005-0000-0000-000080470000}"/>
    <cellStyle name="Comma 5 7 4 2" xfId="19004" xr:uid="{00000000-0005-0000-0000-000081470000}"/>
    <cellStyle name="Comma 5 7 4 3" xfId="19005" xr:uid="{00000000-0005-0000-0000-000082470000}"/>
    <cellStyle name="Comma 5 7 5" xfId="19006" xr:uid="{00000000-0005-0000-0000-000083470000}"/>
    <cellStyle name="Comma 5 7 5 2" xfId="19007" xr:uid="{00000000-0005-0000-0000-000084470000}"/>
    <cellStyle name="Comma 5 7 5 3" xfId="19008" xr:uid="{00000000-0005-0000-0000-000085470000}"/>
    <cellStyle name="Comma 5 7 6" xfId="19009" xr:uid="{00000000-0005-0000-0000-000086470000}"/>
    <cellStyle name="Comma 5 7 7" xfId="19010" xr:uid="{00000000-0005-0000-0000-000087470000}"/>
    <cellStyle name="Comma 5 7 8" xfId="18996" xr:uid="{00000000-0005-0000-0000-000088470000}"/>
    <cellStyle name="Comma 5 8" xfId="19011" xr:uid="{00000000-0005-0000-0000-000089470000}"/>
    <cellStyle name="Comma 5 8 2" xfId="19012" xr:uid="{00000000-0005-0000-0000-00008A470000}"/>
    <cellStyle name="Comma 5 8 2 2" xfId="19013" xr:uid="{00000000-0005-0000-0000-00008B470000}"/>
    <cellStyle name="Comma 5 8 2 3" xfId="19014" xr:uid="{00000000-0005-0000-0000-00008C470000}"/>
    <cellStyle name="Comma 5 8 3" xfId="19015" xr:uid="{00000000-0005-0000-0000-00008D470000}"/>
    <cellStyle name="Comma 5 8 3 2" xfId="19016" xr:uid="{00000000-0005-0000-0000-00008E470000}"/>
    <cellStyle name="Comma 5 8 3 3" xfId="19017" xr:uid="{00000000-0005-0000-0000-00008F470000}"/>
    <cellStyle name="Comma 5 8 4" xfId="19018" xr:uid="{00000000-0005-0000-0000-000090470000}"/>
    <cellStyle name="Comma 5 8 4 2" xfId="19019" xr:uid="{00000000-0005-0000-0000-000091470000}"/>
    <cellStyle name="Comma 5 8 4 3" xfId="19020" xr:uid="{00000000-0005-0000-0000-000092470000}"/>
    <cellStyle name="Comma 5 8 5" xfId="19021" xr:uid="{00000000-0005-0000-0000-000093470000}"/>
    <cellStyle name="Comma 5 8 5 2" xfId="19022" xr:uid="{00000000-0005-0000-0000-000094470000}"/>
    <cellStyle name="Comma 5 8 5 3" xfId="19023" xr:uid="{00000000-0005-0000-0000-000095470000}"/>
    <cellStyle name="Comma 5 8 6" xfId="19024" xr:uid="{00000000-0005-0000-0000-000096470000}"/>
    <cellStyle name="Comma 5 8 7" xfId="19025" xr:uid="{00000000-0005-0000-0000-000097470000}"/>
    <cellStyle name="Comma 5 9" xfId="19026" xr:uid="{00000000-0005-0000-0000-000098470000}"/>
    <cellStyle name="Comma 5 9 2" xfId="19027" xr:uid="{00000000-0005-0000-0000-000099470000}"/>
    <cellStyle name="Comma 5 9 2 2" xfId="19028" xr:uid="{00000000-0005-0000-0000-00009A470000}"/>
    <cellStyle name="Comma 5 9 2 3" xfId="19029" xr:uid="{00000000-0005-0000-0000-00009B470000}"/>
    <cellStyle name="Comma 5 9 3" xfId="19030" xr:uid="{00000000-0005-0000-0000-00009C470000}"/>
    <cellStyle name="Comma 5 9 3 2" xfId="19031" xr:uid="{00000000-0005-0000-0000-00009D470000}"/>
    <cellStyle name="Comma 5 9 3 3" xfId="19032" xr:uid="{00000000-0005-0000-0000-00009E470000}"/>
    <cellStyle name="Comma 5 9 4" xfId="19033" xr:uid="{00000000-0005-0000-0000-00009F470000}"/>
    <cellStyle name="Comma 5 9 4 2" xfId="19034" xr:uid="{00000000-0005-0000-0000-0000A0470000}"/>
    <cellStyle name="Comma 5 9 4 3" xfId="19035" xr:uid="{00000000-0005-0000-0000-0000A1470000}"/>
    <cellStyle name="Comma 5 9 5" xfId="19036" xr:uid="{00000000-0005-0000-0000-0000A2470000}"/>
    <cellStyle name="Comma 5 9 5 2" xfId="19037" xr:uid="{00000000-0005-0000-0000-0000A3470000}"/>
    <cellStyle name="Comma 5 9 5 3" xfId="19038" xr:uid="{00000000-0005-0000-0000-0000A4470000}"/>
    <cellStyle name="Comma 5 9 6" xfId="19039" xr:uid="{00000000-0005-0000-0000-0000A5470000}"/>
    <cellStyle name="Comma 5 9 7" xfId="19040" xr:uid="{00000000-0005-0000-0000-0000A6470000}"/>
    <cellStyle name="Comma 50" xfId="47090" xr:uid="{00000000-0005-0000-0000-0000A7470000}"/>
    <cellStyle name="Comma 51" xfId="47093" xr:uid="{00000000-0005-0000-0000-0000A8470000}"/>
    <cellStyle name="Comma 52" xfId="47111" xr:uid="{00000000-0005-0000-0000-0000A9470000}"/>
    <cellStyle name="Comma 53" xfId="47088" xr:uid="{00000000-0005-0000-0000-0000AA470000}"/>
    <cellStyle name="Comma 54" xfId="47092" xr:uid="{00000000-0005-0000-0000-0000AB470000}"/>
    <cellStyle name="Comma 55" xfId="47087" xr:uid="{00000000-0005-0000-0000-0000AC470000}"/>
    <cellStyle name="Comma 56" xfId="47084" xr:uid="{00000000-0005-0000-0000-0000AD470000}"/>
    <cellStyle name="Comma 57" xfId="47100" xr:uid="{00000000-0005-0000-0000-0000AE470000}"/>
    <cellStyle name="Comma 58" xfId="47113" xr:uid="{00000000-0005-0000-0000-0000AF470000}"/>
    <cellStyle name="Comma 59" xfId="47103" xr:uid="{00000000-0005-0000-0000-0000B0470000}"/>
    <cellStyle name="Comma 6" xfId="793" xr:uid="{00000000-0005-0000-0000-0000B1470000}"/>
    <cellStyle name="Comma 6 10" xfId="19041" xr:uid="{00000000-0005-0000-0000-0000B2470000}"/>
    <cellStyle name="Comma 6 10 2" xfId="19042" xr:uid="{00000000-0005-0000-0000-0000B3470000}"/>
    <cellStyle name="Comma 6 10 3" xfId="19043" xr:uid="{00000000-0005-0000-0000-0000B4470000}"/>
    <cellStyle name="Comma 6 11" xfId="19044" xr:uid="{00000000-0005-0000-0000-0000B5470000}"/>
    <cellStyle name="Comma 6 11 2" xfId="19045" xr:uid="{00000000-0005-0000-0000-0000B6470000}"/>
    <cellStyle name="Comma 6 11 3" xfId="19046" xr:uid="{00000000-0005-0000-0000-0000B7470000}"/>
    <cellStyle name="Comma 6 12" xfId="19047" xr:uid="{00000000-0005-0000-0000-0000B8470000}"/>
    <cellStyle name="Comma 6 12 2" xfId="19048" xr:uid="{00000000-0005-0000-0000-0000B9470000}"/>
    <cellStyle name="Comma 6 12 3" xfId="19049" xr:uid="{00000000-0005-0000-0000-0000BA470000}"/>
    <cellStyle name="Comma 6 13" xfId="19050" xr:uid="{00000000-0005-0000-0000-0000BB470000}"/>
    <cellStyle name="Comma 6 13 2" xfId="19051" xr:uid="{00000000-0005-0000-0000-0000BC470000}"/>
    <cellStyle name="Comma 6 13 3" xfId="19052" xr:uid="{00000000-0005-0000-0000-0000BD470000}"/>
    <cellStyle name="Comma 6 14" xfId="19053" xr:uid="{00000000-0005-0000-0000-0000BE470000}"/>
    <cellStyle name="Comma 6 15" xfId="19054" xr:uid="{00000000-0005-0000-0000-0000BF470000}"/>
    <cellStyle name="Comma 6 2" xfId="794" xr:uid="{00000000-0005-0000-0000-0000C0470000}"/>
    <cellStyle name="Comma 6 2 10" xfId="19055" xr:uid="{00000000-0005-0000-0000-0000C1470000}"/>
    <cellStyle name="Comma 6 2 11" xfId="19056" xr:uid="{00000000-0005-0000-0000-0000C2470000}"/>
    <cellStyle name="Comma 6 2 2" xfId="795" xr:uid="{00000000-0005-0000-0000-0000C3470000}"/>
    <cellStyle name="Comma 6 2 2 2" xfId="796" xr:uid="{00000000-0005-0000-0000-0000C4470000}"/>
    <cellStyle name="Comma 6 2 2 2 2" xfId="797" xr:uid="{00000000-0005-0000-0000-0000C5470000}"/>
    <cellStyle name="Comma 6 2 2 2 2 2" xfId="798" xr:uid="{00000000-0005-0000-0000-0000C6470000}"/>
    <cellStyle name="Comma 6 2 2 2 2 2 2" xfId="799" xr:uid="{00000000-0005-0000-0000-0000C7470000}"/>
    <cellStyle name="Comma 6 2 2 2 2 3" xfId="800" xr:uid="{00000000-0005-0000-0000-0000C8470000}"/>
    <cellStyle name="Comma 6 2 2 2 3" xfId="801" xr:uid="{00000000-0005-0000-0000-0000C9470000}"/>
    <cellStyle name="Comma 6 2 2 2 3 2" xfId="802" xr:uid="{00000000-0005-0000-0000-0000CA470000}"/>
    <cellStyle name="Comma 6 2 2 2 3 3" xfId="19057" xr:uid="{00000000-0005-0000-0000-0000CB470000}"/>
    <cellStyle name="Comma 6 2 2 2 4" xfId="803" xr:uid="{00000000-0005-0000-0000-0000CC470000}"/>
    <cellStyle name="Comma 6 2 2 2 4 2" xfId="19058" xr:uid="{00000000-0005-0000-0000-0000CD470000}"/>
    <cellStyle name="Comma 6 2 2 2 4 3" xfId="19059" xr:uid="{00000000-0005-0000-0000-0000CE470000}"/>
    <cellStyle name="Comma 6 2 2 2 5" xfId="19060" xr:uid="{00000000-0005-0000-0000-0000CF470000}"/>
    <cellStyle name="Comma 6 2 2 2 5 2" xfId="19061" xr:uid="{00000000-0005-0000-0000-0000D0470000}"/>
    <cellStyle name="Comma 6 2 2 2 5 3" xfId="19062" xr:uid="{00000000-0005-0000-0000-0000D1470000}"/>
    <cellStyle name="Comma 6 2 2 2 6" xfId="19063" xr:uid="{00000000-0005-0000-0000-0000D2470000}"/>
    <cellStyle name="Comma 6 2 2 2 7" xfId="19064" xr:uid="{00000000-0005-0000-0000-0000D3470000}"/>
    <cellStyle name="Comma 6 2 2 3" xfId="804" xr:uid="{00000000-0005-0000-0000-0000D4470000}"/>
    <cellStyle name="Comma 6 2 2 3 2" xfId="805" xr:uid="{00000000-0005-0000-0000-0000D5470000}"/>
    <cellStyle name="Comma 6 2 2 3 2 2" xfId="806" xr:uid="{00000000-0005-0000-0000-0000D6470000}"/>
    <cellStyle name="Comma 6 2 2 3 3" xfId="807" xr:uid="{00000000-0005-0000-0000-0000D7470000}"/>
    <cellStyle name="Comma 6 2 2 4" xfId="808" xr:uid="{00000000-0005-0000-0000-0000D8470000}"/>
    <cellStyle name="Comma 6 2 2 4 2" xfId="809" xr:uid="{00000000-0005-0000-0000-0000D9470000}"/>
    <cellStyle name="Comma 6 2 2 4 3" xfId="19065" xr:uid="{00000000-0005-0000-0000-0000DA470000}"/>
    <cellStyle name="Comma 6 2 2 5" xfId="810" xr:uid="{00000000-0005-0000-0000-0000DB470000}"/>
    <cellStyle name="Comma 6 2 2 5 2" xfId="19066" xr:uid="{00000000-0005-0000-0000-0000DC470000}"/>
    <cellStyle name="Comma 6 2 2 5 3" xfId="19067" xr:uid="{00000000-0005-0000-0000-0000DD470000}"/>
    <cellStyle name="Comma 6 2 2 6" xfId="19068" xr:uid="{00000000-0005-0000-0000-0000DE470000}"/>
    <cellStyle name="Comma 6 2 2 6 2" xfId="19069" xr:uid="{00000000-0005-0000-0000-0000DF470000}"/>
    <cellStyle name="Comma 6 2 2 6 3" xfId="19070" xr:uid="{00000000-0005-0000-0000-0000E0470000}"/>
    <cellStyle name="Comma 6 2 2 7" xfId="19071" xr:uid="{00000000-0005-0000-0000-0000E1470000}"/>
    <cellStyle name="Comma 6 2 2 8" xfId="19072" xr:uid="{00000000-0005-0000-0000-0000E2470000}"/>
    <cellStyle name="Comma 6 2 3" xfId="811" xr:uid="{00000000-0005-0000-0000-0000E3470000}"/>
    <cellStyle name="Comma 6 2 3 2" xfId="812" xr:uid="{00000000-0005-0000-0000-0000E4470000}"/>
    <cellStyle name="Comma 6 2 3 2 2" xfId="813" xr:uid="{00000000-0005-0000-0000-0000E5470000}"/>
    <cellStyle name="Comma 6 2 3 2 2 2" xfId="814" xr:uid="{00000000-0005-0000-0000-0000E6470000}"/>
    <cellStyle name="Comma 6 2 3 2 3" xfId="815" xr:uid="{00000000-0005-0000-0000-0000E7470000}"/>
    <cellStyle name="Comma 6 2 3 3" xfId="816" xr:uid="{00000000-0005-0000-0000-0000E8470000}"/>
    <cellStyle name="Comma 6 2 3 3 2" xfId="817" xr:uid="{00000000-0005-0000-0000-0000E9470000}"/>
    <cellStyle name="Comma 6 2 3 3 3" xfId="19073" xr:uid="{00000000-0005-0000-0000-0000EA470000}"/>
    <cellStyle name="Comma 6 2 3 4" xfId="818" xr:uid="{00000000-0005-0000-0000-0000EB470000}"/>
    <cellStyle name="Comma 6 2 3 4 2" xfId="19074" xr:uid="{00000000-0005-0000-0000-0000EC470000}"/>
    <cellStyle name="Comma 6 2 3 4 3" xfId="19075" xr:uid="{00000000-0005-0000-0000-0000ED470000}"/>
    <cellStyle name="Comma 6 2 3 5" xfId="19076" xr:uid="{00000000-0005-0000-0000-0000EE470000}"/>
    <cellStyle name="Comma 6 2 3 5 2" xfId="19077" xr:uid="{00000000-0005-0000-0000-0000EF470000}"/>
    <cellStyle name="Comma 6 2 3 5 3" xfId="19078" xr:uid="{00000000-0005-0000-0000-0000F0470000}"/>
    <cellStyle name="Comma 6 2 3 6" xfId="19079" xr:uid="{00000000-0005-0000-0000-0000F1470000}"/>
    <cellStyle name="Comma 6 2 3 7" xfId="19080" xr:uid="{00000000-0005-0000-0000-0000F2470000}"/>
    <cellStyle name="Comma 6 2 4" xfId="819" xr:uid="{00000000-0005-0000-0000-0000F3470000}"/>
    <cellStyle name="Comma 6 2 4 2" xfId="820" xr:uid="{00000000-0005-0000-0000-0000F4470000}"/>
    <cellStyle name="Comma 6 2 4 2 2" xfId="821" xr:uid="{00000000-0005-0000-0000-0000F5470000}"/>
    <cellStyle name="Comma 6 2 4 2 3" xfId="19081" xr:uid="{00000000-0005-0000-0000-0000F6470000}"/>
    <cellStyle name="Comma 6 2 4 3" xfId="822" xr:uid="{00000000-0005-0000-0000-0000F7470000}"/>
    <cellStyle name="Comma 6 2 4 3 2" xfId="19082" xr:uid="{00000000-0005-0000-0000-0000F8470000}"/>
    <cellStyle name="Comma 6 2 4 3 3" xfId="19083" xr:uid="{00000000-0005-0000-0000-0000F9470000}"/>
    <cellStyle name="Comma 6 2 4 4" xfId="19084" xr:uid="{00000000-0005-0000-0000-0000FA470000}"/>
    <cellStyle name="Comma 6 2 4 4 2" xfId="19085" xr:uid="{00000000-0005-0000-0000-0000FB470000}"/>
    <cellStyle name="Comma 6 2 4 4 3" xfId="19086" xr:uid="{00000000-0005-0000-0000-0000FC470000}"/>
    <cellStyle name="Comma 6 2 4 5" xfId="19087" xr:uid="{00000000-0005-0000-0000-0000FD470000}"/>
    <cellStyle name="Comma 6 2 4 5 2" xfId="19088" xr:uid="{00000000-0005-0000-0000-0000FE470000}"/>
    <cellStyle name="Comma 6 2 4 5 3" xfId="19089" xr:uid="{00000000-0005-0000-0000-0000FF470000}"/>
    <cellStyle name="Comma 6 2 4 6" xfId="19090" xr:uid="{00000000-0005-0000-0000-000000480000}"/>
    <cellStyle name="Comma 6 2 4 7" xfId="19091" xr:uid="{00000000-0005-0000-0000-000001480000}"/>
    <cellStyle name="Comma 6 2 5" xfId="823" xr:uid="{00000000-0005-0000-0000-000002480000}"/>
    <cellStyle name="Comma 6 2 5 2" xfId="824" xr:uid="{00000000-0005-0000-0000-000003480000}"/>
    <cellStyle name="Comma 6 2 5 2 2" xfId="19092" xr:uid="{00000000-0005-0000-0000-000004480000}"/>
    <cellStyle name="Comma 6 2 5 2 3" xfId="19093" xr:uid="{00000000-0005-0000-0000-000005480000}"/>
    <cellStyle name="Comma 6 2 5 3" xfId="19094" xr:uid="{00000000-0005-0000-0000-000006480000}"/>
    <cellStyle name="Comma 6 2 5 3 2" xfId="19095" xr:uid="{00000000-0005-0000-0000-000007480000}"/>
    <cellStyle name="Comma 6 2 5 3 3" xfId="19096" xr:uid="{00000000-0005-0000-0000-000008480000}"/>
    <cellStyle name="Comma 6 2 5 4" xfId="19097" xr:uid="{00000000-0005-0000-0000-000009480000}"/>
    <cellStyle name="Comma 6 2 5 4 2" xfId="19098" xr:uid="{00000000-0005-0000-0000-00000A480000}"/>
    <cellStyle name="Comma 6 2 5 4 3" xfId="19099" xr:uid="{00000000-0005-0000-0000-00000B480000}"/>
    <cellStyle name="Comma 6 2 5 5" xfId="19100" xr:uid="{00000000-0005-0000-0000-00000C480000}"/>
    <cellStyle name="Comma 6 2 5 5 2" xfId="19101" xr:uid="{00000000-0005-0000-0000-00000D480000}"/>
    <cellStyle name="Comma 6 2 5 5 3" xfId="19102" xr:uid="{00000000-0005-0000-0000-00000E480000}"/>
    <cellStyle name="Comma 6 2 5 6" xfId="19103" xr:uid="{00000000-0005-0000-0000-00000F480000}"/>
    <cellStyle name="Comma 6 2 5 7" xfId="19104" xr:uid="{00000000-0005-0000-0000-000010480000}"/>
    <cellStyle name="Comma 6 2 6" xfId="825" xr:uid="{00000000-0005-0000-0000-000011480000}"/>
    <cellStyle name="Comma 6 2 6 2" xfId="19105" xr:uid="{00000000-0005-0000-0000-000012480000}"/>
    <cellStyle name="Comma 6 2 6 3" xfId="19106" xr:uid="{00000000-0005-0000-0000-000013480000}"/>
    <cellStyle name="Comma 6 2 7" xfId="1460" xr:uid="{00000000-0005-0000-0000-000014480000}"/>
    <cellStyle name="Comma 6 2 7 2" xfId="19108" xr:uid="{00000000-0005-0000-0000-000015480000}"/>
    <cellStyle name="Comma 6 2 7 3" xfId="19109" xr:uid="{00000000-0005-0000-0000-000016480000}"/>
    <cellStyle name="Comma 6 2 7 4" xfId="19107" xr:uid="{00000000-0005-0000-0000-000017480000}"/>
    <cellStyle name="Comma 6 2 8" xfId="19110" xr:uid="{00000000-0005-0000-0000-000018480000}"/>
    <cellStyle name="Comma 6 2 8 2" xfId="19111" xr:uid="{00000000-0005-0000-0000-000019480000}"/>
    <cellStyle name="Comma 6 2 8 3" xfId="19112" xr:uid="{00000000-0005-0000-0000-00001A480000}"/>
    <cellStyle name="Comma 6 2 9" xfId="19113" xr:uid="{00000000-0005-0000-0000-00001B480000}"/>
    <cellStyle name="Comma 6 2 9 2" xfId="19114" xr:uid="{00000000-0005-0000-0000-00001C480000}"/>
    <cellStyle name="Comma 6 2 9 3" xfId="19115" xr:uid="{00000000-0005-0000-0000-00001D480000}"/>
    <cellStyle name="Comma 6 3" xfId="826" xr:uid="{00000000-0005-0000-0000-00001E480000}"/>
    <cellStyle name="Comma 6 3 2" xfId="827" xr:uid="{00000000-0005-0000-0000-00001F480000}"/>
    <cellStyle name="Comma 6 3 2 2" xfId="828" xr:uid="{00000000-0005-0000-0000-000020480000}"/>
    <cellStyle name="Comma 6 3 2 2 2" xfId="829" xr:uid="{00000000-0005-0000-0000-000021480000}"/>
    <cellStyle name="Comma 6 3 2 2 2 2" xfId="830" xr:uid="{00000000-0005-0000-0000-000022480000}"/>
    <cellStyle name="Comma 6 3 2 2 3" xfId="831" xr:uid="{00000000-0005-0000-0000-000023480000}"/>
    <cellStyle name="Comma 6 3 2 3" xfId="832" xr:uid="{00000000-0005-0000-0000-000024480000}"/>
    <cellStyle name="Comma 6 3 2 3 2" xfId="833" xr:uid="{00000000-0005-0000-0000-000025480000}"/>
    <cellStyle name="Comma 6 3 2 3 3" xfId="19116" xr:uid="{00000000-0005-0000-0000-000026480000}"/>
    <cellStyle name="Comma 6 3 2 4" xfId="834" xr:uid="{00000000-0005-0000-0000-000027480000}"/>
    <cellStyle name="Comma 6 3 2 4 2" xfId="19117" xr:uid="{00000000-0005-0000-0000-000028480000}"/>
    <cellStyle name="Comma 6 3 2 4 3" xfId="19118" xr:uid="{00000000-0005-0000-0000-000029480000}"/>
    <cellStyle name="Comma 6 3 2 5" xfId="19119" xr:uid="{00000000-0005-0000-0000-00002A480000}"/>
    <cellStyle name="Comma 6 3 2 5 2" xfId="19120" xr:uid="{00000000-0005-0000-0000-00002B480000}"/>
    <cellStyle name="Comma 6 3 2 5 3" xfId="19121" xr:uid="{00000000-0005-0000-0000-00002C480000}"/>
    <cellStyle name="Comma 6 3 2 6" xfId="19122" xr:uid="{00000000-0005-0000-0000-00002D480000}"/>
    <cellStyle name="Comma 6 3 2 7" xfId="19123" xr:uid="{00000000-0005-0000-0000-00002E480000}"/>
    <cellStyle name="Comma 6 3 3" xfId="835" xr:uid="{00000000-0005-0000-0000-00002F480000}"/>
    <cellStyle name="Comma 6 3 3 2" xfId="836" xr:uid="{00000000-0005-0000-0000-000030480000}"/>
    <cellStyle name="Comma 6 3 3 2 2" xfId="837" xr:uid="{00000000-0005-0000-0000-000031480000}"/>
    <cellStyle name="Comma 6 3 3 3" xfId="838" xr:uid="{00000000-0005-0000-0000-000032480000}"/>
    <cellStyle name="Comma 6 3 4" xfId="839" xr:uid="{00000000-0005-0000-0000-000033480000}"/>
    <cellStyle name="Comma 6 3 4 2" xfId="840" xr:uid="{00000000-0005-0000-0000-000034480000}"/>
    <cellStyle name="Comma 6 3 4 3" xfId="19124" xr:uid="{00000000-0005-0000-0000-000035480000}"/>
    <cellStyle name="Comma 6 3 5" xfId="841" xr:uid="{00000000-0005-0000-0000-000036480000}"/>
    <cellStyle name="Comma 6 3 5 2" xfId="19125" xr:uid="{00000000-0005-0000-0000-000037480000}"/>
    <cellStyle name="Comma 6 3 5 3" xfId="19126" xr:uid="{00000000-0005-0000-0000-000038480000}"/>
    <cellStyle name="Comma 6 3 6" xfId="19127" xr:uid="{00000000-0005-0000-0000-000039480000}"/>
    <cellStyle name="Comma 6 3 6 2" xfId="19128" xr:uid="{00000000-0005-0000-0000-00003A480000}"/>
    <cellStyle name="Comma 6 3 6 3" xfId="19129" xr:uid="{00000000-0005-0000-0000-00003B480000}"/>
    <cellStyle name="Comma 6 3 7" xfId="19130" xr:uid="{00000000-0005-0000-0000-00003C480000}"/>
    <cellStyle name="Comma 6 3 8" xfId="19131" xr:uid="{00000000-0005-0000-0000-00003D480000}"/>
    <cellStyle name="Comma 6 4" xfId="842" xr:uid="{00000000-0005-0000-0000-00003E480000}"/>
    <cellStyle name="Comma 6 4 2" xfId="843" xr:uid="{00000000-0005-0000-0000-00003F480000}"/>
    <cellStyle name="Comma 6 4 2 2" xfId="844" xr:uid="{00000000-0005-0000-0000-000040480000}"/>
    <cellStyle name="Comma 6 4 2 2 2" xfId="845" xr:uid="{00000000-0005-0000-0000-000041480000}"/>
    <cellStyle name="Comma 6 4 2 2 3" xfId="19132" xr:uid="{00000000-0005-0000-0000-000042480000}"/>
    <cellStyle name="Comma 6 4 2 3" xfId="846" xr:uid="{00000000-0005-0000-0000-000043480000}"/>
    <cellStyle name="Comma 6 4 2 3 2" xfId="19133" xr:uid="{00000000-0005-0000-0000-000044480000}"/>
    <cellStyle name="Comma 6 4 2 3 3" xfId="19134" xr:uid="{00000000-0005-0000-0000-000045480000}"/>
    <cellStyle name="Comma 6 4 2 4" xfId="19135" xr:uid="{00000000-0005-0000-0000-000046480000}"/>
    <cellStyle name="Comma 6 4 2 4 2" xfId="19136" xr:uid="{00000000-0005-0000-0000-000047480000}"/>
    <cellStyle name="Comma 6 4 2 4 3" xfId="19137" xr:uid="{00000000-0005-0000-0000-000048480000}"/>
    <cellStyle name="Comma 6 4 2 5" xfId="19138" xr:uid="{00000000-0005-0000-0000-000049480000}"/>
    <cellStyle name="Comma 6 4 2 5 2" xfId="19139" xr:uid="{00000000-0005-0000-0000-00004A480000}"/>
    <cellStyle name="Comma 6 4 2 5 3" xfId="19140" xr:uid="{00000000-0005-0000-0000-00004B480000}"/>
    <cellStyle name="Comma 6 4 2 6" xfId="19141" xr:uid="{00000000-0005-0000-0000-00004C480000}"/>
    <cellStyle name="Comma 6 4 2 7" xfId="19142" xr:uid="{00000000-0005-0000-0000-00004D480000}"/>
    <cellStyle name="Comma 6 4 3" xfId="847" xr:uid="{00000000-0005-0000-0000-00004E480000}"/>
    <cellStyle name="Comma 6 4 3 2" xfId="848" xr:uid="{00000000-0005-0000-0000-00004F480000}"/>
    <cellStyle name="Comma 6 4 3 3" xfId="19143" xr:uid="{00000000-0005-0000-0000-000050480000}"/>
    <cellStyle name="Comma 6 4 4" xfId="849" xr:uid="{00000000-0005-0000-0000-000051480000}"/>
    <cellStyle name="Comma 6 4 4 2" xfId="19144" xr:uid="{00000000-0005-0000-0000-000052480000}"/>
    <cellStyle name="Comma 6 4 4 3" xfId="19145" xr:uid="{00000000-0005-0000-0000-000053480000}"/>
    <cellStyle name="Comma 6 4 5" xfId="19146" xr:uid="{00000000-0005-0000-0000-000054480000}"/>
    <cellStyle name="Comma 6 4 5 2" xfId="19147" xr:uid="{00000000-0005-0000-0000-000055480000}"/>
    <cellStyle name="Comma 6 4 5 3" xfId="19148" xr:uid="{00000000-0005-0000-0000-000056480000}"/>
    <cellStyle name="Comma 6 4 6" xfId="19149" xr:uid="{00000000-0005-0000-0000-000057480000}"/>
    <cellStyle name="Comma 6 4 6 2" xfId="19150" xr:uid="{00000000-0005-0000-0000-000058480000}"/>
    <cellStyle name="Comma 6 4 6 3" xfId="19151" xr:uid="{00000000-0005-0000-0000-000059480000}"/>
    <cellStyle name="Comma 6 4 7" xfId="19152" xr:uid="{00000000-0005-0000-0000-00005A480000}"/>
    <cellStyle name="Comma 6 4 8" xfId="19153" xr:uid="{00000000-0005-0000-0000-00005B480000}"/>
    <cellStyle name="Comma 6 5" xfId="850" xr:uid="{00000000-0005-0000-0000-00005C480000}"/>
    <cellStyle name="Comma 6 5 2" xfId="851" xr:uid="{00000000-0005-0000-0000-00005D480000}"/>
    <cellStyle name="Comma 6 5 2 2" xfId="852" xr:uid="{00000000-0005-0000-0000-00005E480000}"/>
    <cellStyle name="Comma 6 5 2 2 2" xfId="19154" xr:uid="{00000000-0005-0000-0000-00005F480000}"/>
    <cellStyle name="Comma 6 5 2 2 3" xfId="19155" xr:uid="{00000000-0005-0000-0000-000060480000}"/>
    <cellStyle name="Comma 6 5 2 3" xfId="19156" xr:uid="{00000000-0005-0000-0000-000061480000}"/>
    <cellStyle name="Comma 6 5 2 3 2" xfId="19157" xr:uid="{00000000-0005-0000-0000-000062480000}"/>
    <cellStyle name="Comma 6 5 2 3 3" xfId="19158" xr:uid="{00000000-0005-0000-0000-000063480000}"/>
    <cellStyle name="Comma 6 5 2 4" xfId="19159" xr:uid="{00000000-0005-0000-0000-000064480000}"/>
    <cellStyle name="Comma 6 5 2 4 2" xfId="19160" xr:uid="{00000000-0005-0000-0000-000065480000}"/>
    <cellStyle name="Comma 6 5 2 4 3" xfId="19161" xr:uid="{00000000-0005-0000-0000-000066480000}"/>
    <cellStyle name="Comma 6 5 2 5" xfId="19162" xr:uid="{00000000-0005-0000-0000-000067480000}"/>
    <cellStyle name="Comma 6 5 2 5 2" xfId="19163" xr:uid="{00000000-0005-0000-0000-000068480000}"/>
    <cellStyle name="Comma 6 5 2 5 3" xfId="19164" xr:uid="{00000000-0005-0000-0000-000069480000}"/>
    <cellStyle name="Comma 6 5 2 6" xfId="19165" xr:uid="{00000000-0005-0000-0000-00006A480000}"/>
    <cellStyle name="Comma 6 5 2 7" xfId="19166" xr:uid="{00000000-0005-0000-0000-00006B480000}"/>
    <cellStyle name="Comma 6 5 3" xfId="853" xr:uid="{00000000-0005-0000-0000-00006C480000}"/>
    <cellStyle name="Comma 6 5 3 2" xfId="19167" xr:uid="{00000000-0005-0000-0000-00006D480000}"/>
    <cellStyle name="Comma 6 5 3 3" xfId="19168" xr:uid="{00000000-0005-0000-0000-00006E480000}"/>
    <cellStyle name="Comma 6 5 4" xfId="19169" xr:uid="{00000000-0005-0000-0000-00006F480000}"/>
    <cellStyle name="Comma 6 5 4 2" xfId="19170" xr:uid="{00000000-0005-0000-0000-000070480000}"/>
    <cellStyle name="Comma 6 5 4 3" xfId="19171" xr:uid="{00000000-0005-0000-0000-000071480000}"/>
    <cellStyle name="Comma 6 5 5" xfId="19172" xr:uid="{00000000-0005-0000-0000-000072480000}"/>
    <cellStyle name="Comma 6 5 5 2" xfId="19173" xr:uid="{00000000-0005-0000-0000-000073480000}"/>
    <cellStyle name="Comma 6 5 5 3" xfId="19174" xr:uid="{00000000-0005-0000-0000-000074480000}"/>
    <cellStyle name="Comma 6 5 6" xfId="19175" xr:uid="{00000000-0005-0000-0000-000075480000}"/>
    <cellStyle name="Comma 6 5 6 2" xfId="19176" xr:uid="{00000000-0005-0000-0000-000076480000}"/>
    <cellStyle name="Comma 6 5 6 3" xfId="19177" xr:uid="{00000000-0005-0000-0000-000077480000}"/>
    <cellStyle name="Comma 6 5 7" xfId="19178" xr:uid="{00000000-0005-0000-0000-000078480000}"/>
    <cellStyle name="Comma 6 5 8" xfId="19179" xr:uid="{00000000-0005-0000-0000-000079480000}"/>
    <cellStyle name="Comma 6 6" xfId="854" xr:uid="{00000000-0005-0000-0000-00007A480000}"/>
    <cellStyle name="Comma 6 6 2" xfId="855" xr:uid="{00000000-0005-0000-0000-00007B480000}"/>
    <cellStyle name="Comma 6 6 2 2" xfId="19180" xr:uid="{00000000-0005-0000-0000-00007C480000}"/>
    <cellStyle name="Comma 6 6 2 3" xfId="19181" xr:uid="{00000000-0005-0000-0000-00007D480000}"/>
    <cellStyle name="Comma 6 6 3" xfId="19182" xr:uid="{00000000-0005-0000-0000-00007E480000}"/>
    <cellStyle name="Comma 6 6 3 2" xfId="19183" xr:uid="{00000000-0005-0000-0000-00007F480000}"/>
    <cellStyle name="Comma 6 6 3 3" xfId="19184" xr:uid="{00000000-0005-0000-0000-000080480000}"/>
    <cellStyle name="Comma 6 6 4" xfId="19185" xr:uid="{00000000-0005-0000-0000-000081480000}"/>
    <cellStyle name="Comma 6 6 4 2" xfId="19186" xr:uid="{00000000-0005-0000-0000-000082480000}"/>
    <cellStyle name="Comma 6 6 4 3" xfId="19187" xr:uid="{00000000-0005-0000-0000-000083480000}"/>
    <cellStyle name="Comma 6 6 5" xfId="19188" xr:uid="{00000000-0005-0000-0000-000084480000}"/>
    <cellStyle name="Comma 6 6 5 2" xfId="19189" xr:uid="{00000000-0005-0000-0000-000085480000}"/>
    <cellStyle name="Comma 6 6 5 3" xfId="19190" xr:uid="{00000000-0005-0000-0000-000086480000}"/>
    <cellStyle name="Comma 6 6 6" xfId="19191" xr:uid="{00000000-0005-0000-0000-000087480000}"/>
    <cellStyle name="Comma 6 6 7" xfId="19192" xr:uid="{00000000-0005-0000-0000-000088480000}"/>
    <cellStyle name="Comma 6 7" xfId="856" xr:uid="{00000000-0005-0000-0000-000089480000}"/>
    <cellStyle name="Comma 6 7 2" xfId="19193" xr:uid="{00000000-0005-0000-0000-00008A480000}"/>
    <cellStyle name="Comma 6 7 2 2" xfId="19194" xr:uid="{00000000-0005-0000-0000-00008B480000}"/>
    <cellStyle name="Comma 6 7 2 3" xfId="19195" xr:uid="{00000000-0005-0000-0000-00008C480000}"/>
    <cellStyle name="Comma 6 7 3" xfId="19196" xr:uid="{00000000-0005-0000-0000-00008D480000}"/>
    <cellStyle name="Comma 6 7 3 2" xfId="19197" xr:uid="{00000000-0005-0000-0000-00008E480000}"/>
    <cellStyle name="Comma 6 7 3 3" xfId="19198" xr:uid="{00000000-0005-0000-0000-00008F480000}"/>
    <cellStyle name="Comma 6 7 4" xfId="19199" xr:uid="{00000000-0005-0000-0000-000090480000}"/>
    <cellStyle name="Comma 6 7 4 2" xfId="19200" xr:uid="{00000000-0005-0000-0000-000091480000}"/>
    <cellStyle name="Comma 6 7 4 3" xfId="19201" xr:uid="{00000000-0005-0000-0000-000092480000}"/>
    <cellStyle name="Comma 6 7 5" xfId="19202" xr:uid="{00000000-0005-0000-0000-000093480000}"/>
    <cellStyle name="Comma 6 7 5 2" xfId="19203" xr:uid="{00000000-0005-0000-0000-000094480000}"/>
    <cellStyle name="Comma 6 7 5 3" xfId="19204" xr:uid="{00000000-0005-0000-0000-000095480000}"/>
    <cellStyle name="Comma 6 7 6" xfId="19205" xr:uid="{00000000-0005-0000-0000-000096480000}"/>
    <cellStyle name="Comma 6 7 7" xfId="19206" xr:uid="{00000000-0005-0000-0000-000097480000}"/>
    <cellStyle name="Comma 6 8" xfId="1482" xr:uid="{00000000-0005-0000-0000-000098480000}"/>
    <cellStyle name="Comma 6 8 2" xfId="19208" xr:uid="{00000000-0005-0000-0000-000099480000}"/>
    <cellStyle name="Comma 6 8 2 2" xfId="19209" xr:uid="{00000000-0005-0000-0000-00009A480000}"/>
    <cellStyle name="Comma 6 8 2 3" xfId="19210" xr:uid="{00000000-0005-0000-0000-00009B480000}"/>
    <cellStyle name="Comma 6 8 3" xfId="19211" xr:uid="{00000000-0005-0000-0000-00009C480000}"/>
    <cellStyle name="Comma 6 8 3 2" xfId="19212" xr:uid="{00000000-0005-0000-0000-00009D480000}"/>
    <cellStyle name="Comma 6 8 3 3" xfId="19213" xr:uid="{00000000-0005-0000-0000-00009E480000}"/>
    <cellStyle name="Comma 6 8 4" xfId="19214" xr:uid="{00000000-0005-0000-0000-00009F480000}"/>
    <cellStyle name="Comma 6 8 4 2" xfId="19215" xr:uid="{00000000-0005-0000-0000-0000A0480000}"/>
    <cellStyle name="Comma 6 8 4 3" xfId="19216" xr:uid="{00000000-0005-0000-0000-0000A1480000}"/>
    <cellStyle name="Comma 6 8 5" xfId="19217" xr:uid="{00000000-0005-0000-0000-0000A2480000}"/>
    <cellStyle name="Comma 6 8 5 2" xfId="19218" xr:uid="{00000000-0005-0000-0000-0000A3480000}"/>
    <cellStyle name="Comma 6 8 5 3" xfId="19219" xr:uid="{00000000-0005-0000-0000-0000A4480000}"/>
    <cellStyle name="Comma 6 8 6" xfId="19220" xr:uid="{00000000-0005-0000-0000-0000A5480000}"/>
    <cellStyle name="Comma 6 8 7" xfId="19221" xr:uid="{00000000-0005-0000-0000-0000A6480000}"/>
    <cellStyle name="Comma 6 8 8" xfId="19207" xr:uid="{00000000-0005-0000-0000-0000A7480000}"/>
    <cellStyle name="Comma 6 9" xfId="19222" xr:uid="{00000000-0005-0000-0000-0000A8480000}"/>
    <cellStyle name="Comma 6 9 2" xfId="19223" xr:uid="{00000000-0005-0000-0000-0000A9480000}"/>
    <cellStyle name="Comma 6 9 2 2" xfId="19224" xr:uid="{00000000-0005-0000-0000-0000AA480000}"/>
    <cellStyle name="Comma 6 9 2 3" xfId="19225" xr:uid="{00000000-0005-0000-0000-0000AB480000}"/>
    <cellStyle name="Comma 6 9 3" xfId="19226" xr:uid="{00000000-0005-0000-0000-0000AC480000}"/>
    <cellStyle name="Comma 6 9 3 2" xfId="19227" xr:uid="{00000000-0005-0000-0000-0000AD480000}"/>
    <cellStyle name="Comma 6 9 3 3" xfId="19228" xr:uid="{00000000-0005-0000-0000-0000AE480000}"/>
    <cellStyle name="Comma 6 9 4" xfId="19229" xr:uid="{00000000-0005-0000-0000-0000AF480000}"/>
    <cellStyle name="Comma 6 9 4 2" xfId="19230" xr:uid="{00000000-0005-0000-0000-0000B0480000}"/>
    <cellStyle name="Comma 6 9 4 3" xfId="19231" xr:uid="{00000000-0005-0000-0000-0000B1480000}"/>
    <cellStyle name="Comma 6 9 5" xfId="19232" xr:uid="{00000000-0005-0000-0000-0000B2480000}"/>
    <cellStyle name="Comma 6 9 5 2" xfId="19233" xr:uid="{00000000-0005-0000-0000-0000B3480000}"/>
    <cellStyle name="Comma 6 9 5 3" xfId="19234" xr:uid="{00000000-0005-0000-0000-0000B4480000}"/>
    <cellStyle name="Comma 6 9 6" xfId="19235" xr:uid="{00000000-0005-0000-0000-0000B5480000}"/>
    <cellStyle name="Comma 6 9 7" xfId="19236" xr:uid="{00000000-0005-0000-0000-0000B6480000}"/>
    <cellStyle name="Comma 60" xfId="47116" xr:uid="{00000000-0005-0000-0000-0000B7480000}"/>
    <cellStyle name="Comma 61" xfId="47131" xr:uid="{00000000-0005-0000-0000-0000B8480000}"/>
    <cellStyle name="Comma 62" xfId="47114" xr:uid="{00000000-0005-0000-0000-0000B9480000}"/>
    <cellStyle name="Comma 63" xfId="47086" xr:uid="{00000000-0005-0000-0000-0000BA480000}"/>
    <cellStyle name="Comma 64" xfId="47106" xr:uid="{00000000-0005-0000-0000-0000BB480000}"/>
    <cellStyle name="Comma 65" xfId="47073" xr:uid="{00000000-0005-0000-0000-0000BC480000}"/>
    <cellStyle name="Comma 66" xfId="47117" xr:uid="{00000000-0005-0000-0000-0000BD480000}"/>
    <cellStyle name="Comma 67" xfId="47081" xr:uid="{00000000-0005-0000-0000-0000BE480000}"/>
    <cellStyle name="Comma 68" xfId="47095" xr:uid="{00000000-0005-0000-0000-0000BF480000}"/>
    <cellStyle name="Comma 69" xfId="47104" xr:uid="{00000000-0005-0000-0000-0000C0480000}"/>
    <cellStyle name="Comma 7" xfId="857" xr:uid="{00000000-0005-0000-0000-0000C1480000}"/>
    <cellStyle name="Comma 7 10" xfId="19237" xr:uid="{00000000-0005-0000-0000-0000C2480000}"/>
    <cellStyle name="Comma 7 10 2" xfId="19238" xr:uid="{00000000-0005-0000-0000-0000C3480000}"/>
    <cellStyle name="Comma 7 10 3" xfId="19239" xr:uid="{00000000-0005-0000-0000-0000C4480000}"/>
    <cellStyle name="Comma 7 11" xfId="19240" xr:uid="{00000000-0005-0000-0000-0000C5480000}"/>
    <cellStyle name="Comma 7 12" xfId="19241" xr:uid="{00000000-0005-0000-0000-0000C6480000}"/>
    <cellStyle name="Comma 7 13" xfId="19242" xr:uid="{00000000-0005-0000-0000-0000C7480000}"/>
    <cellStyle name="Comma 7 2" xfId="1450" xr:uid="{00000000-0005-0000-0000-0000C8480000}"/>
    <cellStyle name="Comma 7 2 2" xfId="19244" xr:uid="{00000000-0005-0000-0000-0000C9480000}"/>
    <cellStyle name="Comma 7 2 2 2" xfId="19245" xr:uid="{00000000-0005-0000-0000-0000CA480000}"/>
    <cellStyle name="Comma 7 2 2 2 2" xfId="19246" xr:uid="{00000000-0005-0000-0000-0000CB480000}"/>
    <cellStyle name="Comma 7 2 2 2 3" xfId="19247" xr:uid="{00000000-0005-0000-0000-0000CC480000}"/>
    <cellStyle name="Comma 7 2 2 3" xfId="19248" xr:uid="{00000000-0005-0000-0000-0000CD480000}"/>
    <cellStyle name="Comma 7 2 2 3 2" xfId="19249" xr:uid="{00000000-0005-0000-0000-0000CE480000}"/>
    <cellStyle name="Comma 7 2 2 3 3" xfId="19250" xr:uid="{00000000-0005-0000-0000-0000CF480000}"/>
    <cellStyle name="Comma 7 2 2 4" xfId="19251" xr:uid="{00000000-0005-0000-0000-0000D0480000}"/>
    <cellStyle name="Comma 7 2 2 4 2" xfId="19252" xr:uid="{00000000-0005-0000-0000-0000D1480000}"/>
    <cellStyle name="Comma 7 2 2 4 3" xfId="19253" xr:uid="{00000000-0005-0000-0000-0000D2480000}"/>
    <cellStyle name="Comma 7 2 2 5" xfId="19254" xr:uid="{00000000-0005-0000-0000-0000D3480000}"/>
    <cellStyle name="Comma 7 2 2 5 2" xfId="19255" xr:uid="{00000000-0005-0000-0000-0000D4480000}"/>
    <cellStyle name="Comma 7 2 2 5 3" xfId="19256" xr:uid="{00000000-0005-0000-0000-0000D5480000}"/>
    <cellStyle name="Comma 7 2 2 6" xfId="19257" xr:uid="{00000000-0005-0000-0000-0000D6480000}"/>
    <cellStyle name="Comma 7 2 2 7" xfId="19258" xr:uid="{00000000-0005-0000-0000-0000D7480000}"/>
    <cellStyle name="Comma 7 2 3" xfId="19259" xr:uid="{00000000-0005-0000-0000-0000D8480000}"/>
    <cellStyle name="Comma 7 2 3 2" xfId="19260" xr:uid="{00000000-0005-0000-0000-0000D9480000}"/>
    <cellStyle name="Comma 7 2 3 3" xfId="19261" xr:uid="{00000000-0005-0000-0000-0000DA480000}"/>
    <cellStyle name="Comma 7 2 4" xfId="19262" xr:uid="{00000000-0005-0000-0000-0000DB480000}"/>
    <cellStyle name="Comma 7 2 4 2" xfId="19263" xr:uid="{00000000-0005-0000-0000-0000DC480000}"/>
    <cellStyle name="Comma 7 2 4 3" xfId="19264" xr:uid="{00000000-0005-0000-0000-0000DD480000}"/>
    <cellStyle name="Comma 7 2 5" xfId="19265" xr:uid="{00000000-0005-0000-0000-0000DE480000}"/>
    <cellStyle name="Comma 7 2 5 2" xfId="19266" xr:uid="{00000000-0005-0000-0000-0000DF480000}"/>
    <cellStyle name="Comma 7 2 5 3" xfId="19267" xr:uid="{00000000-0005-0000-0000-0000E0480000}"/>
    <cellStyle name="Comma 7 2 6" xfId="19268" xr:uid="{00000000-0005-0000-0000-0000E1480000}"/>
    <cellStyle name="Comma 7 2 6 2" xfId="19269" xr:uid="{00000000-0005-0000-0000-0000E2480000}"/>
    <cellStyle name="Comma 7 2 6 3" xfId="19270" xr:uid="{00000000-0005-0000-0000-0000E3480000}"/>
    <cellStyle name="Comma 7 2 7" xfId="19271" xr:uid="{00000000-0005-0000-0000-0000E4480000}"/>
    <cellStyle name="Comma 7 2 8" xfId="19272" xr:uid="{00000000-0005-0000-0000-0000E5480000}"/>
    <cellStyle name="Comma 7 2 9" xfId="19243" xr:uid="{00000000-0005-0000-0000-0000E6480000}"/>
    <cellStyle name="Comma 7 3" xfId="19273" xr:uid="{00000000-0005-0000-0000-0000E7480000}"/>
    <cellStyle name="Comma 7 4" xfId="19274" xr:uid="{00000000-0005-0000-0000-0000E8480000}"/>
    <cellStyle name="Comma 7 4 2" xfId="19275" xr:uid="{00000000-0005-0000-0000-0000E9480000}"/>
    <cellStyle name="Comma 7 4 2 2" xfId="19276" xr:uid="{00000000-0005-0000-0000-0000EA480000}"/>
    <cellStyle name="Comma 7 4 2 3" xfId="19277" xr:uid="{00000000-0005-0000-0000-0000EB480000}"/>
    <cellStyle name="Comma 7 4 3" xfId="19278" xr:uid="{00000000-0005-0000-0000-0000EC480000}"/>
    <cellStyle name="Comma 7 4 3 2" xfId="19279" xr:uid="{00000000-0005-0000-0000-0000ED480000}"/>
    <cellStyle name="Comma 7 4 3 3" xfId="19280" xr:uid="{00000000-0005-0000-0000-0000EE480000}"/>
    <cellStyle name="Comma 7 4 4" xfId="19281" xr:uid="{00000000-0005-0000-0000-0000EF480000}"/>
    <cellStyle name="Comma 7 4 4 2" xfId="19282" xr:uid="{00000000-0005-0000-0000-0000F0480000}"/>
    <cellStyle name="Comma 7 4 4 3" xfId="19283" xr:uid="{00000000-0005-0000-0000-0000F1480000}"/>
    <cellStyle name="Comma 7 4 5" xfId="19284" xr:uid="{00000000-0005-0000-0000-0000F2480000}"/>
    <cellStyle name="Comma 7 4 5 2" xfId="19285" xr:uid="{00000000-0005-0000-0000-0000F3480000}"/>
    <cellStyle name="Comma 7 4 5 3" xfId="19286" xr:uid="{00000000-0005-0000-0000-0000F4480000}"/>
    <cellStyle name="Comma 7 4 6" xfId="19287" xr:uid="{00000000-0005-0000-0000-0000F5480000}"/>
    <cellStyle name="Comma 7 4 7" xfId="19288" xr:uid="{00000000-0005-0000-0000-0000F6480000}"/>
    <cellStyle name="Comma 7 5" xfId="19289" xr:uid="{00000000-0005-0000-0000-0000F7480000}"/>
    <cellStyle name="Comma 7 5 2" xfId="19290" xr:uid="{00000000-0005-0000-0000-0000F8480000}"/>
    <cellStyle name="Comma 7 5 2 2" xfId="19291" xr:uid="{00000000-0005-0000-0000-0000F9480000}"/>
    <cellStyle name="Comma 7 5 2 3" xfId="19292" xr:uid="{00000000-0005-0000-0000-0000FA480000}"/>
    <cellStyle name="Comma 7 5 3" xfId="19293" xr:uid="{00000000-0005-0000-0000-0000FB480000}"/>
    <cellStyle name="Comma 7 5 3 2" xfId="19294" xr:uid="{00000000-0005-0000-0000-0000FC480000}"/>
    <cellStyle name="Comma 7 5 3 3" xfId="19295" xr:uid="{00000000-0005-0000-0000-0000FD480000}"/>
    <cellStyle name="Comma 7 5 4" xfId="19296" xr:uid="{00000000-0005-0000-0000-0000FE480000}"/>
    <cellStyle name="Comma 7 5 4 2" xfId="19297" xr:uid="{00000000-0005-0000-0000-0000FF480000}"/>
    <cellStyle name="Comma 7 5 4 3" xfId="19298" xr:uid="{00000000-0005-0000-0000-000000490000}"/>
    <cellStyle name="Comma 7 5 5" xfId="19299" xr:uid="{00000000-0005-0000-0000-000001490000}"/>
    <cellStyle name="Comma 7 5 5 2" xfId="19300" xr:uid="{00000000-0005-0000-0000-000002490000}"/>
    <cellStyle name="Comma 7 5 5 3" xfId="19301" xr:uid="{00000000-0005-0000-0000-000003490000}"/>
    <cellStyle name="Comma 7 5 6" xfId="19302" xr:uid="{00000000-0005-0000-0000-000004490000}"/>
    <cellStyle name="Comma 7 5 7" xfId="19303" xr:uid="{00000000-0005-0000-0000-000005490000}"/>
    <cellStyle name="Comma 7 6" xfId="19304" xr:uid="{00000000-0005-0000-0000-000006490000}"/>
    <cellStyle name="Comma 7 6 2" xfId="19305" xr:uid="{00000000-0005-0000-0000-000007490000}"/>
    <cellStyle name="Comma 7 6 2 2" xfId="19306" xr:uid="{00000000-0005-0000-0000-000008490000}"/>
    <cellStyle name="Comma 7 6 2 3" xfId="19307" xr:uid="{00000000-0005-0000-0000-000009490000}"/>
    <cellStyle name="Comma 7 6 3" xfId="19308" xr:uid="{00000000-0005-0000-0000-00000A490000}"/>
    <cellStyle name="Comma 7 6 3 2" xfId="19309" xr:uid="{00000000-0005-0000-0000-00000B490000}"/>
    <cellStyle name="Comma 7 6 3 3" xfId="19310" xr:uid="{00000000-0005-0000-0000-00000C490000}"/>
    <cellStyle name="Comma 7 6 4" xfId="19311" xr:uid="{00000000-0005-0000-0000-00000D490000}"/>
    <cellStyle name="Comma 7 6 4 2" xfId="19312" xr:uid="{00000000-0005-0000-0000-00000E490000}"/>
    <cellStyle name="Comma 7 6 4 3" xfId="19313" xr:uid="{00000000-0005-0000-0000-00000F490000}"/>
    <cellStyle name="Comma 7 6 5" xfId="19314" xr:uid="{00000000-0005-0000-0000-000010490000}"/>
    <cellStyle name="Comma 7 6 5 2" xfId="19315" xr:uid="{00000000-0005-0000-0000-000011490000}"/>
    <cellStyle name="Comma 7 6 5 3" xfId="19316" xr:uid="{00000000-0005-0000-0000-000012490000}"/>
    <cellStyle name="Comma 7 6 6" xfId="19317" xr:uid="{00000000-0005-0000-0000-000013490000}"/>
    <cellStyle name="Comma 7 6 7" xfId="19318" xr:uid="{00000000-0005-0000-0000-000014490000}"/>
    <cellStyle name="Comma 7 7" xfId="19319" xr:uid="{00000000-0005-0000-0000-000015490000}"/>
    <cellStyle name="Comma 7 7 2" xfId="19320" xr:uid="{00000000-0005-0000-0000-000016490000}"/>
    <cellStyle name="Comma 7 7 3" xfId="19321" xr:uid="{00000000-0005-0000-0000-000017490000}"/>
    <cellStyle name="Comma 7 8" xfId="19322" xr:uid="{00000000-0005-0000-0000-000018490000}"/>
    <cellStyle name="Comma 7 8 2" xfId="19323" xr:uid="{00000000-0005-0000-0000-000019490000}"/>
    <cellStyle name="Comma 7 8 3" xfId="19324" xr:uid="{00000000-0005-0000-0000-00001A490000}"/>
    <cellStyle name="Comma 7 9" xfId="19325" xr:uid="{00000000-0005-0000-0000-00001B490000}"/>
    <cellStyle name="Comma 7 9 2" xfId="19326" xr:uid="{00000000-0005-0000-0000-00001C490000}"/>
    <cellStyle name="Comma 7 9 3" xfId="19327" xr:uid="{00000000-0005-0000-0000-00001D490000}"/>
    <cellStyle name="Comma 70" xfId="47097" xr:uid="{00000000-0005-0000-0000-00001E490000}"/>
    <cellStyle name="Comma 71" xfId="47127" xr:uid="{00000000-0005-0000-0000-00001F490000}"/>
    <cellStyle name="Comma 72" xfId="47099" xr:uid="{00000000-0005-0000-0000-000020490000}"/>
    <cellStyle name="Comma 73" xfId="47119" xr:uid="{00000000-0005-0000-0000-000021490000}"/>
    <cellStyle name="Comma 74" xfId="47122" xr:uid="{00000000-0005-0000-0000-000022490000}"/>
    <cellStyle name="Comma 75" xfId="47101" xr:uid="{00000000-0005-0000-0000-000023490000}"/>
    <cellStyle name="Comma 76" xfId="47170" xr:uid="{00000000-0005-0000-0000-000024490000}"/>
    <cellStyle name="Comma 77" xfId="47172" xr:uid="{00000000-0005-0000-0000-000025490000}"/>
    <cellStyle name="Comma 78" xfId="47174" xr:uid="{00000000-0005-0000-0000-000026490000}"/>
    <cellStyle name="Comma 79" xfId="47176" xr:uid="{00000000-0005-0000-0000-000027490000}"/>
    <cellStyle name="Comma 8" xfId="858" xr:uid="{00000000-0005-0000-0000-000028490000}"/>
    <cellStyle name="Comma 8 10" xfId="19328" xr:uid="{00000000-0005-0000-0000-000029490000}"/>
    <cellStyle name="Comma 8 11" xfId="19329" xr:uid="{00000000-0005-0000-0000-00002A490000}"/>
    <cellStyle name="Comma 8 2" xfId="859" xr:uid="{00000000-0005-0000-0000-00002B490000}"/>
    <cellStyle name="Comma 8 2 2" xfId="1438" xr:uid="{00000000-0005-0000-0000-00002C490000}"/>
    <cellStyle name="Comma 8 2 2 2" xfId="1541" xr:uid="{00000000-0005-0000-0000-00002D490000}"/>
    <cellStyle name="Comma 8 2 2 2 2" xfId="19331" xr:uid="{00000000-0005-0000-0000-00002E490000}"/>
    <cellStyle name="Comma 8 2 2 2 3" xfId="19332" xr:uid="{00000000-0005-0000-0000-00002F490000}"/>
    <cellStyle name="Comma 8 2 2 2 4" xfId="19330" xr:uid="{00000000-0005-0000-0000-000030490000}"/>
    <cellStyle name="Comma 8 2 2 3" xfId="19333" xr:uid="{00000000-0005-0000-0000-000031490000}"/>
    <cellStyle name="Comma 8 2 2 3 2" xfId="19334" xr:uid="{00000000-0005-0000-0000-000032490000}"/>
    <cellStyle name="Comma 8 2 2 3 3" xfId="19335" xr:uid="{00000000-0005-0000-0000-000033490000}"/>
    <cellStyle name="Comma 8 2 2 4" xfId="19336" xr:uid="{00000000-0005-0000-0000-000034490000}"/>
    <cellStyle name="Comma 8 2 2 4 2" xfId="19337" xr:uid="{00000000-0005-0000-0000-000035490000}"/>
    <cellStyle name="Comma 8 2 2 4 3" xfId="19338" xr:uid="{00000000-0005-0000-0000-000036490000}"/>
    <cellStyle name="Comma 8 2 2 5" xfId="19339" xr:uid="{00000000-0005-0000-0000-000037490000}"/>
    <cellStyle name="Comma 8 2 2 5 2" xfId="19340" xr:uid="{00000000-0005-0000-0000-000038490000}"/>
    <cellStyle name="Comma 8 2 2 5 3" xfId="19341" xr:uid="{00000000-0005-0000-0000-000039490000}"/>
    <cellStyle name="Comma 8 2 2 6" xfId="19342" xr:uid="{00000000-0005-0000-0000-00003A490000}"/>
    <cellStyle name="Comma 8 2 2 7" xfId="19343" xr:uid="{00000000-0005-0000-0000-00003B490000}"/>
    <cellStyle name="Comma 8 2 3" xfId="19344" xr:uid="{00000000-0005-0000-0000-00003C490000}"/>
    <cellStyle name="Comma 8 2 3 2" xfId="19345" xr:uid="{00000000-0005-0000-0000-00003D490000}"/>
    <cellStyle name="Comma 8 2 3 3" xfId="19346" xr:uid="{00000000-0005-0000-0000-00003E490000}"/>
    <cellStyle name="Comma 8 2 4" xfId="19347" xr:uid="{00000000-0005-0000-0000-00003F490000}"/>
    <cellStyle name="Comma 8 2 4 2" xfId="19348" xr:uid="{00000000-0005-0000-0000-000040490000}"/>
    <cellStyle name="Comma 8 2 4 3" xfId="19349" xr:uid="{00000000-0005-0000-0000-000041490000}"/>
    <cellStyle name="Comma 8 2 5" xfId="19350" xr:uid="{00000000-0005-0000-0000-000042490000}"/>
    <cellStyle name="Comma 8 2 5 2" xfId="19351" xr:uid="{00000000-0005-0000-0000-000043490000}"/>
    <cellStyle name="Comma 8 2 5 3" xfId="19352" xr:uid="{00000000-0005-0000-0000-000044490000}"/>
    <cellStyle name="Comma 8 2 6" xfId="19353" xr:uid="{00000000-0005-0000-0000-000045490000}"/>
    <cellStyle name="Comma 8 2 6 2" xfId="19354" xr:uid="{00000000-0005-0000-0000-000046490000}"/>
    <cellStyle name="Comma 8 2 6 3" xfId="19355" xr:uid="{00000000-0005-0000-0000-000047490000}"/>
    <cellStyle name="Comma 8 2 7" xfId="19356" xr:uid="{00000000-0005-0000-0000-000048490000}"/>
    <cellStyle name="Comma 8 2 8" xfId="19357" xr:uid="{00000000-0005-0000-0000-000049490000}"/>
    <cellStyle name="Comma 8 3" xfId="860" xr:uid="{00000000-0005-0000-0000-00004A490000}"/>
    <cellStyle name="Comma 8 3 2" xfId="861" xr:uid="{00000000-0005-0000-0000-00004B490000}"/>
    <cellStyle name="Comma 8 3 2 2" xfId="862" xr:uid="{00000000-0005-0000-0000-00004C490000}"/>
    <cellStyle name="Comma 8 3 2 3" xfId="19358" xr:uid="{00000000-0005-0000-0000-00004D490000}"/>
    <cellStyle name="Comma 8 3 3" xfId="863" xr:uid="{00000000-0005-0000-0000-00004E490000}"/>
    <cellStyle name="Comma 8 3 3 2" xfId="19359" xr:uid="{00000000-0005-0000-0000-00004F490000}"/>
    <cellStyle name="Comma 8 3 3 3" xfId="19360" xr:uid="{00000000-0005-0000-0000-000050490000}"/>
    <cellStyle name="Comma 8 3 4" xfId="19361" xr:uid="{00000000-0005-0000-0000-000051490000}"/>
    <cellStyle name="Comma 8 3 4 2" xfId="19362" xr:uid="{00000000-0005-0000-0000-000052490000}"/>
    <cellStyle name="Comma 8 3 4 3" xfId="19363" xr:uid="{00000000-0005-0000-0000-000053490000}"/>
    <cellStyle name="Comma 8 3 5" xfId="19364" xr:uid="{00000000-0005-0000-0000-000054490000}"/>
    <cellStyle name="Comma 8 3 5 2" xfId="19365" xr:uid="{00000000-0005-0000-0000-000055490000}"/>
    <cellStyle name="Comma 8 3 5 3" xfId="19366" xr:uid="{00000000-0005-0000-0000-000056490000}"/>
    <cellStyle name="Comma 8 3 6" xfId="19367" xr:uid="{00000000-0005-0000-0000-000057490000}"/>
    <cellStyle name="Comma 8 3 7" xfId="19368" xr:uid="{00000000-0005-0000-0000-000058490000}"/>
    <cellStyle name="Comma 8 4" xfId="864" xr:uid="{00000000-0005-0000-0000-000059490000}"/>
    <cellStyle name="Comma 8 4 2" xfId="865" xr:uid="{00000000-0005-0000-0000-00005A490000}"/>
    <cellStyle name="Comma 8 4 2 2" xfId="19369" xr:uid="{00000000-0005-0000-0000-00005B490000}"/>
    <cellStyle name="Comma 8 4 2 3" xfId="19370" xr:uid="{00000000-0005-0000-0000-00005C490000}"/>
    <cellStyle name="Comma 8 4 3" xfId="19371" xr:uid="{00000000-0005-0000-0000-00005D490000}"/>
    <cellStyle name="Comma 8 4 3 2" xfId="19372" xr:uid="{00000000-0005-0000-0000-00005E490000}"/>
    <cellStyle name="Comma 8 4 3 3" xfId="19373" xr:uid="{00000000-0005-0000-0000-00005F490000}"/>
    <cellStyle name="Comma 8 4 4" xfId="19374" xr:uid="{00000000-0005-0000-0000-000060490000}"/>
    <cellStyle name="Comma 8 4 4 2" xfId="19375" xr:uid="{00000000-0005-0000-0000-000061490000}"/>
    <cellStyle name="Comma 8 4 4 3" xfId="19376" xr:uid="{00000000-0005-0000-0000-000062490000}"/>
    <cellStyle name="Comma 8 4 5" xfId="19377" xr:uid="{00000000-0005-0000-0000-000063490000}"/>
    <cellStyle name="Comma 8 4 5 2" xfId="19378" xr:uid="{00000000-0005-0000-0000-000064490000}"/>
    <cellStyle name="Comma 8 4 5 3" xfId="19379" xr:uid="{00000000-0005-0000-0000-000065490000}"/>
    <cellStyle name="Comma 8 4 6" xfId="19380" xr:uid="{00000000-0005-0000-0000-000066490000}"/>
    <cellStyle name="Comma 8 4 7" xfId="19381" xr:uid="{00000000-0005-0000-0000-000067490000}"/>
    <cellStyle name="Comma 8 5" xfId="866" xr:uid="{00000000-0005-0000-0000-000068490000}"/>
    <cellStyle name="Comma 8 5 2" xfId="19382" xr:uid="{00000000-0005-0000-0000-000069490000}"/>
    <cellStyle name="Comma 8 5 2 2" xfId="19383" xr:uid="{00000000-0005-0000-0000-00006A490000}"/>
    <cellStyle name="Comma 8 5 2 3" xfId="19384" xr:uid="{00000000-0005-0000-0000-00006B490000}"/>
    <cellStyle name="Comma 8 5 3" xfId="19385" xr:uid="{00000000-0005-0000-0000-00006C490000}"/>
    <cellStyle name="Comma 8 5 3 2" xfId="19386" xr:uid="{00000000-0005-0000-0000-00006D490000}"/>
    <cellStyle name="Comma 8 5 3 3" xfId="19387" xr:uid="{00000000-0005-0000-0000-00006E490000}"/>
    <cellStyle name="Comma 8 5 4" xfId="19388" xr:uid="{00000000-0005-0000-0000-00006F490000}"/>
    <cellStyle name="Comma 8 5 4 2" xfId="19389" xr:uid="{00000000-0005-0000-0000-000070490000}"/>
    <cellStyle name="Comma 8 5 4 3" xfId="19390" xr:uid="{00000000-0005-0000-0000-000071490000}"/>
    <cellStyle name="Comma 8 5 5" xfId="19391" xr:uid="{00000000-0005-0000-0000-000072490000}"/>
    <cellStyle name="Comma 8 5 5 2" xfId="19392" xr:uid="{00000000-0005-0000-0000-000073490000}"/>
    <cellStyle name="Comma 8 5 5 3" xfId="19393" xr:uid="{00000000-0005-0000-0000-000074490000}"/>
    <cellStyle name="Comma 8 5 6" xfId="19394" xr:uid="{00000000-0005-0000-0000-000075490000}"/>
    <cellStyle name="Comma 8 5 7" xfId="19395" xr:uid="{00000000-0005-0000-0000-000076490000}"/>
    <cellStyle name="Comma 8 6" xfId="19396" xr:uid="{00000000-0005-0000-0000-000077490000}"/>
    <cellStyle name="Comma 8 6 2" xfId="19397" xr:uid="{00000000-0005-0000-0000-000078490000}"/>
    <cellStyle name="Comma 8 6 3" xfId="19398" xr:uid="{00000000-0005-0000-0000-000079490000}"/>
    <cellStyle name="Comma 8 7" xfId="19399" xr:uid="{00000000-0005-0000-0000-00007A490000}"/>
    <cellStyle name="Comma 8 7 2" xfId="19400" xr:uid="{00000000-0005-0000-0000-00007B490000}"/>
    <cellStyle name="Comma 8 7 3" xfId="19401" xr:uid="{00000000-0005-0000-0000-00007C490000}"/>
    <cellStyle name="Comma 8 8" xfId="19402" xr:uid="{00000000-0005-0000-0000-00007D490000}"/>
    <cellStyle name="Comma 8 8 2" xfId="19403" xr:uid="{00000000-0005-0000-0000-00007E490000}"/>
    <cellStyle name="Comma 8 8 3" xfId="19404" xr:uid="{00000000-0005-0000-0000-00007F490000}"/>
    <cellStyle name="Comma 8 9" xfId="19405" xr:uid="{00000000-0005-0000-0000-000080490000}"/>
    <cellStyle name="Comma 8 9 2" xfId="19406" xr:uid="{00000000-0005-0000-0000-000081490000}"/>
    <cellStyle name="Comma 8 9 3" xfId="19407" xr:uid="{00000000-0005-0000-0000-000082490000}"/>
    <cellStyle name="Comma 80" xfId="47178" xr:uid="{00000000-0005-0000-0000-000083490000}"/>
    <cellStyle name="Comma 81" xfId="47180" xr:uid="{00000000-0005-0000-0000-000084490000}"/>
    <cellStyle name="Comma 9" xfId="867" xr:uid="{00000000-0005-0000-0000-000085490000}"/>
    <cellStyle name="Comma 9 2" xfId="1453" xr:uid="{00000000-0005-0000-0000-000086490000}"/>
    <cellStyle name="Comma 9 2 2" xfId="19408" xr:uid="{00000000-0005-0000-0000-000087490000}"/>
    <cellStyle name="Comma 9 2 2 2" xfId="19409" xr:uid="{00000000-0005-0000-0000-000088490000}"/>
    <cellStyle name="Comma 9 2 2 2 2" xfId="19410" xr:uid="{00000000-0005-0000-0000-000089490000}"/>
    <cellStyle name="Comma 9 2 2 3" xfId="19411" xr:uid="{00000000-0005-0000-0000-00008A490000}"/>
    <cellStyle name="Comma 9 2 3" xfId="19412" xr:uid="{00000000-0005-0000-0000-00008B490000}"/>
    <cellStyle name="Comma 9 2 3 2" xfId="19413" xr:uid="{00000000-0005-0000-0000-00008C490000}"/>
    <cellStyle name="Comma 9 2 3 3" xfId="19414" xr:uid="{00000000-0005-0000-0000-00008D490000}"/>
    <cellStyle name="Comma 9 2 4" xfId="19415" xr:uid="{00000000-0005-0000-0000-00008E490000}"/>
    <cellStyle name="Comma 9 2 4 2" xfId="19416" xr:uid="{00000000-0005-0000-0000-00008F490000}"/>
    <cellStyle name="Comma 9 2 4 3" xfId="19417" xr:uid="{00000000-0005-0000-0000-000090490000}"/>
    <cellStyle name="Comma 9 2 5" xfId="19418" xr:uid="{00000000-0005-0000-0000-000091490000}"/>
    <cellStyle name="Comma 9 2 5 2" xfId="19419" xr:uid="{00000000-0005-0000-0000-000092490000}"/>
    <cellStyle name="Comma 9 2 5 3" xfId="19420" xr:uid="{00000000-0005-0000-0000-000093490000}"/>
    <cellStyle name="Comma 9 2 6" xfId="19421" xr:uid="{00000000-0005-0000-0000-000094490000}"/>
    <cellStyle name="Comma 9 2 7" xfId="19422" xr:uid="{00000000-0005-0000-0000-000095490000}"/>
    <cellStyle name="Comma 9 3" xfId="19423" xr:uid="{00000000-0005-0000-0000-000096490000}"/>
    <cellStyle name="Comma 9 3 2" xfId="19424" xr:uid="{00000000-0005-0000-0000-000097490000}"/>
    <cellStyle name="Comma 9 3 2 2" xfId="19425" xr:uid="{00000000-0005-0000-0000-000098490000}"/>
    <cellStyle name="Comma 9 3 3" xfId="19426" xr:uid="{00000000-0005-0000-0000-000099490000}"/>
    <cellStyle name="Comma 9 4" xfId="19427" xr:uid="{00000000-0005-0000-0000-00009A490000}"/>
    <cellStyle name="Comma 9 4 2" xfId="19428" xr:uid="{00000000-0005-0000-0000-00009B490000}"/>
    <cellStyle name="Comma 9 4 3" xfId="19429" xr:uid="{00000000-0005-0000-0000-00009C490000}"/>
    <cellStyle name="Comma 9 5" xfId="19430" xr:uid="{00000000-0005-0000-0000-00009D490000}"/>
    <cellStyle name="Comma 9 5 2" xfId="19431" xr:uid="{00000000-0005-0000-0000-00009E490000}"/>
    <cellStyle name="Comma 9 5 3" xfId="19432" xr:uid="{00000000-0005-0000-0000-00009F490000}"/>
    <cellStyle name="Comma 9 6" xfId="19433" xr:uid="{00000000-0005-0000-0000-0000A0490000}"/>
    <cellStyle name="Comma 9 6 2" xfId="19434" xr:uid="{00000000-0005-0000-0000-0000A1490000}"/>
    <cellStyle name="Comma 9 6 3" xfId="19435" xr:uid="{00000000-0005-0000-0000-0000A2490000}"/>
    <cellStyle name="Comma 9 7" xfId="19436" xr:uid="{00000000-0005-0000-0000-0000A3490000}"/>
    <cellStyle name="Comma 9 8" xfId="19437" xr:uid="{00000000-0005-0000-0000-0000A4490000}"/>
    <cellStyle name="Comma0" xfId="19438" xr:uid="{00000000-0005-0000-0000-0000A5490000}"/>
    <cellStyle name="Currency" xfId="2" builtinId="4"/>
    <cellStyle name="Currency 10" xfId="19439" xr:uid="{00000000-0005-0000-0000-0000A7490000}"/>
    <cellStyle name="Currency 10 2" xfId="19440" xr:uid="{00000000-0005-0000-0000-0000A8490000}"/>
    <cellStyle name="Currency 10 2 2" xfId="19441" xr:uid="{00000000-0005-0000-0000-0000A9490000}"/>
    <cellStyle name="Currency 10 2 2 2" xfId="19442" xr:uid="{00000000-0005-0000-0000-0000AA490000}"/>
    <cellStyle name="Currency 10 2 2 3" xfId="19443" xr:uid="{00000000-0005-0000-0000-0000AB490000}"/>
    <cellStyle name="Currency 10 2 3" xfId="19444" xr:uid="{00000000-0005-0000-0000-0000AC490000}"/>
    <cellStyle name="Currency 10 2 3 2" xfId="19445" xr:uid="{00000000-0005-0000-0000-0000AD490000}"/>
    <cellStyle name="Currency 10 2 3 3" xfId="19446" xr:uid="{00000000-0005-0000-0000-0000AE490000}"/>
    <cellStyle name="Currency 10 2 4" xfId="19447" xr:uid="{00000000-0005-0000-0000-0000AF490000}"/>
    <cellStyle name="Currency 10 2 4 2" xfId="19448" xr:uid="{00000000-0005-0000-0000-0000B0490000}"/>
    <cellStyle name="Currency 10 2 4 3" xfId="19449" xr:uid="{00000000-0005-0000-0000-0000B1490000}"/>
    <cellStyle name="Currency 10 2 5" xfId="19450" xr:uid="{00000000-0005-0000-0000-0000B2490000}"/>
    <cellStyle name="Currency 10 2 5 2" xfId="19451" xr:uid="{00000000-0005-0000-0000-0000B3490000}"/>
    <cellStyle name="Currency 10 2 5 3" xfId="19452" xr:uid="{00000000-0005-0000-0000-0000B4490000}"/>
    <cellStyle name="Currency 10 2 6" xfId="19453" xr:uid="{00000000-0005-0000-0000-0000B5490000}"/>
    <cellStyle name="Currency 10 2 7" xfId="19454" xr:uid="{00000000-0005-0000-0000-0000B6490000}"/>
    <cellStyle name="Currency 10 3" xfId="19455" xr:uid="{00000000-0005-0000-0000-0000B7490000}"/>
    <cellStyle name="Currency 10 3 2" xfId="19456" xr:uid="{00000000-0005-0000-0000-0000B8490000}"/>
    <cellStyle name="Currency 10 3 3" xfId="19457" xr:uid="{00000000-0005-0000-0000-0000B9490000}"/>
    <cellStyle name="Currency 10 4" xfId="19458" xr:uid="{00000000-0005-0000-0000-0000BA490000}"/>
    <cellStyle name="Currency 10 4 2" xfId="19459" xr:uid="{00000000-0005-0000-0000-0000BB490000}"/>
    <cellStyle name="Currency 10 4 3" xfId="19460" xr:uid="{00000000-0005-0000-0000-0000BC490000}"/>
    <cellStyle name="Currency 10 5" xfId="19461" xr:uid="{00000000-0005-0000-0000-0000BD490000}"/>
    <cellStyle name="Currency 10 5 2" xfId="19462" xr:uid="{00000000-0005-0000-0000-0000BE490000}"/>
    <cellStyle name="Currency 10 5 3" xfId="19463" xr:uid="{00000000-0005-0000-0000-0000BF490000}"/>
    <cellStyle name="Currency 10 6" xfId="19464" xr:uid="{00000000-0005-0000-0000-0000C0490000}"/>
    <cellStyle name="Currency 10 6 2" xfId="19465" xr:uid="{00000000-0005-0000-0000-0000C1490000}"/>
    <cellStyle name="Currency 10 6 3" xfId="19466" xr:uid="{00000000-0005-0000-0000-0000C2490000}"/>
    <cellStyle name="Currency 10 7" xfId="19467" xr:uid="{00000000-0005-0000-0000-0000C3490000}"/>
    <cellStyle name="Currency 10 8" xfId="19468" xr:uid="{00000000-0005-0000-0000-0000C4490000}"/>
    <cellStyle name="Currency 11" xfId="19469" xr:uid="{00000000-0005-0000-0000-0000C5490000}"/>
    <cellStyle name="Currency 11 2" xfId="19470" xr:uid="{00000000-0005-0000-0000-0000C6490000}"/>
    <cellStyle name="Currency 11 2 2" xfId="19471" xr:uid="{00000000-0005-0000-0000-0000C7490000}"/>
    <cellStyle name="Currency 11 2 2 2" xfId="19472" xr:uid="{00000000-0005-0000-0000-0000C8490000}"/>
    <cellStyle name="Currency 11 2 2 3" xfId="19473" xr:uid="{00000000-0005-0000-0000-0000C9490000}"/>
    <cellStyle name="Currency 11 2 3" xfId="19474" xr:uid="{00000000-0005-0000-0000-0000CA490000}"/>
    <cellStyle name="Currency 11 2 3 2" xfId="19475" xr:uid="{00000000-0005-0000-0000-0000CB490000}"/>
    <cellStyle name="Currency 11 2 3 3" xfId="19476" xr:uid="{00000000-0005-0000-0000-0000CC490000}"/>
    <cellStyle name="Currency 11 2 4" xfId="19477" xr:uid="{00000000-0005-0000-0000-0000CD490000}"/>
    <cellStyle name="Currency 11 2 4 2" xfId="19478" xr:uid="{00000000-0005-0000-0000-0000CE490000}"/>
    <cellStyle name="Currency 11 2 4 3" xfId="19479" xr:uid="{00000000-0005-0000-0000-0000CF490000}"/>
    <cellStyle name="Currency 11 2 5" xfId="19480" xr:uid="{00000000-0005-0000-0000-0000D0490000}"/>
    <cellStyle name="Currency 11 2 5 2" xfId="19481" xr:uid="{00000000-0005-0000-0000-0000D1490000}"/>
    <cellStyle name="Currency 11 2 5 3" xfId="19482" xr:uid="{00000000-0005-0000-0000-0000D2490000}"/>
    <cellStyle name="Currency 11 2 6" xfId="19483" xr:uid="{00000000-0005-0000-0000-0000D3490000}"/>
    <cellStyle name="Currency 11 2 7" xfId="19484" xr:uid="{00000000-0005-0000-0000-0000D4490000}"/>
    <cellStyle name="Currency 11 3" xfId="19485" xr:uid="{00000000-0005-0000-0000-0000D5490000}"/>
    <cellStyle name="Currency 11 3 2" xfId="19486" xr:uid="{00000000-0005-0000-0000-0000D6490000}"/>
    <cellStyle name="Currency 11 3 3" xfId="19487" xr:uid="{00000000-0005-0000-0000-0000D7490000}"/>
    <cellStyle name="Currency 11 4" xfId="19488" xr:uid="{00000000-0005-0000-0000-0000D8490000}"/>
    <cellStyle name="Currency 11 4 2" xfId="19489" xr:uid="{00000000-0005-0000-0000-0000D9490000}"/>
    <cellStyle name="Currency 11 4 3" xfId="19490" xr:uid="{00000000-0005-0000-0000-0000DA490000}"/>
    <cellStyle name="Currency 11 5" xfId="19491" xr:uid="{00000000-0005-0000-0000-0000DB490000}"/>
    <cellStyle name="Currency 11 5 2" xfId="19492" xr:uid="{00000000-0005-0000-0000-0000DC490000}"/>
    <cellStyle name="Currency 11 5 3" xfId="19493" xr:uid="{00000000-0005-0000-0000-0000DD490000}"/>
    <cellStyle name="Currency 11 6" xfId="19494" xr:uid="{00000000-0005-0000-0000-0000DE490000}"/>
    <cellStyle name="Currency 11 6 2" xfId="19495" xr:uid="{00000000-0005-0000-0000-0000DF490000}"/>
    <cellStyle name="Currency 11 6 3" xfId="19496" xr:uid="{00000000-0005-0000-0000-0000E0490000}"/>
    <cellStyle name="Currency 11 7" xfId="19497" xr:uid="{00000000-0005-0000-0000-0000E1490000}"/>
    <cellStyle name="Currency 11 8" xfId="19498" xr:uid="{00000000-0005-0000-0000-0000E2490000}"/>
    <cellStyle name="Currency 12" xfId="19499" xr:uid="{00000000-0005-0000-0000-0000E3490000}"/>
    <cellStyle name="Currency 12 2" xfId="19500" xr:uid="{00000000-0005-0000-0000-0000E4490000}"/>
    <cellStyle name="Currency 12 2 2" xfId="19501" xr:uid="{00000000-0005-0000-0000-0000E5490000}"/>
    <cellStyle name="Currency 12 2 3" xfId="19502" xr:uid="{00000000-0005-0000-0000-0000E6490000}"/>
    <cellStyle name="Currency 12 3" xfId="19503" xr:uid="{00000000-0005-0000-0000-0000E7490000}"/>
    <cellStyle name="Currency 12 3 2" xfId="19504" xr:uid="{00000000-0005-0000-0000-0000E8490000}"/>
    <cellStyle name="Currency 12 3 3" xfId="19505" xr:uid="{00000000-0005-0000-0000-0000E9490000}"/>
    <cellStyle name="Currency 12 4" xfId="19506" xr:uid="{00000000-0005-0000-0000-0000EA490000}"/>
    <cellStyle name="Currency 12 4 2" xfId="19507" xr:uid="{00000000-0005-0000-0000-0000EB490000}"/>
    <cellStyle name="Currency 12 4 3" xfId="19508" xr:uid="{00000000-0005-0000-0000-0000EC490000}"/>
    <cellStyle name="Currency 12 5" xfId="19509" xr:uid="{00000000-0005-0000-0000-0000ED490000}"/>
    <cellStyle name="Currency 12 5 2" xfId="19510" xr:uid="{00000000-0005-0000-0000-0000EE490000}"/>
    <cellStyle name="Currency 12 5 3" xfId="19511" xr:uid="{00000000-0005-0000-0000-0000EF490000}"/>
    <cellStyle name="Currency 12 6" xfId="19512" xr:uid="{00000000-0005-0000-0000-0000F0490000}"/>
    <cellStyle name="Currency 12 7" xfId="19513" xr:uid="{00000000-0005-0000-0000-0000F1490000}"/>
    <cellStyle name="Currency 13" xfId="19514" xr:uid="{00000000-0005-0000-0000-0000F2490000}"/>
    <cellStyle name="Currency 13 2" xfId="19515" xr:uid="{00000000-0005-0000-0000-0000F3490000}"/>
    <cellStyle name="Currency 13 3" xfId="19516" xr:uid="{00000000-0005-0000-0000-0000F4490000}"/>
    <cellStyle name="Currency 14" xfId="19517" xr:uid="{00000000-0005-0000-0000-0000F5490000}"/>
    <cellStyle name="Currency 14 2" xfId="19518" xr:uid="{00000000-0005-0000-0000-0000F6490000}"/>
    <cellStyle name="Currency 14 3" xfId="19519" xr:uid="{00000000-0005-0000-0000-0000F7490000}"/>
    <cellStyle name="Currency 14 4" xfId="19520" xr:uid="{00000000-0005-0000-0000-0000F8490000}"/>
    <cellStyle name="Currency 15" xfId="19521" xr:uid="{00000000-0005-0000-0000-0000F9490000}"/>
    <cellStyle name="Currency 16" xfId="19522" xr:uid="{00000000-0005-0000-0000-0000FA490000}"/>
    <cellStyle name="Currency 17" xfId="19523" xr:uid="{00000000-0005-0000-0000-0000FB490000}"/>
    <cellStyle name="Currency 18" xfId="19524" xr:uid="{00000000-0005-0000-0000-0000FC490000}"/>
    <cellStyle name="Currency 19" xfId="19525" xr:uid="{00000000-0005-0000-0000-0000FD490000}"/>
    <cellStyle name="Currency 2" xfId="868" xr:uid="{00000000-0005-0000-0000-0000FE490000}"/>
    <cellStyle name="Currency 2 10" xfId="19527" xr:uid="{00000000-0005-0000-0000-0000FF490000}"/>
    <cellStyle name="Currency 2 10 2" xfId="19528" xr:uid="{00000000-0005-0000-0000-0000004A0000}"/>
    <cellStyle name="Currency 2 10 3" xfId="19529" xr:uid="{00000000-0005-0000-0000-0000014A0000}"/>
    <cellStyle name="Currency 2 11" xfId="19530" xr:uid="{00000000-0005-0000-0000-0000024A0000}"/>
    <cellStyle name="Currency 2 12" xfId="19531" xr:uid="{00000000-0005-0000-0000-0000034A0000}"/>
    <cellStyle name="Currency 2 13" xfId="19532" xr:uid="{00000000-0005-0000-0000-0000044A0000}"/>
    <cellStyle name="Currency 2 14" xfId="19533" xr:uid="{00000000-0005-0000-0000-0000054A0000}"/>
    <cellStyle name="Currency 2 15" xfId="19534" xr:uid="{00000000-0005-0000-0000-0000064A0000}"/>
    <cellStyle name="Currency 2 16" xfId="19535" xr:uid="{00000000-0005-0000-0000-0000074A0000}"/>
    <cellStyle name="Currency 2 17" xfId="19536" xr:uid="{00000000-0005-0000-0000-0000084A0000}"/>
    <cellStyle name="Currency 2 18" xfId="19537" xr:uid="{00000000-0005-0000-0000-0000094A0000}"/>
    <cellStyle name="Currency 2 19" xfId="19538" xr:uid="{00000000-0005-0000-0000-00000A4A0000}"/>
    <cellStyle name="Currency 2 2" xfId="869" xr:uid="{00000000-0005-0000-0000-00000B4A0000}"/>
    <cellStyle name="Currency 2 2 10" xfId="19540" xr:uid="{00000000-0005-0000-0000-00000C4A0000}"/>
    <cellStyle name="Currency 2 2 10 2" xfId="19541" xr:uid="{00000000-0005-0000-0000-00000D4A0000}"/>
    <cellStyle name="Currency 2 2 10 2 2" xfId="19542" xr:uid="{00000000-0005-0000-0000-00000E4A0000}"/>
    <cellStyle name="Currency 2 2 10 2 3" xfId="19543" xr:uid="{00000000-0005-0000-0000-00000F4A0000}"/>
    <cellStyle name="Currency 2 2 10 3" xfId="19544" xr:uid="{00000000-0005-0000-0000-0000104A0000}"/>
    <cellStyle name="Currency 2 2 10 3 2" xfId="19545" xr:uid="{00000000-0005-0000-0000-0000114A0000}"/>
    <cellStyle name="Currency 2 2 10 3 3" xfId="19546" xr:uid="{00000000-0005-0000-0000-0000124A0000}"/>
    <cellStyle name="Currency 2 2 10 4" xfId="19547" xr:uid="{00000000-0005-0000-0000-0000134A0000}"/>
    <cellStyle name="Currency 2 2 10 4 2" xfId="19548" xr:uid="{00000000-0005-0000-0000-0000144A0000}"/>
    <cellStyle name="Currency 2 2 10 4 3" xfId="19549" xr:uid="{00000000-0005-0000-0000-0000154A0000}"/>
    <cellStyle name="Currency 2 2 10 5" xfId="19550" xr:uid="{00000000-0005-0000-0000-0000164A0000}"/>
    <cellStyle name="Currency 2 2 10 5 2" xfId="19551" xr:uid="{00000000-0005-0000-0000-0000174A0000}"/>
    <cellStyle name="Currency 2 2 10 5 3" xfId="19552" xr:uid="{00000000-0005-0000-0000-0000184A0000}"/>
    <cellStyle name="Currency 2 2 10 6" xfId="19553" xr:uid="{00000000-0005-0000-0000-0000194A0000}"/>
    <cellStyle name="Currency 2 2 10 7" xfId="19554" xr:uid="{00000000-0005-0000-0000-00001A4A0000}"/>
    <cellStyle name="Currency 2 2 11" xfId="19555" xr:uid="{00000000-0005-0000-0000-00001B4A0000}"/>
    <cellStyle name="Currency 2 2 11 2" xfId="19556" xr:uid="{00000000-0005-0000-0000-00001C4A0000}"/>
    <cellStyle name="Currency 2 2 11 3" xfId="19557" xr:uid="{00000000-0005-0000-0000-00001D4A0000}"/>
    <cellStyle name="Currency 2 2 12" xfId="19558" xr:uid="{00000000-0005-0000-0000-00001E4A0000}"/>
    <cellStyle name="Currency 2 2 12 2" xfId="19559" xr:uid="{00000000-0005-0000-0000-00001F4A0000}"/>
    <cellStyle name="Currency 2 2 12 3" xfId="19560" xr:uid="{00000000-0005-0000-0000-0000204A0000}"/>
    <cellStyle name="Currency 2 2 13" xfId="19561" xr:uid="{00000000-0005-0000-0000-0000214A0000}"/>
    <cellStyle name="Currency 2 2 13 2" xfId="19562" xr:uid="{00000000-0005-0000-0000-0000224A0000}"/>
    <cellStyle name="Currency 2 2 13 3" xfId="19563" xr:uid="{00000000-0005-0000-0000-0000234A0000}"/>
    <cellStyle name="Currency 2 2 14" xfId="19564" xr:uid="{00000000-0005-0000-0000-0000244A0000}"/>
    <cellStyle name="Currency 2 2 14 2" xfId="19565" xr:uid="{00000000-0005-0000-0000-0000254A0000}"/>
    <cellStyle name="Currency 2 2 14 3" xfId="19566" xr:uid="{00000000-0005-0000-0000-0000264A0000}"/>
    <cellStyle name="Currency 2 2 15" xfId="19567" xr:uid="{00000000-0005-0000-0000-0000274A0000}"/>
    <cellStyle name="Currency 2 2 16" xfId="19568" xr:uid="{00000000-0005-0000-0000-0000284A0000}"/>
    <cellStyle name="Currency 2 2 17" xfId="19539" xr:uid="{00000000-0005-0000-0000-0000294A0000}"/>
    <cellStyle name="Currency 2 2 2" xfId="870" xr:uid="{00000000-0005-0000-0000-00002A4A0000}"/>
    <cellStyle name="Currency 2 2 2 10" xfId="19570" xr:uid="{00000000-0005-0000-0000-00002B4A0000}"/>
    <cellStyle name="Currency 2 2 2 10 2" xfId="19571" xr:uid="{00000000-0005-0000-0000-00002C4A0000}"/>
    <cellStyle name="Currency 2 2 2 10 3" xfId="19572" xr:uid="{00000000-0005-0000-0000-00002D4A0000}"/>
    <cellStyle name="Currency 2 2 2 11" xfId="19573" xr:uid="{00000000-0005-0000-0000-00002E4A0000}"/>
    <cellStyle name="Currency 2 2 2 11 2" xfId="19574" xr:uid="{00000000-0005-0000-0000-00002F4A0000}"/>
    <cellStyle name="Currency 2 2 2 11 3" xfId="19575" xr:uid="{00000000-0005-0000-0000-0000304A0000}"/>
    <cellStyle name="Currency 2 2 2 12" xfId="19576" xr:uid="{00000000-0005-0000-0000-0000314A0000}"/>
    <cellStyle name="Currency 2 2 2 12 2" xfId="19577" xr:uid="{00000000-0005-0000-0000-0000324A0000}"/>
    <cellStyle name="Currency 2 2 2 12 3" xfId="19578" xr:uid="{00000000-0005-0000-0000-0000334A0000}"/>
    <cellStyle name="Currency 2 2 2 13" xfId="19579" xr:uid="{00000000-0005-0000-0000-0000344A0000}"/>
    <cellStyle name="Currency 2 2 2 13 2" xfId="19580" xr:uid="{00000000-0005-0000-0000-0000354A0000}"/>
    <cellStyle name="Currency 2 2 2 13 3" xfId="19581" xr:uid="{00000000-0005-0000-0000-0000364A0000}"/>
    <cellStyle name="Currency 2 2 2 14" xfId="19582" xr:uid="{00000000-0005-0000-0000-0000374A0000}"/>
    <cellStyle name="Currency 2 2 2 15" xfId="19583" xr:uid="{00000000-0005-0000-0000-0000384A0000}"/>
    <cellStyle name="Currency 2 2 2 16" xfId="19569" xr:uid="{00000000-0005-0000-0000-0000394A0000}"/>
    <cellStyle name="Currency 2 2 2 2" xfId="1542" xr:uid="{00000000-0005-0000-0000-00003A4A0000}"/>
    <cellStyle name="Currency 2 2 2 2 10" xfId="19585" xr:uid="{00000000-0005-0000-0000-00003B4A0000}"/>
    <cellStyle name="Currency 2 2 2 2 10 2" xfId="19586" xr:uid="{00000000-0005-0000-0000-00003C4A0000}"/>
    <cellStyle name="Currency 2 2 2 2 10 3" xfId="19587" xr:uid="{00000000-0005-0000-0000-00003D4A0000}"/>
    <cellStyle name="Currency 2 2 2 2 11" xfId="19588" xr:uid="{00000000-0005-0000-0000-00003E4A0000}"/>
    <cellStyle name="Currency 2 2 2 2 11 2" xfId="19589" xr:uid="{00000000-0005-0000-0000-00003F4A0000}"/>
    <cellStyle name="Currency 2 2 2 2 11 3" xfId="19590" xr:uid="{00000000-0005-0000-0000-0000404A0000}"/>
    <cellStyle name="Currency 2 2 2 2 12" xfId="19591" xr:uid="{00000000-0005-0000-0000-0000414A0000}"/>
    <cellStyle name="Currency 2 2 2 2 12 2" xfId="19592" xr:uid="{00000000-0005-0000-0000-0000424A0000}"/>
    <cellStyle name="Currency 2 2 2 2 12 3" xfId="19593" xr:uid="{00000000-0005-0000-0000-0000434A0000}"/>
    <cellStyle name="Currency 2 2 2 2 13" xfId="19594" xr:uid="{00000000-0005-0000-0000-0000444A0000}"/>
    <cellStyle name="Currency 2 2 2 2 14" xfId="19595" xr:uid="{00000000-0005-0000-0000-0000454A0000}"/>
    <cellStyle name="Currency 2 2 2 2 15" xfId="19584" xr:uid="{00000000-0005-0000-0000-0000464A0000}"/>
    <cellStyle name="Currency 2 2 2 2 2" xfId="19596" xr:uid="{00000000-0005-0000-0000-0000474A0000}"/>
    <cellStyle name="Currency 2 2 2 2 2 10" xfId="19597" xr:uid="{00000000-0005-0000-0000-0000484A0000}"/>
    <cellStyle name="Currency 2 2 2 2 2 11" xfId="19598" xr:uid="{00000000-0005-0000-0000-0000494A0000}"/>
    <cellStyle name="Currency 2 2 2 2 2 2" xfId="19599" xr:uid="{00000000-0005-0000-0000-00004A4A0000}"/>
    <cellStyle name="Currency 2 2 2 2 2 2 2" xfId="19600" xr:uid="{00000000-0005-0000-0000-00004B4A0000}"/>
    <cellStyle name="Currency 2 2 2 2 2 2 2 2" xfId="19601" xr:uid="{00000000-0005-0000-0000-00004C4A0000}"/>
    <cellStyle name="Currency 2 2 2 2 2 2 2 2 2" xfId="19602" xr:uid="{00000000-0005-0000-0000-00004D4A0000}"/>
    <cellStyle name="Currency 2 2 2 2 2 2 2 2 3" xfId="19603" xr:uid="{00000000-0005-0000-0000-00004E4A0000}"/>
    <cellStyle name="Currency 2 2 2 2 2 2 2 3" xfId="19604" xr:uid="{00000000-0005-0000-0000-00004F4A0000}"/>
    <cellStyle name="Currency 2 2 2 2 2 2 2 3 2" xfId="19605" xr:uid="{00000000-0005-0000-0000-0000504A0000}"/>
    <cellStyle name="Currency 2 2 2 2 2 2 2 3 3" xfId="19606" xr:uid="{00000000-0005-0000-0000-0000514A0000}"/>
    <cellStyle name="Currency 2 2 2 2 2 2 2 4" xfId="19607" xr:uid="{00000000-0005-0000-0000-0000524A0000}"/>
    <cellStyle name="Currency 2 2 2 2 2 2 2 4 2" xfId="19608" xr:uid="{00000000-0005-0000-0000-0000534A0000}"/>
    <cellStyle name="Currency 2 2 2 2 2 2 2 4 3" xfId="19609" xr:uid="{00000000-0005-0000-0000-0000544A0000}"/>
    <cellStyle name="Currency 2 2 2 2 2 2 2 5" xfId="19610" xr:uid="{00000000-0005-0000-0000-0000554A0000}"/>
    <cellStyle name="Currency 2 2 2 2 2 2 2 5 2" xfId="19611" xr:uid="{00000000-0005-0000-0000-0000564A0000}"/>
    <cellStyle name="Currency 2 2 2 2 2 2 2 5 3" xfId="19612" xr:uid="{00000000-0005-0000-0000-0000574A0000}"/>
    <cellStyle name="Currency 2 2 2 2 2 2 2 6" xfId="19613" xr:uid="{00000000-0005-0000-0000-0000584A0000}"/>
    <cellStyle name="Currency 2 2 2 2 2 2 2 7" xfId="19614" xr:uid="{00000000-0005-0000-0000-0000594A0000}"/>
    <cellStyle name="Currency 2 2 2 2 2 2 3" xfId="19615" xr:uid="{00000000-0005-0000-0000-00005A4A0000}"/>
    <cellStyle name="Currency 2 2 2 2 2 2 3 2" xfId="19616" xr:uid="{00000000-0005-0000-0000-00005B4A0000}"/>
    <cellStyle name="Currency 2 2 2 2 2 2 3 3" xfId="19617" xr:uid="{00000000-0005-0000-0000-00005C4A0000}"/>
    <cellStyle name="Currency 2 2 2 2 2 2 4" xfId="19618" xr:uid="{00000000-0005-0000-0000-00005D4A0000}"/>
    <cellStyle name="Currency 2 2 2 2 2 2 4 2" xfId="19619" xr:uid="{00000000-0005-0000-0000-00005E4A0000}"/>
    <cellStyle name="Currency 2 2 2 2 2 2 4 3" xfId="19620" xr:uid="{00000000-0005-0000-0000-00005F4A0000}"/>
    <cellStyle name="Currency 2 2 2 2 2 2 5" xfId="19621" xr:uid="{00000000-0005-0000-0000-0000604A0000}"/>
    <cellStyle name="Currency 2 2 2 2 2 2 5 2" xfId="19622" xr:uid="{00000000-0005-0000-0000-0000614A0000}"/>
    <cellStyle name="Currency 2 2 2 2 2 2 5 3" xfId="19623" xr:uid="{00000000-0005-0000-0000-0000624A0000}"/>
    <cellStyle name="Currency 2 2 2 2 2 2 6" xfId="19624" xr:uid="{00000000-0005-0000-0000-0000634A0000}"/>
    <cellStyle name="Currency 2 2 2 2 2 2 6 2" xfId="19625" xr:uid="{00000000-0005-0000-0000-0000644A0000}"/>
    <cellStyle name="Currency 2 2 2 2 2 2 6 3" xfId="19626" xr:uid="{00000000-0005-0000-0000-0000654A0000}"/>
    <cellStyle name="Currency 2 2 2 2 2 2 7" xfId="19627" xr:uid="{00000000-0005-0000-0000-0000664A0000}"/>
    <cellStyle name="Currency 2 2 2 2 2 2 8" xfId="19628" xr:uid="{00000000-0005-0000-0000-0000674A0000}"/>
    <cellStyle name="Currency 2 2 2 2 2 3" xfId="19629" xr:uid="{00000000-0005-0000-0000-0000684A0000}"/>
    <cellStyle name="Currency 2 2 2 2 2 3 2" xfId="19630" xr:uid="{00000000-0005-0000-0000-0000694A0000}"/>
    <cellStyle name="Currency 2 2 2 2 2 3 2 2" xfId="19631" xr:uid="{00000000-0005-0000-0000-00006A4A0000}"/>
    <cellStyle name="Currency 2 2 2 2 2 3 2 3" xfId="19632" xr:uid="{00000000-0005-0000-0000-00006B4A0000}"/>
    <cellStyle name="Currency 2 2 2 2 2 3 3" xfId="19633" xr:uid="{00000000-0005-0000-0000-00006C4A0000}"/>
    <cellStyle name="Currency 2 2 2 2 2 3 3 2" xfId="19634" xr:uid="{00000000-0005-0000-0000-00006D4A0000}"/>
    <cellStyle name="Currency 2 2 2 2 2 3 3 3" xfId="19635" xr:uid="{00000000-0005-0000-0000-00006E4A0000}"/>
    <cellStyle name="Currency 2 2 2 2 2 3 4" xfId="19636" xr:uid="{00000000-0005-0000-0000-00006F4A0000}"/>
    <cellStyle name="Currency 2 2 2 2 2 3 4 2" xfId="19637" xr:uid="{00000000-0005-0000-0000-0000704A0000}"/>
    <cellStyle name="Currency 2 2 2 2 2 3 4 3" xfId="19638" xr:uid="{00000000-0005-0000-0000-0000714A0000}"/>
    <cellStyle name="Currency 2 2 2 2 2 3 5" xfId="19639" xr:uid="{00000000-0005-0000-0000-0000724A0000}"/>
    <cellStyle name="Currency 2 2 2 2 2 3 5 2" xfId="19640" xr:uid="{00000000-0005-0000-0000-0000734A0000}"/>
    <cellStyle name="Currency 2 2 2 2 2 3 5 3" xfId="19641" xr:uid="{00000000-0005-0000-0000-0000744A0000}"/>
    <cellStyle name="Currency 2 2 2 2 2 3 6" xfId="19642" xr:uid="{00000000-0005-0000-0000-0000754A0000}"/>
    <cellStyle name="Currency 2 2 2 2 2 3 7" xfId="19643" xr:uid="{00000000-0005-0000-0000-0000764A0000}"/>
    <cellStyle name="Currency 2 2 2 2 2 4" xfId="19644" xr:uid="{00000000-0005-0000-0000-0000774A0000}"/>
    <cellStyle name="Currency 2 2 2 2 2 4 2" xfId="19645" xr:uid="{00000000-0005-0000-0000-0000784A0000}"/>
    <cellStyle name="Currency 2 2 2 2 2 4 2 2" xfId="19646" xr:uid="{00000000-0005-0000-0000-0000794A0000}"/>
    <cellStyle name="Currency 2 2 2 2 2 4 2 3" xfId="19647" xr:uid="{00000000-0005-0000-0000-00007A4A0000}"/>
    <cellStyle name="Currency 2 2 2 2 2 4 3" xfId="19648" xr:uid="{00000000-0005-0000-0000-00007B4A0000}"/>
    <cellStyle name="Currency 2 2 2 2 2 4 3 2" xfId="19649" xr:uid="{00000000-0005-0000-0000-00007C4A0000}"/>
    <cellStyle name="Currency 2 2 2 2 2 4 3 3" xfId="19650" xr:uid="{00000000-0005-0000-0000-00007D4A0000}"/>
    <cellStyle name="Currency 2 2 2 2 2 4 4" xfId="19651" xr:uid="{00000000-0005-0000-0000-00007E4A0000}"/>
    <cellStyle name="Currency 2 2 2 2 2 4 4 2" xfId="19652" xr:uid="{00000000-0005-0000-0000-00007F4A0000}"/>
    <cellStyle name="Currency 2 2 2 2 2 4 4 3" xfId="19653" xr:uid="{00000000-0005-0000-0000-0000804A0000}"/>
    <cellStyle name="Currency 2 2 2 2 2 4 5" xfId="19654" xr:uid="{00000000-0005-0000-0000-0000814A0000}"/>
    <cellStyle name="Currency 2 2 2 2 2 4 5 2" xfId="19655" xr:uid="{00000000-0005-0000-0000-0000824A0000}"/>
    <cellStyle name="Currency 2 2 2 2 2 4 5 3" xfId="19656" xr:uid="{00000000-0005-0000-0000-0000834A0000}"/>
    <cellStyle name="Currency 2 2 2 2 2 4 6" xfId="19657" xr:uid="{00000000-0005-0000-0000-0000844A0000}"/>
    <cellStyle name="Currency 2 2 2 2 2 4 7" xfId="19658" xr:uid="{00000000-0005-0000-0000-0000854A0000}"/>
    <cellStyle name="Currency 2 2 2 2 2 5" xfId="19659" xr:uid="{00000000-0005-0000-0000-0000864A0000}"/>
    <cellStyle name="Currency 2 2 2 2 2 5 2" xfId="19660" xr:uid="{00000000-0005-0000-0000-0000874A0000}"/>
    <cellStyle name="Currency 2 2 2 2 2 5 2 2" xfId="19661" xr:uid="{00000000-0005-0000-0000-0000884A0000}"/>
    <cellStyle name="Currency 2 2 2 2 2 5 2 3" xfId="19662" xr:uid="{00000000-0005-0000-0000-0000894A0000}"/>
    <cellStyle name="Currency 2 2 2 2 2 5 3" xfId="19663" xr:uid="{00000000-0005-0000-0000-00008A4A0000}"/>
    <cellStyle name="Currency 2 2 2 2 2 5 3 2" xfId="19664" xr:uid="{00000000-0005-0000-0000-00008B4A0000}"/>
    <cellStyle name="Currency 2 2 2 2 2 5 3 3" xfId="19665" xr:uid="{00000000-0005-0000-0000-00008C4A0000}"/>
    <cellStyle name="Currency 2 2 2 2 2 5 4" xfId="19666" xr:uid="{00000000-0005-0000-0000-00008D4A0000}"/>
    <cellStyle name="Currency 2 2 2 2 2 5 4 2" xfId="19667" xr:uid="{00000000-0005-0000-0000-00008E4A0000}"/>
    <cellStyle name="Currency 2 2 2 2 2 5 4 3" xfId="19668" xr:uid="{00000000-0005-0000-0000-00008F4A0000}"/>
    <cellStyle name="Currency 2 2 2 2 2 5 5" xfId="19669" xr:uid="{00000000-0005-0000-0000-0000904A0000}"/>
    <cellStyle name="Currency 2 2 2 2 2 5 5 2" xfId="19670" xr:uid="{00000000-0005-0000-0000-0000914A0000}"/>
    <cellStyle name="Currency 2 2 2 2 2 5 5 3" xfId="19671" xr:uid="{00000000-0005-0000-0000-0000924A0000}"/>
    <cellStyle name="Currency 2 2 2 2 2 5 6" xfId="19672" xr:uid="{00000000-0005-0000-0000-0000934A0000}"/>
    <cellStyle name="Currency 2 2 2 2 2 5 7" xfId="19673" xr:uid="{00000000-0005-0000-0000-0000944A0000}"/>
    <cellStyle name="Currency 2 2 2 2 2 6" xfId="19674" xr:uid="{00000000-0005-0000-0000-0000954A0000}"/>
    <cellStyle name="Currency 2 2 2 2 2 6 2" xfId="19675" xr:uid="{00000000-0005-0000-0000-0000964A0000}"/>
    <cellStyle name="Currency 2 2 2 2 2 6 3" xfId="19676" xr:uid="{00000000-0005-0000-0000-0000974A0000}"/>
    <cellStyle name="Currency 2 2 2 2 2 7" xfId="19677" xr:uid="{00000000-0005-0000-0000-0000984A0000}"/>
    <cellStyle name="Currency 2 2 2 2 2 7 2" xfId="19678" xr:uid="{00000000-0005-0000-0000-0000994A0000}"/>
    <cellStyle name="Currency 2 2 2 2 2 7 3" xfId="19679" xr:uid="{00000000-0005-0000-0000-00009A4A0000}"/>
    <cellStyle name="Currency 2 2 2 2 2 8" xfId="19680" xr:uid="{00000000-0005-0000-0000-00009B4A0000}"/>
    <cellStyle name="Currency 2 2 2 2 2 8 2" xfId="19681" xr:uid="{00000000-0005-0000-0000-00009C4A0000}"/>
    <cellStyle name="Currency 2 2 2 2 2 8 3" xfId="19682" xr:uid="{00000000-0005-0000-0000-00009D4A0000}"/>
    <cellStyle name="Currency 2 2 2 2 2 9" xfId="19683" xr:uid="{00000000-0005-0000-0000-00009E4A0000}"/>
    <cellStyle name="Currency 2 2 2 2 2 9 2" xfId="19684" xr:uid="{00000000-0005-0000-0000-00009F4A0000}"/>
    <cellStyle name="Currency 2 2 2 2 2 9 3" xfId="19685" xr:uid="{00000000-0005-0000-0000-0000A04A0000}"/>
    <cellStyle name="Currency 2 2 2 2 3" xfId="19686" xr:uid="{00000000-0005-0000-0000-0000A14A0000}"/>
    <cellStyle name="Currency 2 2 2 2 3 2" xfId="19687" xr:uid="{00000000-0005-0000-0000-0000A24A0000}"/>
    <cellStyle name="Currency 2 2 2 2 3 2 2" xfId="19688" xr:uid="{00000000-0005-0000-0000-0000A34A0000}"/>
    <cellStyle name="Currency 2 2 2 2 3 2 2 2" xfId="19689" xr:uid="{00000000-0005-0000-0000-0000A44A0000}"/>
    <cellStyle name="Currency 2 2 2 2 3 2 2 3" xfId="19690" xr:uid="{00000000-0005-0000-0000-0000A54A0000}"/>
    <cellStyle name="Currency 2 2 2 2 3 2 3" xfId="19691" xr:uid="{00000000-0005-0000-0000-0000A64A0000}"/>
    <cellStyle name="Currency 2 2 2 2 3 2 3 2" xfId="19692" xr:uid="{00000000-0005-0000-0000-0000A74A0000}"/>
    <cellStyle name="Currency 2 2 2 2 3 2 3 3" xfId="19693" xr:uid="{00000000-0005-0000-0000-0000A84A0000}"/>
    <cellStyle name="Currency 2 2 2 2 3 2 4" xfId="19694" xr:uid="{00000000-0005-0000-0000-0000A94A0000}"/>
    <cellStyle name="Currency 2 2 2 2 3 2 4 2" xfId="19695" xr:uid="{00000000-0005-0000-0000-0000AA4A0000}"/>
    <cellStyle name="Currency 2 2 2 2 3 2 4 3" xfId="19696" xr:uid="{00000000-0005-0000-0000-0000AB4A0000}"/>
    <cellStyle name="Currency 2 2 2 2 3 2 5" xfId="19697" xr:uid="{00000000-0005-0000-0000-0000AC4A0000}"/>
    <cellStyle name="Currency 2 2 2 2 3 2 5 2" xfId="19698" xr:uid="{00000000-0005-0000-0000-0000AD4A0000}"/>
    <cellStyle name="Currency 2 2 2 2 3 2 5 3" xfId="19699" xr:uid="{00000000-0005-0000-0000-0000AE4A0000}"/>
    <cellStyle name="Currency 2 2 2 2 3 2 6" xfId="19700" xr:uid="{00000000-0005-0000-0000-0000AF4A0000}"/>
    <cellStyle name="Currency 2 2 2 2 3 2 7" xfId="19701" xr:uid="{00000000-0005-0000-0000-0000B04A0000}"/>
    <cellStyle name="Currency 2 2 2 2 3 3" xfId="19702" xr:uid="{00000000-0005-0000-0000-0000B14A0000}"/>
    <cellStyle name="Currency 2 2 2 2 3 3 2" xfId="19703" xr:uid="{00000000-0005-0000-0000-0000B24A0000}"/>
    <cellStyle name="Currency 2 2 2 2 3 3 3" xfId="19704" xr:uid="{00000000-0005-0000-0000-0000B34A0000}"/>
    <cellStyle name="Currency 2 2 2 2 3 4" xfId="19705" xr:uid="{00000000-0005-0000-0000-0000B44A0000}"/>
    <cellStyle name="Currency 2 2 2 2 3 4 2" xfId="19706" xr:uid="{00000000-0005-0000-0000-0000B54A0000}"/>
    <cellStyle name="Currency 2 2 2 2 3 4 3" xfId="19707" xr:uid="{00000000-0005-0000-0000-0000B64A0000}"/>
    <cellStyle name="Currency 2 2 2 2 3 5" xfId="19708" xr:uid="{00000000-0005-0000-0000-0000B74A0000}"/>
    <cellStyle name="Currency 2 2 2 2 3 5 2" xfId="19709" xr:uid="{00000000-0005-0000-0000-0000B84A0000}"/>
    <cellStyle name="Currency 2 2 2 2 3 5 3" xfId="19710" xr:uid="{00000000-0005-0000-0000-0000B94A0000}"/>
    <cellStyle name="Currency 2 2 2 2 3 6" xfId="19711" xr:uid="{00000000-0005-0000-0000-0000BA4A0000}"/>
    <cellStyle name="Currency 2 2 2 2 3 6 2" xfId="19712" xr:uid="{00000000-0005-0000-0000-0000BB4A0000}"/>
    <cellStyle name="Currency 2 2 2 2 3 6 3" xfId="19713" xr:uid="{00000000-0005-0000-0000-0000BC4A0000}"/>
    <cellStyle name="Currency 2 2 2 2 3 7" xfId="19714" xr:uid="{00000000-0005-0000-0000-0000BD4A0000}"/>
    <cellStyle name="Currency 2 2 2 2 3 8" xfId="19715" xr:uid="{00000000-0005-0000-0000-0000BE4A0000}"/>
    <cellStyle name="Currency 2 2 2 2 4" xfId="19716" xr:uid="{00000000-0005-0000-0000-0000BF4A0000}"/>
    <cellStyle name="Currency 2 2 2 2 4 2" xfId="19717" xr:uid="{00000000-0005-0000-0000-0000C04A0000}"/>
    <cellStyle name="Currency 2 2 2 2 4 2 2" xfId="19718" xr:uid="{00000000-0005-0000-0000-0000C14A0000}"/>
    <cellStyle name="Currency 2 2 2 2 4 2 2 2" xfId="19719" xr:uid="{00000000-0005-0000-0000-0000C24A0000}"/>
    <cellStyle name="Currency 2 2 2 2 4 2 2 3" xfId="19720" xr:uid="{00000000-0005-0000-0000-0000C34A0000}"/>
    <cellStyle name="Currency 2 2 2 2 4 2 3" xfId="19721" xr:uid="{00000000-0005-0000-0000-0000C44A0000}"/>
    <cellStyle name="Currency 2 2 2 2 4 2 3 2" xfId="19722" xr:uid="{00000000-0005-0000-0000-0000C54A0000}"/>
    <cellStyle name="Currency 2 2 2 2 4 2 3 3" xfId="19723" xr:uid="{00000000-0005-0000-0000-0000C64A0000}"/>
    <cellStyle name="Currency 2 2 2 2 4 2 4" xfId="19724" xr:uid="{00000000-0005-0000-0000-0000C74A0000}"/>
    <cellStyle name="Currency 2 2 2 2 4 2 4 2" xfId="19725" xr:uid="{00000000-0005-0000-0000-0000C84A0000}"/>
    <cellStyle name="Currency 2 2 2 2 4 2 4 3" xfId="19726" xr:uid="{00000000-0005-0000-0000-0000C94A0000}"/>
    <cellStyle name="Currency 2 2 2 2 4 2 5" xfId="19727" xr:uid="{00000000-0005-0000-0000-0000CA4A0000}"/>
    <cellStyle name="Currency 2 2 2 2 4 2 5 2" xfId="19728" xr:uid="{00000000-0005-0000-0000-0000CB4A0000}"/>
    <cellStyle name="Currency 2 2 2 2 4 2 5 3" xfId="19729" xr:uid="{00000000-0005-0000-0000-0000CC4A0000}"/>
    <cellStyle name="Currency 2 2 2 2 4 2 6" xfId="19730" xr:uid="{00000000-0005-0000-0000-0000CD4A0000}"/>
    <cellStyle name="Currency 2 2 2 2 4 2 7" xfId="19731" xr:uid="{00000000-0005-0000-0000-0000CE4A0000}"/>
    <cellStyle name="Currency 2 2 2 2 4 3" xfId="19732" xr:uid="{00000000-0005-0000-0000-0000CF4A0000}"/>
    <cellStyle name="Currency 2 2 2 2 4 3 2" xfId="19733" xr:uid="{00000000-0005-0000-0000-0000D04A0000}"/>
    <cellStyle name="Currency 2 2 2 2 4 3 3" xfId="19734" xr:uid="{00000000-0005-0000-0000-0000D14A0000}"/>
    <cellStyle name="Currency 2 2 2 2 4 4" xfId="19735" xr:uid="{00000000-0005-0000-0000-0000D24A0000}"/>
    <cellStyle name="Currency 2 2 2 2 4 4 2" xfId="19736" xr:uid="{00000000-0005-0000-0000-0000D34A0000}"/>
    <cellStyle name="Currency 2 2 2 2 4 4 3" xfId="19737" xr:uid="{00000000-0005-0000-0000-0000D44A0000}"/>
    <cellStyle name="Currency 2 2 2 2 4 5" xfId="19738" xr:uid="{00000000-0005-0000-0000-0000D54A0000}"/>
    <cellStyle name="Currency 2 2 2 2 4 5 2" xfId="19739" xr:uid="{00000000-0005-0000-0000-0000D64A0000}"/>
    <cellStyle name="Currency 2 2 2 2 4 5 3" xfId="19740" xr:uid="{00000000-0005-0000-0000-0000D74A0000}"/>
    <cellStyle name="Currency 2 2 2 2 4 6" xfId="19741" xr:uid="{00000000-0005-0000-0000-0000D84A0000}"/>
    <cellStyle name="Currency 2 2 2 2 4 6 2" xfId="19742" xr:uid="{00000000-0005-0000-0000-0000D94A0000}"/>
    <cellStyle name="Currency 2 2 2 2 4 6 3" xfId="19743" xr:uid="{00000000-0005-0000-0000-0000DA4A0000}"/>
    <cellStyle name="Currency 2 2 2 2 4 7" xfId="19744" xr:uid="{00000000-0005-0000-0000-0000DB4A0000}"/>
    <cellStyle name="Currency 2 2 2 2 4 8" xfId="19745" xr:uid="{00000000-0005-0000-0000-0000DC4A0000}"/>
    <cellStyle name="Currency 2 2 2 2 5" xfId="19746" xr:uid="{00000000-0005-0000-0000-0000DD4A0000}"/>
    <cellStyle name="Currency 2 2 2 2 5 2" xfId="19747" xr:uid="{00000000-0005-0000-0000-0000DE4A0000}"/>
    <cellStyle name="Currency 2 2 2 2 5 2 2" xfId="19748" xr:uid="{00000000-0005-0000-0000-0000DF4A0000}"/>
    <cellStyle name="Currency 2 2 2 2 5 2 3" xfId="19749" xr:uid="{00000000-0005-0000-0000-0000E04A0000}"/>
    <cellStyle name="Currency 2 2 2 2 5 3" xfId="19750" xr:uid="{00000000-0005-0000-0000-0000E14A0000}"/>
    <cellStyle name="Currency 2 2 2 2 5 3 2" xfId="19751" xr:uid="{00000000-0005-0000-0000-0000E24A0000}"/>
    <cellStyle name="Currency 2 2 2 2 5 3 3" xfId="19752" xr:uid="{00000000-0005-0000-0000-0000E34A0000}"/>
    <cellStyle name="Currency 2 2 2 2 5 4" xfId="19753" xr:uid="{00000000-0005-0000-0000-0000E44A0000}"/>
    <cellStyle name="Currency 2 2 2 2 5 4 2" xfId="19754" xr:uid="{00000000-0005-0000-0000-0000E54A0000}"/>
    <cellStyle name="Currency 2 2 2 2 5 4 3" xfId="19755" xr:uid="{00000000-0005-0000-0000-0000E64A0000}"/>
    <cellStyle name="Currency 2 2 2 2 5 5" xfId="19756" xr:uid="{00000000-0005-0000-0000-0000E74A0000}"/>
    <cellStyle name="Currency 2 2 2 2 5 5 2" xfId="19757" xr:uid="{00000000-0005-0000-0000-0000E84A0000}"/>
    <cellStyle name="Currency 2 2 2 2 5 5 3" xfId="19758" xr:uid="{00000000-0005-0000-0000-0000E94A0000}"/>
    <cellStyle name="Currency 2 2 2 2 5 6" xfId="19759" xr:uid="{00000000-0005-0000-0000-0000EA4A0000}"/>
    <cellStyle name="Currency 2 2 2 2 5 7" xfId="19760" xr:uid="{00000000-0005-0000-0000-0000EB4A0000}"/>
    <cellStyle name="Currency 2 2 2 2 6" xfId="19761" xr:uid="{00000000-0005-0000-0000-0000EC4A0000}"/>
    <cellStyle name="Currency 2 2 2 2 6 2" xfId="19762" xr:uid="{00000000-0005-0000-0000-0000ED4A0000}"/>
    <cellStyle name="Currency 2 2 2 2 6 2 2" xfId="19763" xr:uid="{00000000-0005-0000-0000-0000EE4A0000}"/>
    <cellStyle name="Currency 2 2 2 2 6 2 3" xfId="19764" xr:uid="{00000000-0005-0000-0000-0000EF4A0000}"/>
    <cellStyle name="Currency 2 2 2 2 6 3" xfId="19765" xr:uid="{00000000-0005-0000-0000-0000F04A0000}"/>
    <cellStyle name="Currency 2 2 2 2 6 3 2" xfId="19766" xr:uid="{00000000-0005-0000-0000-0000F14A0000}"/>
    <cellStyle name="Currency 2 2 2 2 6 3 3" xfId="19767" xr:uid="{00000000-0005-0000-0000-0000F24A0000}"/>
    <cellStyle name="Currency 2 2 2 2 6 4" xfId="19768" xr:uid="{00000000-0005-0000-0000-0000F34A0000}"/>
    <cellStyle name="Currency 2 2 2 2 6 4 2" xfId="19769" xr:uid="{00000000-0005-0000-0000-0000F44A0000}"/>
    <cellStyle name="Currency 2 2 2 2 6 4 3" xfId="19770" xr:uid="{00000000-0005-0000-0000-0000F54A0000}"/>
    <cellStyle name="Currency 2 2 2 2 6 5" xfId="19771" xr:uid="{00000000-0005-0000-0000-0000F64A0000}"/>
    <cellStyle name="Currency 2 2 2 2 6 5 2" xfId="19772" xr:uid="{00000000-0005-0000-0000-0000F74A0000}"/>
    <cellStyle name="Currency 2 2 2 2 6 5 3" xfId="19773" xr:uid="{00000000-0005-0000-0000-0000F84A0000}"/>
    <cellStyle name="Currency 2 2 2 2 6 6" xfId="19774" xr:uid="{00000000-0005-0000-0000-0000F94A0000}"/>
    <cellStyle name="Currency 2 2 2 2 6 7" xfId="19775" xr:uid="{00000000-0005-0000-0000-0000FA4A0000}"/>
    <cellStyle name="Currency 2 2 2 2 7" xfId="19776" xr:uid="{00000000-0005-0000-0000-0000FB4A0000}"/>
    <cellStyle name="Currency 2 2 2 2 7 2" xfId="19777" xr:uid="{00000000-0005-0000-0000-0000FC4A0000}"/>
    <cellStyle name="Currency 2 2 2 2 7 2 2" xfId="19778" xr:uid="{00000000-0005-0000-0000-0000FD4A0000}"/>
    <cellStyle name="Currency 2 2 2 2 7 2 3" xfId="19779" xr:uid="{00000000-0005-0000-0000-0000FE4A0000}"/>
    <cellStyle name="Currency 2 2 2 2 7 3" xfId="19780" xr:uid="{00000000-0005-0000-0000-0000FF4A0000}"/>
    <cellStyle name="Currency 2 2 2 2 7 3 2" xfId="19781" xr:uid="{00000000-0005-0000-0000-0000004B0000}"/>
    <cellStyle name="Currency 2 2 2 2 7 3 3" xfId="19782" xr:uid="{00000000-0005-0000-0000-0000014B0000}"/>
    <cellStyle name="Currency 2 2 2 2 7 4" xfId="19783" xr:uid="{00000000-0005-0000-0000-0000024B0000}"/>
    <cellStyle name="Currency 2 2 2 2 7 4 2" xfId="19784" xr:uid="{00000000-0005-0000-0000-0000034B0000}"/>
    <cellStyle name="Currency 2 2 2 2 7 4 3" xfId="19785" xr:uid="{00000000-0005-0000-0000-0000044B0000}"/>
    <cellStyle name="Currency 2 2 2 2 7 5" xfId="19786" xr:uid="{00000000-0005-0000-0000-0000054B0000}"/>
    <cellStyle name="Currency 2 2 2 2 7 5 2" xfId="19787" xr:uid="{00000000-0005-0000-0000-0000064B0000}"/>
    <cellStyle name="Currency 2 2 2 2 7 5 3" xfId="19788" xr:uid="{00000000-0005-0000-0000-0000074B0000}"/>
    <cellStyle name="Currency 2 2 2 2 7 6" xfId="19789" xr:uid="{00000000-0005-0000-0000-0000084B0000}"/>
    <cellStyle name="Currency 2 2 2 2 7 7" xfId="19790" xr:uid="{00000000-0005-0000-0000-0000094B0000}"/>
    <cellStyle name="Currency 2 2 2 2 8" xfId="19791" xr:uid="{00000000-0005-0000-0000-00000A4B0000}"/>
    <cellStyle name="Currency 2 2 2 2 8 2" xfId="19792" xr:uid="{00000000-0005-0000-0000-00000B4B0000}"/>
    <cellStyle name="Currency 2 2 2 2 8 2 2" xfId="19793" xr:uid="{00000000-0005-0000-0000-00000C4B0000}"/>
    <cellStyle name="Currency 2 2 2 2 8 2 3" xfId="19794" xr:uid="{00000000-0005-0000-0000-00000D4B0000}"/>
    <cellStyle name="Currency 2 2 2 2 8 3" xfId="19795" xr:uid="{00000000-0005-0000-0000-00000E4B0000}"/>
    <cellStyle name="Currency 2 2 2 2 8 3 2" xfId="19796" xr:uid="{00000000-0005-0000-0000-00000F4B0000}"/>
    <cellStyle name="Currency 2 2 2 2 8 3 3" xfId="19797" xr:uid="{00000000-0005-0000-0000-0000104B0000}"/>
    <cellStyle name="Currency 2 2 2 2 8 4" xfId="19798" xr:uid="{00000000-0005-0000-0000-0000114B0000}"/>
    <cellStyle name="Currency 2 2 2 2 8 4 2" xfId="19799" xr:uid="{00000000-0005-0000-0000-0000124B0000}"/>
    <cellStyle name="Currency 2 2 2 2 8 4 3" xfId="19800" xr:uid="{00000000-0005-0000-0000-0000134B0000}"/>
    <cellStyle name="Currency 2 2 2 2 8 5" xfId="19801" xr:uid="{00000000-0005-0000-0000-0000144B0000}"/>
    <cellStyle name="Currency 2 2 2 2 8 5 2" xfId="19802" xr:uid="{00000000-0005-0000-0000-0000154B0000}"/>
    <cellStyle name="Currency 2 2 2 2 8 5 3" xfId="19803" xr:uid="{00000000-0005-0000-0000-0000164B0000}"/>
    <cellStyle name="Currency 2 2 2 2 8 6" xfId="19804" xr:uid="{00000000-0005-0000-0000-0000174B0000}"/>
    <cellStyle name="Currency 2 2 2 2 8 7" xfId="19805" xr:uid="{00000000-0005-0000-0000-0000184B0000}"/>
    <cellStyle name="Currency 2 2 2 2 9" xfId="19806" xr:uid="{00000000-0005-0000-0000-0000194B0000}"/>
    <cellStyle name="Currency 2 2 2 2 9 2" xfId="19807" xr:uid="{00000000-0005-0000-0000-00001A4B0000}"/>
    <cellStyle name="Currency 2 2 2 2 9 3" xfId="19808" xr:uid="{00000000-0005-0000-0000-00001B4B0000}"/>
    <cellStyle name="Currency 2 2 2 3" xfId="19809" xr:uid="{00000000-0005-0000-0000-00001C4B0000}"/>
    <cellStyle name="Currency 2 2 2 3 10" xfId="19810" xr:uid="{00000000-0005-0000-0000-00001D4B0000}"/>
    <cellStyle name="Currency 2 2 2 3 11" xfId="19811" xr:uid="{00000000-0005-0000-0000-00001E4B0000}"/>
    <cellStyle name="Currency 2 2 2 3 2" xfId="19812" xr:uid="{00000000-0005-0000-0000-00001F4B0000}"/>
    <cellStyle name="Currency 2 2 2 3 2 2" xfId="19813" xr:uid="{00000000-0005-0000-0000-0000204B0000}"/>
    <cellStyle name="Currency 2 2 2 3 2 2 2" xfId="19814" xr:uid="{00000000-0005-0000-0000-0000214B0000}"/>
    <cellStyle name="Currency 2 2 2 3 2 2 2 2" xfId="19815" xr:uid="{00000000-0005-0000-0000-0000224B0000}"/>
    <cellStyle name="Currency 2 2 2 3 2 2 2 3" xfId="19816" xr:uid="{00000000-0005-0000-0000-0000234B0000}"/>
    <cellStyle name="Currency 2 2 2 3 2 2 3" xfId="19817" xr:uid="{00000000-0005-0000-0000-0000244B0000}"/>
    <cellStyle name="Currency 2 2 2 3 2 2 3 2" xfId="19818" xr:uid="{00000000-0005-0000-0000-0000254B0000}"/>
    <cellStyle name="Currency 2 2 2 3 2 2 3 3" xfId="19819" xr:uid="{00000000-0005-0000-0000-0000264B0000}"/>
    <cellStyle name="Currency 2 2 2 3 2 2 4" xfId="19820" xr:uid="{00000000-0005-0000-0000-0000274B0000}"/>
    <cellStyle name="Currency 2 2 2 3 2 2 4 2" xfId="19821" xr:uid="{00000000-0005-0000-0000-0000284B0000}"/>
    <cellStyle name="Currency 2 2 2 3 2 2 4 3" xfId="19822" xr:uid="{00000000-0005-0000-0000-0000294B0000}"/>
    <cellStyle name="Currency 2 2 2 3 2 2 5" xfId="19823" xr:uid="{00000000-0005-0000-0000-00002A4B0000}"/>
    <cellStyle name="Currency 2 2 2 3 2 2 5 2" xfId="19824" xr:uid="{00000000-0005-0000-0000-00002B4B0000}"/>
    <cellStyle name="Currency 2 2 2 3 2 2 5 3" xfId="19825" xr:uid="{00000000-0005-0000-0000-00002C4B0000}"/>
    <cellStyle name="Currency 2 2 2 3 2 2 6" xfId="19826" xr:uid="{00000000-0005-0000-0000-00002D4B0000}"/>
    <cellStyle name="Currency 2 2 2 3 2 2 7" xfId="19827" xr:uid="{00000000-0005-0000-0000-00002E4B0000}"/>
    <cellStyle name="Currency 2 2 2 3 2 3" xfId="19828" xr:uid="{00000000-0005-0000-0000-00002F4B0000}"/>
    <cellStyle name="Currency 2 2 2 3 2 3 2" xfId="19829" xr:uid="{00000000-0005-0000-0000-0000304B0000}"/>
    <cellStyle name="Currency 2 2 2 3 2 3 3" xfId="19830" xr:uid="{00000000-0005-0000-0000-0000314B0000}"/>
    <cellStyle name="Currency 2 2 2 3 2 4" xfId="19831" xr:uid="{00000000-0005-0000-0000-0000324B0000}"/>
    <cellStyle name="Currency 2 2 2 3 2 4 2" xfId="19832" xr:uid="{00000000-0005-0000-0000-0000334B0000}"/>
    <cellStyle name="Currency 2 2 2 3 2 4 3" xfId="19833" xr:uid="{00000000-0005-0000-0000-0000344B0000}"/>
    <cellStyle name="Currency 2 2 2 3 2 5" xfId="19834" xr:uid="{00000000-0005-0000-0000-0000354B0000}"/>
    <cellStyle name="Currency 2 2 2 3 2 5 2" xfId="19835" xr:uid="{00000000-0005-0000-0000-0000364B0000}"/>
    <cellStyle name="Currency 2 2 2 3 2 5 3" xfId="19836" xr:uid="{00000000-0005-0000-0000-0000374B0000}"/>
    <cellStyle name="Currency 2 2 2 3 2 6" xfId="19837" xr:uid="{00000000-0005-0000-0000-0000384B0000}"/>
    <cellStyle name="Currency 2 2 2 3 2 6 2" xfId="19838" xr:uid="{00000000-0005-0000-0000-0000394B0000}"/>
    <cellStyle name="Currency 2 2 2 3 2 6 3" xfId="19839" xr:uid="{00000000-0005-0000-0000-00003A4B0000}"/>
    <cellStyle name="Currency 2 2 2 3 2 7" xfId="19840" xr:uid="{00000000-0005-0000-0000-00003B4B0000}"/>
    <cellStyle name="Currency 2 2 2 3 2 8" xfId="19841" xr:uid="{00000000-0005-0000-0000-00003C4B0000}"/>
    <cellStyle name="Currency 2 2 2 3 3" xfId="19842" xr:uid="{00000000-0005-0000-0000-00003D4B0000}"/>
    <cellStyle name="Currency 2 2 2 3 3 2" xfId="19843" xr:uid="{00000000-0005-0000-0000-00003E4B0000}"/>
    <cellStyle name="Currency 2 2 2 3 3 2 2" xfId="19844" xr:uid="{00000000-0005-0000-0000-00003F4B0000}"/>
    <cellStyle name="Currency 2 2 2 3 3 2 3" xfId="19845" xr:uid="{00000000-0005-0000-0000-0000404B0000}"/>
    <cellStyle name="Currency 2 2 2 3 3 3" xfId="19846" xr:uid="{00000000-0005-0000-0000-0000414B0000}"/>
    <cellStyle name="Currency 2 2 2 3 3 3 2" xfId="19847" xr:uid="{00000000-0005-0000-0000-0000424B0000}"/>
    <cellStyle name="Currency 2 2 2 3 3 3 3" xfId="19848" xr:uid="{00000000-0005-0000-0000-0000434B0000}"/>
    <cellStyle name="Currency 2 2 2 3 3 4" xfId="19849" xr:uid="{00000000-0005-0000-0000-0000444B0000}"/>
    <cellStyle name="Currency 2 2 2 3 3 4 2" xfId="19850" xr:uid="{00000000-0005-0000-0000-0000454B0000}"/>
    <cellStyle name="Currency 2 2 2 3 3 4 3" xfId="19851" xr:uid="{00000000-0005-0000-0000-0000464B0000}"/>
    <cellStyle name="Currency 2 2 2 3 3 5" xfId="19852" xr:uid="{00000000-0005-0000-0000-0000474B0000}"/>
    <cellStyle name="Currency 2 2 2 3 3 5 2" xfId="19853" xr:uid="{00000000-0005-0000-0000-0000484B0000}"/>
    <cellStyle name="Currency 2 2 2 3 3 5 3" xfId="19854" xr:uid="{00000000-0005-0000-0000-0000494B0000}"/>
    <cellStyle name="Currency 2 2 2 3 3 6" xfId="19855" xr:uid="{00000000-0005-0000-0000-00004A4B0000}"/>
    <cellStyle name="Currency 2 2 2 3 3 7" xfId="19856" xr:uid="{00000000-0005-0000-0000-00004B4B0000}"/>
    <cellStyle name="Currency 2 2 2 3 4" xfId="19857" xr:uid="{00000000-0005-0000-0000-00004C4B0000}"/>
    <cellStyle name="Currency 2 2 2 3 4 2" xfId="19858" xr:uid="{00000000-0005-0000-0000-00004D4B0000}"/>
    <cellStyle name="Currency 2 2 2 3 4 2 2" xfId="19859" xr:uid="{00000000-0005-0000-0000-00004E4B0000}"/>
    <cellStyle name="Currency 2 2 2 3 4 2 3" xfId="19860" xr:uid="{00000000-0005-0000-0000-00004F4B0000}"/>
    <cellStyle name="Currency 2 2 2 3 4 3" xfId="19861" xr:uid="{00000000-0005-0000-0000-0000504B0000}"/>
    <cellStyle name="Currency 2 2 2 3 4 3 2" xfId="19862" xr:uid="{00000000-0005-0000-0000-0000514B0000}"/>
    <cellStyle name="Currency 2 2 2 3 4 3 3" xfId="19863" xr:uid="{00000000-0005-0000-0000-0000524B0000}"/>
    <cellStyle name="Currency 2 2 2 3 4 4" xfId="19864" xr:uid="{00000000-0005-0000-0000-0000534B0000}"/>
    <cellStyle name="Currency 2 2 2 3 4 4 2" xfId="19865" xr:uid="{00000000-0005-0000-0000-0000544B0000}"/>
    <cellStyle name="Currency 2 2 2 3 4 4 3" xfId="19866" xr:uid="{00000000-0005-0000-0000-0000554B0000}"/>
    <cellStyle name="Currency 2 2 2 3 4 5" xfId="19867" xr:uid="{00000000-0005-0000-0000-0000564B0000}"/>
    <cellStyle name="Currency 2 2 2 3 4 5 2" xfId="19868" xr:uid="{00000000-0005-0000-0000-0000574B0000}"/>
    <cellStyle name="Currency 2 2 2 3 4 5 3" xfId="19869" xr:uid="{00000000-0005-0000-0000-0000584B0000}"/>
    <cellStyle name="Currency 2 2 2 3 4 6" xfId="19870" xr:uid="{00000000-0005-0000-0000-0000594B0000}"/>
    <cellStyle name="Currency 2 2 2 3 4 7" xfId="19871" xr:uid="{00000000-0005-0000-0000-00005A4B0000}"/>
    <cellStyle name="Currency 2 2 2 3 5" xfId="19872" xr:uid="{00000000-0005-0000-0000-00005B4B0000}"/>
    <cellStyle name="Currency 2 2 2 3 5 2" xfId="19873" xr:uid="{00000000-0005-0000-0000-00005C4B0000}"/>
    <cellStyle name="Currency 2 2 2 3 5 2 2" xfId="19874" xr:uid="{00000000-0005-0000-0000-00005D4B0000}"/>
    <cellStyle name="Currency 2 2 2 3 5 2 3" xfId="19875" xr:uid="{00000000-0005-0000-0000-00005E4B0000}"/>
    <cellStyle name="Currency 2 2 2 3 5 3" xfId="19876" xr:uid="{00000000-0005-0000-0000-00005F4B0000}"/>
    <cellStyle name="Currency 2 2 2 3 5 3 2" xfId="19877" xr:uid="{00000000-0005-0000-0000-0000604B0000}"/>
    <cellStyle name="Currency 2 2 2 3 5 3 3" xfId="19878" xr:uid="{00000000-0005-0000-0000-0000614B0000}"/>
    <cellStyle name="Currency 2 2 2 3 5 4" xfId="19879" xr:uid="{00000000-0005-0000-0000-0000624B0000}"/>
    <cellStyle name="Currency 2 2 2 3 5 4 2" xfId="19880" xr:uid="{00000000-0005-0000-0000-0000634B0000}"/>
    <cellStyle name="Currency 2 2 2 3 5 4 3" xfId="19881" xr:uid="{00000000-0005-0000-0000-0000644B0000}"/>
    <cellStyle name="Currency 2 2 2 3 5 5" xfId="19882" xr:uid="{00000000-0005-0000-0000-0000654B0000}"/>
    <cellStyle name="Currency 2 2 2 3 5 5 2" xfId="19883" xr:uid="{00000000-0005-0000-0000-0000664B0000}"/>
    <cellStyle name="Currency 2 2 2 3 5 5 3" xfId="19884" xr:uid="{00000000-0005-0000-0000-0000674B0000}"/>
    <cellStyle name="Currency 2 2 2 3 5 6" xfId="19885" xr:uid="{00000000-0005-0000-0000-0000684B0000}"/>
    <cellStyle name="Currency 2 2 2 3 5 7" xfId="19886" xr:uid="{00000000-0005-0000-0000-0000694B0000}"/>
    <cellStyle name="Currency 2 2 2 3 6" xfId="19887" xr:uid="{00000000-0005-0000-0000-00006A4B0000}"/>
    <cellStyle name="Currency 2 2 2 3 6 2" xfId="19888" xr:uid="{00000000-0005-0000-0000-00006B4B0000}"/>
    <cellStyle name="Currency 2 2 2 3 6 3" xfId="19889" xr:uid="{00000000-0005-0000-0000-00006C4B0000}"/>
    <cellStyle name="Currency 2 2 2 3 7" xfId="19890" xr:uid="{00000000-0005-0000-0000-00006D4B0000}"/>
    <cellStyle name="Currency 2 2 2 3 7 2" xfId="19891" xr:uid="{00000000-0005-0000-0000-00006E4B0000}"/>
    <cellStyle name="Currency 2 2 2 3 7 3" xfId="19892" xr:uid="{00000000-0005-0000-0000-00006F4B0000}"/>
    <cellStyle name="Currency 2 2 2 3 8" xfId="19893" xr:uid="{00000000-0005-0000-0000-0000704B0000}"/>
    <cellStyle name="Currency 2 2 2 3 8 2" xfId="19894" xr:uid="{00000000-0005-0000-0000-0000714B0000}"/>
    <cellStyle name="Currency 2 2 2 3 8 3" xfId="19895" xr:uid="{00000000-0005-0000-0000-0000724B0000}"/>
    <cellStyle name="Currency 2 2 2 3 9" xfId="19896" xr:uid="{00000000-0005-0000-0000-0000734B0000}"/>
    <cellStyle name="Currency 2 2 2 3 9 2" xfId="19897" xr:uid="{00000000-0005-0000-0000-0000744B0000}"/>
    <cellStyle name="Currency 2 2 2 3 9 3" xfId="19898" xr:uid="{00000000-0005-0000-0000-0000754B0000}"/>
    <cellStyle name="Currency 2 2 2 4" xfId="19899" xr:uid="{00000000-0005-0000-0000-0000764B0000}"/>
    <cellStyle name="Currency 2 2 2 4 2" xfId="19900" xr:uid="{00000000-0005-0000-0000-0000774B0000}"/>
    <cellStyle name="Currency 2 2 2 4 2 2" xfId="19901" xr:uid="{00000000-0005-0000-0000-0000784B0000}"/>
    <cellStyle name="Currency 2 2 2 4 2 2 2" xfId="19902" xr:uid="{00000000-0005-0000-0000-0000794B0000}"/>
    <cellStyle name="Currency 2 2 2 4 2 2 3" xfId="19903" xr:uid="{00000000-0005-0000-0000-00007A4B0000}"/>
    <cellStyle name="Currency 2 2 2 4 2 3" xfId="19904" xr:uid="{00000000-0005-0000-0000-00007B4B0000}"/>
    <cellStyle name="Currency 2 2 2 4 2 3 2" xfId="19905" xr:uid="{00000000-0005-0000-0000-00007C4B0000}"/>
    <cellStyle name="Currency 2 2 2 4 2 3 3" xfId="19906" xr:uid="{00000000-0005-0000-0000-00007D4B0000}"/>
    <cellStyle name="Currency 2 2 2 4 2 4" xfId="19907" xr:uid="{00000000-0005-0000-0000-00007E4B0000}"/>
    <cellStyle name="Currency 2 2 2 4 2 4 2" xfId="19908" xr:uid="{00000000-0005-0000-0000-00007F4B0000}"/>
    <cellStyle name="Currency 2 2 2 4 2 4 3" xfId="19909" xr:uid="{00000000-0005-0000-0000-0000804B0000}"/>
    <cellStyle name="Currency 2 2 2 4 2 5" xfId="19910" xr:uid="{00000000-0005-0000-0000-0000814B0000}"/>
    <cellStyle name="Currency 2 2 2 4 2 5 2" xfId="19911" xr:uid="{00000000-0005-0000-0000-0000824B0000}"/>
    <cellStyle name="Currency 2 2 2 4 2 5 3" xfId="19912" xr:uid="{00000000-0005-0000-0000-0000834B0000}"/>
    <cellStyle name="Currency 2 2 2 4 2 6" xfId="19913" xr:uid="{00000000-0005-0000-0000-0000844B0000}"/>
    <cellStyle name="Currency 2 2 2 4 2 7" xfId="19914" xr:uid="{00000000-0005-0000-0000-0000854B0000}"/>
    <cellStyle name="Currency 2 2 2 4 3" xfId="19915" xr:uid="{00000000-0005-0000-0000-0000864B0000}"/>
    <cellStyle name="Currency 2 2 2 4 3 2" xfId="19916" xr:uid="{00000000-0005-0000-0000-0000874B0000}"/>
    <cellStyle name="Currency 2 2 2 4 3 3" xfId="19917" xr:uid="{00000000-0005-0000-0000-0000884B0000}"/>
    <cellStyle name="Currency 2 2 2 4 4" xfId="19918" xr:uid="{00000000-0005-0000-0000-0000894B0000}"/>
    <cellStyle name="Currency 2 2 2 4 4 2" xfId="19919" xr:uid="{00000000-0005-0000-0000-00008A4B0000}"/>
    <cellStyle name="Currency 2 2 2 4 4 3" xfId="19920" xr:uid="{00000000-0005-0000-0000-00008B4B0000}"/>
    <cellStyle name="Currency 2 2 2 4 5" xfId="19921" xr:uid="{00000000-0005-0000-0000-00008C4B0000}"/>
    <cellStyle name="Currency 2 2 2 4 5 2" xfId="19922" xr:uid="{00000000-0005-0000-0000-00008D4B0000}"/>
    <cellStyle name="Currency 2 2 2 4 5 3" xfId="19923" xr:uid="{00000000-0005-0000-0000-00008E4B0000}"/>
    <cellStyle name="Currency 2 2 2 4 6" xfId="19924" xr:uid="{00000000-0005-0000-0000-00008F4B0000}"/>
    <cellStyle name="Currency 2 2 2 4 6 2" xfId="19925" xr:uid="{00000000-0005-0000-0000-0000904B0000}"/>
    <cellStyle name="Currency 2 2 2 4 6 3" xfId="19926" xr:uid="{00000000-0005-0000-0000-0000914B0000}"/>
    <cellStyle name="Currency 2 2 2 4 7" xfId="19927" xr:uid="{00000000-0005-0000-0000-0000924B0000}"/>
    <cellStyle name="Currency 2 2 2 4 8" xfId="19928" xr:uid="{00000000-0005-0000-0000-0000934B0000}"/>
    <cellStyle name="Currency 2 2 2 5" xfId="19929" xr:uid="{00000000-0005-0000-0000-0000944B0000}"/>
    <cellStyle name="Currency 2 2 2 5 2" xfId="19930" xr:uid="{00000000-0005-0000-0000-0000954B0000}"/>
    <cellStyle name="Currency 2 2 2 5 2 2" xfId="19931" xr:uid="{00000000-0005-0000-0000-0000964B0000}"/>
    <cellStyle name="Currency 2 2 2 5 2 2 2" xfId="19932" xr:uid="{00000000-0005-0000-0000-0000974B0000}"/>
    <cellStyle name="Currency 2 2 2 5 2 2 3" xfId="19933" xr:uid="{00000000-0005-0000-0000-0000984B0000}"/>
    <cellStyle name="Currency 2 2 2 5 2 3" xfId="19934" xr:uid="{00000000-0005-0000-0000-0000994B0000}"/>
    <cellStyle name="Currency 2 2 2 5 2 3 2" xfId="19935" xr:uid="{00000000-0005-0000-0000-00009A4B0000}"/>
    <cellStyle name="Currency 2 2 2 5 2 3 3" xfId="19936" xr:uid="{00000000-0005-0000-0000-00009B4B0000}"/>
    <cellStyle name="Currency 2 2 2 5 2 4" xfId="19937" xr:uid="{00000000-0005-0000-0000-00009C4B0000}"/>
    <cellStyle name="Currency 2 2 2 5 2 4 2" xfId="19938" xr:uid="{00000000-0005-0000-0000-00009D4B0000}"/>
    <cellStyle name="Currency 2 2 2 5 2 4 3" xfId="19939" xr:uid="{00000000-0005-0000-0000-00009E4B0000}"/>
    <cellStyle name="Currency 2 2 2 5 2 5" xfId="19940" xr:uid="{00000000-0005-0000-0000-00009F4B0000}"/>
    <cellStyle name="Currency 2 2 2 5 2 5 2" xfId="19941" xr:uid="{00000000-0005-0000-0000-0000A04B0000}"/>
    <cellStyle name="Currency 2 2 2 5 2 5 3" xfId="19942" xr:uid="{00000000-0005-0000-0000-0000A14B0000}"/>
    <cellStyle name="Currency 2 2 2 5 2 6" xfId="19943" xr:uid="{00000000-0005-0000-0000-0000A24B0000}"/>
    <cellStyle name="Currency 2 2 2 5 2 7" xfId="19944" xr:uid="{00000000-0005-0000-0000-0000A34B0000}"/>
    <cellStyle name="Currency 2 2 2 5 3" xfId="19945" xr:uid="{00000000-0005-0000-0000-0000A44B0000}"/>
    <cellStyle name="Currency 2 2 2 5 3 2" xfId="19946" xr:uid="{00000000-0005-0000-0000-0000A54B0000}"/>
    <cellStyle name="Currency 2 2 2 5 3 3" xfId="19947" xr:uid="{00000000-0005-0000-0000-0000A64B0000}"/>
    <cellStyle name="Currency 2 2 2 5 4" xfId="19948" xr:uid="{00000000-0005-0000-0000-0000A74B0000}"/>
    <cellStyle name="Currency 2 2 2 5 4 2" xfId="19949" xr:uid="{00000000-0005-0000-0000-0000A84B0000}"/>
    <cellStyle name="Currency 2 2 2 5 4 3" xfId="19950" xr:uid="{00000000-0005-0000-0000-0000A94B0000}"/>
    <cellStyle name="Currency 2 2 2 5 5" xfId="19951" xr:uid="{00000000-0005-0000-0000-0000AA4B0000}"/>
    <cellStyle name="Currency 2 2 2 5 5 2" xfId="19952" xr:uid="{00000000-0005-0000-0000-0000AB4B0000}"/>
    <cellStyle name="Currency 2 2 2 5 5 3" xfId="19953" xr:uid="{00000000-0005-0000-0000-0000AC4B0000}"/>
    <cellStyle name="Currency 2 2 2 5 6" xfId="19954" xr:uid="{00000000-0005-0000-0000-0000AD4B0000}"/>
    <cellStyle name="Currency 2 2 2 5 6 2" xfId="19955" xr:uid="{00000000-0005-0000-0000-0000AE4B0000}"/>
    <cellStyle name="Currency 2 2 2 5 6 3" xfId="19956" xr:uid="{00000000-0005-0000-0000-0000AF4B0000}"/>
    <cellStyle name="Currency 2 2 2 5 7" xfId="19957" xr:uid="{00000000-0005-0000-0000-0000B04B0000}"/>
    <cellStyle name="Currency 2 2 2 5 8" xfId="19958" xr:uid="{00000000-0005-0000-0000-0000B14B0000}"/>
    <cellStyle name="Currency 2 2 2 6" xfId="19959" xr:uid="{00000000-0005-0000-0000-0000B24B0000}"/>
    <cellStyle name="Currency 2 2 2 6 2" xfId="19960" xr:uid="{00000000-0005-0000-0000-0000B34B0000}"/>
    <cellStyle name="Currency 2 2 2 6 2 2" xfId="19961" xr:uid="{00000000-0005-0000-0000-0000B44B0000}"/>
    <cellStyle name="Currency 2 2 2 6 2 3" xfId="19962" xr:uid="{00000000-0005-0000-0000-0000B54B0000}"/>
    <cellStyle name="Currency 2 2 2 6 3" xfId="19963" xr:uid="{00000000-0005-0000-0000-0000B64B0000}"/>
    <cellStyle name="Currency 2 2 2 6 3 2" xfId="19964" xr:uid="{00000000-0005-0000-0000-0000B74B0000}"/>
    <cellStyle name="Currency 2 2 2 6 3 3" xfId="19965" xr:uid="{00000000-0005-0000-0000-0000B84B0000}"/>
    <cellStyle name="Currency 2 2 2 6 4" xfId="19966" xr:uid="{00000000-0005-0000-0000-0000B94B0000}"/>
    <cellStyle name="Currency 2 2 2 6 4 2" xfId="19967" xr:uid="{00000000-0005-0000-0000-0000BA4B0000}"/>
    <cellStyle name="Currency 2 2 2 6 4 3" xfId="19968" xr:uid="{00000000-0005-0000-0000-0000BB4B0000}"/>
    <cellStyle name="Currency 2 2 2 6 5" xfId="19969" xr:uid="{00000000-0005-0000-0000-0000BC4B0000}"/>
    <cellStyle name="Currency 2 2 2 6 5 2" xfId="19970" xr:uid="{00000000-0005-0000-0000-0000BD4B0000}"/>
    <cellStyle name="Currency 2 2 2 6 5 3" xfId="19971" xr:uid="{00000000-0005-0000-0000-0000BE4B0000}"/>
    <cellStyle name="Currency 2 2 2 6 6" xfId="19972" xr:uid="{00000000-0005-0000-0000-0000BF4B0000}"/>
    <cellStyle name="Currency 2 2 2 6 7" xfId="19973" xr:uid="{00000000-0005-0000-0000-0000C04B0000}"/>
    <cellStyle name="Currency 2 2 2 7" xfId="19974" xr:uid="{00000000-0005-0000-0000-0000C14B0000}"/>
    <cellStyle name="Currency 2 2 2 7 2" xfId="19975" xr:uid="{00000000-0005-0000-0000-0000C24B0000}"/>
    <cellStyle name="Currency 2 2 2 7 2 2" xfId="19976" xr:uid="{00000000-0005-0000-0000-0000C34B0000}"/>
    <cellStyle name="Currency 2 2 2 7 2 3" xfId="19977" xr:uid="{00000000-0005-0000-0000-0000C44B0000}"/>
    <cellStyle name="Currency 2 2 2 7 3" xfId="19978" xr:uid="{00000000-0005-0000-0000-0000C54B0000}"/>
    <cellStyle name="Currency 2 2 2 7 3 2" xfId="19979" xr:uid="{00000000-0005-0000-0000-0000C64B0000}"/>
    <cellStyle name="Currency 2 2 2 7 3 3" xfId="19980" xr:uid="{00000000-0005-0000-0000-0000C74B0000}"/>
    <cellStyle name="Currency 2 2 2 7 4" xfId="19981" xr:uid="{00000000-0005-0000-0000-0000C84B0000}"/>
    <cellStyle name="Currency 2 2 2 7 4 2" xfId="19982" xr:uid="{00000000-0005-0000-0000-0000C94B0000}"/>
    <cellStyle name="Currency 2 2 2 7 4 3" xfId="19983" xr:uid="{00000000-0005-0000-0000-0000CA4B0000}"/>
    <cellStyle name="Currency 2 2 2 7 5" xfId="19984" xr:uid="{00000000-0005-0000-0000-0000CB4B0000}"/>
    <cellStyle name="Currency 2 2 2 7 5 2" xfId="19985" xr:uid="{00000000-0005-0000-0000-0000CC4B0000}"/>
    <cellStyle name="Currency 2 2 2 7 5 3" xfId="19986" xr:uid="{00000000-0005-0000-0000-0000CD4B0000}"/>
    <cellStyle name="Currency 2 2 2 7 6" xfId="19987" xr:uid="{00000000-0005-0000-0000-0000CE4B0000}"/>
    <cellStyle name="Currency 2 2 2 7 7" xfId="19988" xr:uid="{00000000-0005-0000-0000-0000CF4B0000}"/>
    <cellStyle name="Currency 2 2 2 8" xfId="19989" xr:uid="{00000000-0005-0000-0000-0000D04B0000}"/>
    <cellStyle name="Currency 2 2 2 8 2" xfId="19990" xr:uid="{00000000-0005-0000-0000-0000D14B0000}"/>
    <cellStyle name="Currency 2 2 2 8 2 2" xfId="19991" xr:uid="{00000000-0005-0000-0000-0000D24B0000}"/>
    <cellStyle name="Currency 2 2 2 8 2 3" xfId="19992" xr:uid="{00000000-0005-0000-0000-0000D34B0000}"/>
    <cellStyle name="Currency 2 2 2 8 3" xfId="19993" xr:uid="{00000000-0005-0000-0000-0000D44B0000}"/>
    <cellStyle name="Currency 2 2 2 8 3 2" xfId="19994" xr:uid="{00000000-0005-0000-0000-0000D54B0000}"/>
    <cellStyle name="Currency 2 2 2 8 3 3" xfId="19995" xr:uid="{00000000-0005-0000-0000-0000D64B0000}"/>
    <cellStyle name="Currency 2 2 2 8 4" xfId="19996" xr:uid="{00000000-0005-0000-0000-0000D74B0000}"/>
    <cellStyle name="Currency 2 2 2 8 4 2" xfId="19997" xr:uid="{00000000-0005-0000-0000-0000D84B0000}"/>
    <cellStyle name="Currency 2 2 2 8 4 3" xfId="19998" xr:uid="{00000000-0005-0000-0000-0000D94B0000}"/>
    <cellStyle name="Currency 2 2 2 8 5" xfId="19999" xr:uid="{00000000-0005-0000-0000-0000DA4B0000}"/>
    <cellStyle name="Currency 2 2 2 8 5 2" xfId="20000" xr:uid="{00000000-0005-0000-0000-0000DB4B0000}"/>
    <cellStyle name="Currency 2 2 2 8 5 3" xfId="20001" xr:uid="{00000000-0005-0000-0000-0000DC4B0000}"/>
    <cellStyle name="Currency 2 2 2 8 6" xfId="20002" xr:uid="{00000000-0005-0000-0000-0000DD4B0000}"/>
    <cellStyle name="Currency 2 2 2 8 7" xfId="20003" xr:uid="{00000000-0005-0000-0000-0000DE4B0000}"/>
    <cellStyle name="Currency 2 2 2 9" xfId="20004" xr:uid="{00000000-0005-0000-0000-0000DF4B0000}"/>
    <cellStyle name="Currency 2 2 2 9 2" xfId="20005" xr:uid="{00000000-0005-0000-0000-0000E04B0000}"/>
    <cellStyle name="Currency 2 2 2 9 2 2" xfId="20006" xr:uid="{00000000-0005-0000-0000-0000E14B0000}"/>
    <cellStyle name="Currency 2 2 2 9 2 3" xfId="20007" xr:uid="{00000000-0005-0000-0000-0000E24B0000}"/>
    <cellStyle name="Currency 2 2 2 9 3" xfId="20008" xr:uid="{00000000-0005-0000-0000-0000E34B0000}"/>
    <cellStyle name="Currency 2 2 2 9 3 2" xfId="20009" xr:uid="{00000000-0005-0000-0000-0000E44B0000}"/>
    <cellStyle name="Currency 2 2 2 9 3 3" xfId="20010" xr:uid="{00000000-0005-0000-0000-0000E54B0000}"/>
    <cellStyle name="Currency 2 2 2 9 4" xfId="20011" xr:uid="{00000000-0005-0000-0000-0000E64B0000}"/>
    <cellStyle name="Currency 2 2 2 9 4 2" xfId="20012" xr:uid="{00000000-0005-0000-0000-0000E74B0000}"/>
    <cellStyle name="Currency 2 2 2 9 4 3" xfId="20013" xr:uid="{00000000-0005-0000-0000-0000E84B0000}"/>
    <cellStyle name="Currency 2 2 2 9 5" xfId="20014" xr:uid="{00000000-0005-0000-0000-0000E94B0000}"/>
    <cellStyle name="Currency 2 2 2 9 5 2" xfId="20015" xr:uid="{00000000-0005-0000-0000-0000EA4B0000}"/>
    <cellStyle name="Currency 2 2 2 9 5 3" xfId="20016" xr:uid="{00000000-0005-0000-0000-0000EB4B0000}"/>
    <cellStyle name="Currency 2 2 2 9 6" xfId="20017" xr:uid="{00000000-0005-0000-0000-0000EC4B0000}"/>
    <cellStyle name="Currency 2 2 2 9 7" xfId="20018" xr:uid="{00000000-0005-0000-0000-0000ED4B0000}"/>
    <cellStyle name="Currency 2 2 3" xfId="871" xr:uid="{00000000-0005-0000-0000-0000EE4B0000}"/>
    <cellStyle name="Currency 2 2 3 10" xfId="20019" xr:uid="{00000000-0005-0000-0000-0000EF4B0000}"/>
    <cellStyle name="Currency 2 2 3 10 2" xfId="20020" xr:uid="{00000000-0005-0000-0000-0000F04B0000}"/>
    <cellStyle name="Currency 2 2 3 10 3" xfId="20021" xr:uid="{00000000-0005-0000-0000-0000F14B0000}"/>
    <cellStyle name="Currency 2 2 3 11" xfId="20022" xr:uid="{00000000-0005-0000-0000-0000F24B0000}"/>
    <cellStyle name="Currency 2 2 3 11 2" xfId="20023" xr:uid="{00000000-0005-0000-0000-0000F34B0000}"/>
    <cellStyle name="Currency 2 2 3 11 3" xfId="20024" xr:uid="{00000000-0005-0000-0000-0000F44B0000}"/>
    <cellStyle name="Currency 2 2 3 12" xfId="20025" xr:uid="{00000000-0005-0000-0000-0000F54B0000}"/>
    <cellStyle name="Currency 2 2 3 12 2" xfId="20026" xr:uid="{00000000-0005-0000-0000-0000F64B0000}"/>
    <cellStyle name="Currency 2 2 3 12 3" xfId="20027" xr:uid="{00000000-0005-0000-0000-0000F74B0000}"/>
    <cellStyle name="Currency 2 2 3 13" xfId="20028" xr:uid="{00000000-0005-0000-0000-0000F84B0000}"/>
    <cellStyle name="Currency 2 2 3 14" xfId="20029" xr:uid="{00000000-0005-0000-0000-0000F94B0000}"/>
    <cellStyle name="Currency 2 2 3 2" xfId="872" xr:uid="{00000000-0005-0000-0000-0000FA4B0000}"/>
    <cellStyle name="Currency 2 2 3 2 10" xfId="20030" xr:uid="{00000000-0005-0000-0000-0000FB4B0000}"/>
    <cellStyle name="Currency 2 2 3 2 11" xfId="20031" xr:uid="{00000000-0005-0000-0000-0000FC4B0000}"/>
    <cellStyle name="Currency 2 2 3 2 2" xfId="873" xr:uid="{00000000-0005-0000-0000-0000FD4B0000}"/>
    <cellStyle name="Currency 2 2 3 2 2 2" xfId="874" xr:uid="{00000000-0005-0000-0000-0000FE4B0000}"/>
    <cellStyle name="Currency 2 2 3 2 2 2 2" xfId="20032" xr:uid="{00000000-0005-0000-0000-0000FF4B0000}"/>
    <cellStyle name="Currency 2 2 3 2 2 2 2 2" xfId="20033" xr:uid="{00000000-0005-0000-0000-0000004C0000}"/>
    <cellStyle name="Currency 2 2 3 2 2 2 2 3" xfId="20034" xr:uid="{00000000-0005-0000-0000-0000014C0000}"/>
    <cellStyle name="Currency 2 2 3 2 2 2 3" xfId="20035" xr:uid="{00000000-0005-0000-0000-0000024C0000}"/>
    <cellStyle name="Currency 2 2 3 2 2 2 3 2" xfId="20036" xr:uid="{00000000-0005-0000-0000-0000034C0000}"/>
    <cellStyle name="Currency 2 2 3 2 2 2 3 3" xfId="20037" xr:uid="{00000000-0005-0000-0000-0000044C0000}"/>
    <cellStyle name="Currency 2 2 3 2 2 2 4" xfId="20038" xr:uid="{00000000-0005-0000-0000-0000054C0000}"/>
    <cellStyle name="Currency 2 2 3 2 2 2 4 2" xfId="20039" xr:uid="{00000000-0005-0000-0000-0000064C0000}"/>
    <cellStyle name="Currency 2 2 3 2 2 2 4 3" xfId="20040" xr:uid="{00000000-0005-0000-0000-0000074C0000}"/>
    <cellStyle name="Currency 2 2 3 2 2 2 5" xfId="20041" xr:uid="{00000000-0005-0000-0000-0000084C0000}"/>
    <cellStyle name="Currency 2 2 3 2 2 2 5 2" xfId="20042" xr:uid="{00000000-0005-0000-0000-0000094C0000}"/>
    <cellStyle name="Currency 2 2 3 2 2 2 5 3" xfId="20043" xr:uid="{00000000-0005-0000-0000-00000A4C0000}"/>
    <cellStyle name="Currency 2 2 3 2 2 2 6" xfId="20044" xr:uid="{00000000-0005-0000-0000-00000B4C0000}"/>
    <cellStyle name="Currency 2 2 3 2 2 2 7" xfId="20045" xr:uid="{00000000-0005-0000-0000-00000C4C0000}"/>
    <cellStyle name="Currency 2 2 3 2 2 3" xfId="20046" xr:uid="{00000000-0005-0000-0000-00000D4C0000}"/>
    <cellStyle name="Currency 2 2 3 2 2 3 2" xfId="20047" xr:uid="{00000000-0005-0000-0000-00000E4C0000}"/>
    <cellStyle name="Currency 2 2 3 2 2 3 3" xfId="20048" xr:uid="{00000000-0005-0000-0000-00000F4C0000}"/>
    <cellStyle name="Currency 2 2 3 2 2 4" xfId="20049" xr:uid="{00000000-0005-0000-0000-0000104C0000}"/>
    <cellStyle name="Currency 2 2 3 2 2 4 2" xfId="20050" xr:uid="{00000000-0005-0000-0000-0000114C0000}"/>
    <cellStyle name="Currency 2 2 3 2 2 4 3" xfId="20051" xr:uid="{00000000-0005-0000-0000-0000124C0000}"/>
    <cellStyle name="Currency 2 2 3 2 2 5" xfId="20052" xr:uid="{00000000-0005-0000-0000-0000134C0000}"/>
    <cellStyle name="Currency 2 2 3 2 2 5 2" xfId="20053" xr:uid="{00000000-0005-0000-0000-0000144C0000}"/>
    <cellStyle name="Currency 2 2 3 2 2 5 3" xfId="20054" xr:uid="{00000000-0005-0000-0000-0000154C0000}"/>
    <cellStyle name="Currency 2 2 3 2 2 6" xfId="20055" xr:uid="{00000000-0005-0000-0000-0000164C0000}"/>
    <cellStyle name="Currency 2 2 3 2 2 6 2" xfId="20056" xr:uid="{00000000-0005-0000-0000-0000174C0000}"/>
    <cellStyle name="Currency 2 2 3 2 2 6 3" xfId="20057" xr:uid="{00000000-0005-0000-0000-0000184C0000}"/>
    <cellStyle name="Currency 2 2 3 2 2 7" xfId="20058" xr:uid="{00000000-0005-0000-0000-0000194C0000}"/>
    <cellStyle name="Currency 2 2 3 2 2 8" xfId="20059" xr:uid="{00000000-0005-0000-0000-00001A4C0000}"/>
    <cellStyle name="Currency 2 2 3 2 3" xfId="875" xr:uid="{00000000-0005-0000-0000-00001B4C0000}"/>
    <cellStyle name="Currency 2 2 3 2 3 2" xfId="20060" xr:uid="{00000000-0005-0000-0000-00001C4C0000}"/>
    <cellStyle name="Currency 2 2 3 2 3 2 2" xfId="20061" xr:uid="{00000000-0005-0000-0000-00001D4C0000}"/>
    <cellStyle name="Currency 2 2 3 2 3 2 3" xfId="20062" xr:uid="{00000000-0005-0000-0000-00001E4C0000}"/>
    <cellStyle name="Currency 2 2 3 2 3 3" xfId="20063" xr:uid="{00000000-0005-0000-0000-00001F4C0000}"/>
    <cellStyle name="Currency 2 2 3 2 3 3 2" xfId="20064" xr:uid="{00000000-0005-0000-0000-0000204C0000}"/>
    <cellStyle name="Currency 2 2 3 2 3 3 3" xfId="20065" xr:uid="{00000000-0005-0000-0000-0000214C0000}"/>
    <cellStyle name="Currency 2 2 3 2 3 4" xfId="20066" xr:uid="{00000000-0005-0000-0000-0000224C0000}"/>
    <cellStyle name="Currency 2 2 3 2 3 4 2" xfId="20067" xr:uid="{00000000-0005-0000-0000-0000234C0000}"/>
    <cellStyle name="Currency 2 2 3 2 3 4 3" xfId="20068" xr:uid="{00000000-0005-0000-0000-0000244C0000}"/>
    <cellStyle name="Currency 2 2 3 2 3 5" xfId="20069" xr:uid="{00000000-0005-0000-0000-0000254C0000}"/>
    <cellStyle name="Currency 2 2 3 2 3 5 2" xfId="20070" xr:uid="{00000000-0005-0000-0000-0000264C0000}"/>
    <cellStyle name="Currency 2 2 3 2 3 5 3" xfId="20071" xr:uid="{00000000-0005-0000-0000-0000274C0000}"/>
    <cellStyle name="Currency 2 2 3 2 3 6" xfId="20072" xr:uid="{00000000-0005-0000-0000-0000284C0000}"/>
    <cellStyle name="Currency 2 2 3 2 3 7" xfId="20073" xr:uid="{00000000-0005-0000-0000-0000294C0000}"/>
    <cellStyle name="Currency 2 2 3 2 4" xfId="20074" xr:uid="{00000000-0005-0000-0000-00002A4C0000}"/>
    <cellStyle name="Currency 2 2 3 2 4 2" xfId="20075" xr:uid="{00000000-0005-0000-0000-00002B4C0000}"/>
    <cellStyle name="Currency 2 2 3 2 4 2 2" xfId="20076" xr:uid="{00000000-0005-0000-0000-00002C4C0000}"/>
    <cellStyle name="Currency 2 2 3 2 4 2 3" xfId="20077" xr:uid="{00000000-0005-0000-0000-00002D4C0000}"/>
    <cellStyle name="Currency 2 2 3 2 4 3" xfId="20078" xr:uid="{00000000-0005-0000-0000-00002E4C0000}"/>
    <cellStyle name="Currency 2 2 3 2 4 3 2" xfId="20079" xr:uid="{00000000-0005-0000-0000-00002F4C0000}"/>
    <cellStyle name="Currency 2 2 3 2 4 3 3" xfId="20080" xr:uid="{00000000-0005-0000-0000-0000304C0000}"/>
    <cellStyle name="Currency 2 2 3 2 4 4" xfId="20081" xr:uid="{00000000-0005-0000-0000-0000314C0000}"/>
    <cellStyle name="Currency 2 2 3 2 4 4 2" xfId="20082" xr:uid="{00000000-0005-0000-0000-0000324C0000}"/>
    <cellStyle name="Currency 2 2 3 2 4 4 3" xfId="20083" xr:uid="{00000000-0005-0000-0000-0000334C0000}"/>
    <cellStyle name="Currency 2 2 3 2 4 5" xfId="20084" xr:uid="{00000000-0005-0000-0000-0000344C0000}"/>
    <cellStyle name="Currency 2 2 3 2 4 5 2" xfId="20085" xr:uid="{00000000-0005-0000-0000-0000354C0000}"/>
    <cellStyle name="Currency 2 2 3 2 4 5 3" xfId="20086" xr:uid="{00000000-0005-0000-0000-0000364C0000}"/>
    <cellStyle name="Currency 2 2 3 2 4 6" xfId="20087" xr:uid="{00000000-0005-0000-0000-0000374C0000}"/>
    <cellStyle name="Currency 2 2 3 2 4 7" xfId="20088" xr:uid="{00000000-0005-0000-0000-0000384C0000}"/>
    <cellStyle name="Currency 2 2 3 2 5" xfId="20089" xr:uid="{00000000-0005-0000-0000-0000394C0000}"/>
    <cellStyle name="Currency 2 2 3 2 5 2" xfId="20090" xr:uid="{00000000-0005-0000-0000-00003A4C0000}"/>
    <cellStyle name="Currency 2 2 3 2 5 2 2" xfId="20091" xr:uid="{00000000-0005-0000-0000-00003B4C0000}"/>
    <cellStyle name="Currency 2 2 3 2 5 2 3" xfId="20092" xr:uid="{00000000-0005-0000-0000-00003C4C0000}"/>
    <cellStyle name="Currency 2 2 3 2 5 3" xfId="20093" xr:uid="{00000000-0005-0000-0000-00003D4C0000}"/>
    <cellStyle name="Currency 2 2 3 2 5 3 2" xfId="20094" xr:uid="{00000000-0005-0000-0000-00003E4C0000}"/>
    <cellStyle name="Currency 2 2 3 2 5 3 3" xfId="20095" xr:uid="{00000000-0005-0000-0000-00003F4C0000}"/>
    <cellStyle name="Currency 2 2 3 2 5 4" xfId="20096" xr:uid="{00000000-0005-0000-0000-0000404C0000}"/>
    <cellStyle name="Currency 2 2 3 2 5 4 2" xfId="20097" xr:uid="{00000000-0005-0000-0000-0000414C0000}"/>
    <cellStyle name="Currency 2 2 3 2 5 4 3" xfId="20098" xr:uid="{00000000-0005-0000-0000-0000424C0000}"/>
    <cellStyle name="Currency 2 2 3 2 5 5" xfId="20099" xr:uid="{00000000-0005-0000-0000-0000434C0000}"/>
    <cellStyle name="Currency 2 2 3 2 5 5 2" xfId="20100" xr:uid="{00000000-0005-0000-0000-0000444C0000}"/>
    <cellStyle name="Currency 2 2 3 2 5 5 3" xfId="20101" xr:uid="{00000000-0005-0000-0000-0000454C0000}"/>
    <cellStyle name="Currency 2 2 3 2 5 6" xfId="20102" xr:uid="{00000000-0005-0000-0000-0000464C0000}"/>
    <cellStyle name="Currency 2 2 3 2 5 7" xfId="20103" xr:uid="{00000000-0005-0000-0000-0000474C0000}"/>
    <cellStyle name="Currency 2 2 3 2 6" xfId="20104" xr:uid="{00000000-0005-0000-0000-0000484C0000}"/>
    <cellStyle name="Currency 2 2 3 2 6 2" xfId="20105" xr:uid="{00000000-0005-0000-0000-0000494C0000}"/>
    <cellStyle name="Currency 2 2 3 2 6 3" xfId="20106" xr:uid="{00000000-0005-0000-0000-00004A4C0000}"/>
    <cellStyle name="Currency 2 2 3 2 7" xfId="20107" xr:uid="{00000000-0005-0000-0000-00004B4C0000}"/>
    <cellStyle name="Currency 2 2 3 2 7 2" xfId="20108" xr:uid="{00000000-0005-0000-0000-00004C4C0000}"/>
    <cellStyle name="Currency 2 2 3 2 7 3" xfId="20109" xr:uid="{00000000-0005-0000-0000-00004D4C0000}"/>
    <cellStyle name="Currency 2 2 3 2 8" xfId="20110" xr:uid="{00000000-0005-0000-0000-00004E4C0000}"/>
    <cellStyle name="Currency 2 2 3 2 8 2" xfId="20111" xr:uid="{00000000-0005-0000-0000-00004F4C0000}"/>
    <cellStyle name="Currency 2 2 3 2 8 3" xfId="20112" xr:uid="{00000000-0005-0000-0000-0000504C0000}"/>
    <cellStyle name="Currency 2 2 3 2 9" xfId="20113" xr:uid="{00000000-0005-0000-0000-0000514C0000}"/>
    <cellStyle name="Currency 2 2 3 2 9 2" xfId="20114" xr:uid="{00000000-0005-0000-0000-0000524C0000}"/>
    <cellStyle name="Currency 2 2 3 2 9 3" xfId="20115" xr:uid="{00000000-0005-0000-0000-0000534C0000}"/>
    <cellStyle name="Currency 2 2 3 3" xfId="876" xr:uid="{00000000-0005-0000-0000-0000544C0000}"/>
    <cellStyle name="Currency 2 2 3 3 2" xfId="877" xr:uid="{00000000-0005-0000-0000-0000554C0000}"/>
    <cellStyle name="Currency 2 2 3 3 2 2" xfId="20116" xr:uid="{00000000-0005-0000-0000-0000564C0000}"/>
    <cellStyle name="Currency 2 2 3 3 2 2 2" xfId="20117" xr:uid="{00000000-0005-0000-0000-0000574C0000}"/>
    <cellStyle name="Currency 2 2 3 3 2 2 3" xfId="20118" xr:uid="{00000000-0005-0000-0000-0000584C0000}"/>
    <cellStyle name="Currency 2 2 3 3 2 3" xfId="20119" xr:uid="{00000000-0005-0000-0000-0000594C0000}"/>
    <cellStyle name="Currency 2 2 3 3 2 3 2" xfId="20120" xr:uid="{00000000-0005-0000-0000-00005A4C0000}"/>
    <cellStyle name="Currency 2 2 3 3 2 3 3" xfId="20121" xr:uid="{00000000-0005-0000-0000-00005B4C0000}"/>
    <cellStyle name="Currency 2 2 3 3 2 4" xfId="20122" xr:uid="{00000000-0005-0000-0000-00005C4C0000}"/>
    <cellStyle name="Currency 2 2 3 3 2 4 2" xfId="20123" xr:uid="{00000000-0005-0000-0000-00005D4C0000}"/>
    <cellStyle name="Currency 2 2 3 3 2 4 3" xfId="20124" xr:uid="{00000000-0005-0000-0000-00005E4C0000}"/>
    <cellStyle name="Currency 2 2 3 3 2 5" xfId="20125" xr:uid="{00000000-0005-0000-0000-00005F4C0000}"/>
    <cellStyle name="Currency 2 2 3 3 2 5 2" xfId="20126" xr:uid="{00000000-0005-0000-0000-0000604C0000}"/>
    <cellStyle name="Currency 2 2 3 3 2 5 3" xfId="20127" xr:uid="{00000000-0005-0000-0000-0000614C0000}"/>
    <cellStyle name="Currency 2 2 3 3 2 6" xfId="20128" xr:uid="{00000000-0005-0000-0000-0000624C0000}"/>
    <cellStyle name="Currency 2 2 3 3 2 7" xfId="20129" xr:uid="{00000000-0005-0000-0000-0000634C0000}"/>
    <cellStyle name="Currency 2 2 3 3 3" xfId="20130" xr:uid="{00000000-0005-0000-0000-0000644C0000}"/>
    <cellStyle name="Currency 2 2 3 3 3 2" xfId="20131" xr:uid="{00000000-0005-0000-0000-0000654C0000}"/>
    <cellStyle name="Currency 2 2 3 3 3 3" xfId="20132" xr:uid="{00000000-0005-0000-0000-0000664C0000}"/>
    <cellStyle name="Currency 2 2 3 3 4" xfId="20133" xr:uid="{00000000-0005-0000-0000-0000674C0000}"/>
    <cellStyle name="Currency 2 2 3 3 4 2" xfId="20134" xr:uid="{00000000-0005-0000-0000-0000684C0000}"/>
    <cellStyle name="Currency 2 2 3 3 4 3" xfId="20135" xr:uid="{00000000-0005-0000-0000-0000694C0000}"/>
    <cellStyle name="Currency 2 2 3 3 5" xfId="20136" xr:uid="{00000000-0005-0000-0000-00006A4C0000}"/>
    <cellStyle name="Currency 2 2 3 3 5 2" xfId="20137" xr:uid="{00000000-0005-0000-0000-00006B4C0000}"/>
    <cellStyle name="Currency 2 2 3 3 5 3" xfId="20138" xr:uid="{00000000-0005-0000-0000-00006C4C0000}"/>
    <cellStyle name="Currency 2 2 3 3 6" xfId="20139" xr:uid="{00000000-0005-0000-0000-00006D4C0000}"/>
    <cellStyle name="Currency 2 2 3 3 6 2" xfId="20140" xr:uid="{00000000-0005-0000-0000-00006E4C0000}"/>
    <cellStyle name="Currency 2 2 3 3 6 3" xfId="20141" xr:uid="{00000000-0005-0000-0000-00006F4C0000}"/>
    <cellStyle name="Currency 2 2 3 3 7" xfId="20142" xr:uid="{00000000-0005-0000-0000-0000704C0000}"/>
    <cellStyle name="Currency 2 2 3 3 8" xfId="20143" xr:uid="{00000000-0005-0000-0000-0000714C0000}"/>
    <cellStyle name="Currency 2 2 3 4" xfId="878" xr:uid="{00000000-0005-0000-0000-0000724C0000}"/>
    <cellStyle name="Currency 2 2 3 4 2" xfId="20144" xr:uid="{00000000-0005-0000-0000-0000734C0000}"/>
    <cellStyle name="Currency 2 2 3 4 2 2" xfId="20145" xr:uid="{00000000-0005-0000-0000-0000744C0000}"/>
    <cellStyle name="Currency 2 2 3 4 2 2 2" xfId="20146" xr:uid="{00000000-0005-0000-0000-0000754C0000}"/>
    <cellStyle name="Currency 2 2 3 4 2 2 3" xfId="20147" xr:uid="{00000000-0005-0000-0000-0000764C0000}"/>
    <cellStyle name="Currency 2 2 3 4 2 3" xfId="20148" xr:uid="{00000000-0005-0000-0000-0000774C0000}"/>
    <cellStyle name="Currency 2 2 3 4 2 3 2" xfId="20149" xr:uid="{00000000-0005-0000-0000-0000784C0000}"/>
    <cellStyle name="Currency 2 2 3 4 2 3 3" xfId="20150" xr:uid="{00000000-0005-0000-0000-0000794C0000}"/>
    <cellStyle name="Currency 2 2 3 4 2 4" xfId="20151" xr:uid="{00000000-0005-0000-0000-00007A4C0000}"/>
    <cellStyle name="Currency 2 2 3 4 2 4 2" xfId="20152" xr:uid="{00000000-0005-0000-0000-00007B4C0000}"/>
    <cellStyle name="Currency 2 2 3 4 2 4 3" xfId="20153" xr:uid="{00000000-0005-0000-0000-00007C4C0000}"/>
    <cellStyle name="Currency 2 2 3 4 2 5" xfId="20154" xr:uid="{00000000-0005-0000-0000-00007D4C0000}"/>
    <cellStyle name="Currency 2 2 3 4 2 5 2" xfId="20155" xr:uid="{00000000-0005-0000-0000-00007E4C0000}"/>
    <cellStyle name="Currency 2 2 3 4 2 5 3" xfId="20156" xr:uid="{00000000-0005-0000-0000-00007F4C0000}"/>
    <cellStyle name="Currency 2 2 3 4 2 6" xfId="20157" xr:uid="{00000000-0005-0000-0000-0000804C0000}"/>
    <cellStyle name="Currency 2 2 3 4 2 7" xfId="20158" xr:uid="{00000000-0005-0000-0000-0000814C0000}"/>
    <cellStyle name="Currency 2 2 3 4 3" xfId="20159" xr:uid="{00000000-0005-0000-0000-0000824C0000}"/>
    <cellStyle name="Currency 2 2 3 4 3 2" xfId="20160" xr:uid="{00000000-0005-0000-0000-0000834C0000}"/>
    <cellStyle name="Currency 2 2 3 4 3 3" xfId="20161" xr:uid="{00000000-0005-0000-0000-0000844C0000}"/>
    <cellStyle name="Currency 2 2 3 4 4" xfId="20162" xr:uid="{00000000-0005-0000-0000-0000854C0000}"/>
    <cellStyle name="Currency 2 2 3 4 4 2" xfId="20163" xr:uid="{00000000-0005-0000-0000-0000864C0000}"/>
    <cellStyle name="Currency 2 2 3 4 4 3" xfId="20164" xr:uid="{00000000-0005-0000-0000-0000874C0000}"/>
    <cellStyle name="Currency 2 2 3 4 5" xfId="20165" xr:uid="{00000000-0005-0000-0000-0000884C0000}"/>
    <cellStyle name="Currency 2 2 3 4 5 2" xfId="20166" xr:uid="{00000000-0005-0000-0000-0000894C0000}"/>
    <cellStyle name="Currency 2 2 3 4 5 3" xfId="20167" xr:uid="{00000000-0005-0000-0000-00008A4C0000}"/>
    <cellStyle name="Currency 2 2 3 4 6" xfId="20168" xr:uid="{00000000-0005-0000-0000-00008B4C0000}"/>
    <cellStyle name="Currency 2 2 3 4 6 2" xfId="20169" xr:uid="{00000000-0005-0000-0000-00008C4C0000}"/>
    <cellStyle name="Currency 2 2 3 4 6 3" xfId="20170" xr:uid="{00000000-0005-0000-0000-00008D4C0000}"/>
    <cellStyle name="Currency 2 2 3 4 7" xfId="20171" xr:uid="{00000000-0005-0000-0000-00008E4C0000}"/>
    <cellStyle name="Currency 2 2 3 4 8" xfId="20172" xr:uid="{00000000-0005-0000-0000-00008F4C0000}"/>
    <cellStyle name="Currency 2 2 3 5" xfId="20173" xr:uid="{00000000-0005-0000-0000-0000904C0000}"/>
    <cellStyle name="Currency 2 2 3 5 2" xfId="20174" xr:uid="{00000000-0005-0000-0000-0000914C0000}"/>
    <cellStyle name="Currency 2 2 3 5 2 2" xfId="20175" xr:uid="{00000000-0005-0000-0000-0000924C0000}"/>
    <cellStyle name="Currency 2 2 3 5 2 3" xfId="20176" xr:uid="{00000000-0005-0000-0000-0000934C0000}"/>
    <cellStyle name="Currency 2 2 3 5 3" xfId="20177" xr:uid="{00000000-0005-0000-0000-0000944C0000}"/>
    <cellStyle name="Currency 2 2 3 5 3 2" xfId="20178" xr:uid="{00000000-0005-0000-0000-0000954C0000}"/>
    <cellStyle name="Currency 2 2 3 5 3 3" xfId="20179" xr:uid="{00000000-0005-0000-0000-0000964C0000}"/>
    <cellStyle name="Currency 2 2 3 5 4" xfId="20180" xr:uid="{00000000-0005-0000-0000-0000974C0000}"/>
    <cellStyle name="Currency 2 2 3 5 4 2" xfId="20181" xr:uid="{00000000-0005-0000-0000-0000984C0000}"/>
    <cellStyle name="Currency 2 2 3 5 4 3" xfId="20182" xr:uid="{00000000-0005-0000-0000-0000994C0000}"/>
    <cellStyle name="Currency 2 2 3 5 5" xfId="20183" xr:uid="{00000000-0005-0000-0000-00009A4C0000}"/>
    <cellStyle name="Currency 2 2 3 5 5 2" xfId="20184" xr:uid="{00000000-0005-0000-0000-00009B4C0000}"/>
    <cellStyle name="Currency 2 2 3 5 5 3" xfId="20185" xr:uid="{00000000-0005-0000-0000-00009C4C0000}"/>
    <cellStyle name="Currency 2 2 3 5 6" xfId="20186" xr:uid="{00000000-0005-0000-0000-00009D4C0000}"/>
    <cellStyle name="Currency 2 2 3 5 7" xfId="20187" xr:uid="{00000000-0005-0000-0000-00009E4C0000}"/>
    <cellStyle name="Currency 2 2 3 6" xfId="20188" xr:uid="{00000000-0005-0000-0000-00009F4C0000}"/>
    <cellStyle name="Currency 2 2 3 6 2" xfId="20189" xr:uid="{00000000-0005-0000-0000-0000A04C0000}"/>
    <cellStyle name="Currency 2 2 3 6 2 2" xfId="20190" xr:uid="{00000000-0005-0000-0000-0000A14C0000}"/>
    <cellStyle name="Currency 2 2 3 6 2 3" xfId="20191" xr:uid="{00000000-0005-0000-0000-0000A24C0000}"/>
    <cellStyle name="Currency 2 2 3 6 3" xfId="20192" xr:uid="{00000000-0005-0000-0000-0000A34C0000}"/>
    <cellStyle name="Currency 2 2 3 6 3 2" xfId="20193" xr:uid="{00000000-0005-0000-0000-0000A44C0000}"/>
    <cellStyle name="Currency 2 2 3 6 3 3" xfId="20194" xr:uid="{00000000-0005-0000-0000-0000A54C0000}"/>
    <cellStyle name="Currency 2 2 3 6 4" xfId="20195" xr:uid="{00000000-0005-0000-0000-0000A64C0000}"/>
    <cellStyle name="Currency 2 2 3 6 4 2" xfId="20196" xr:uid="{00000000-0005-0000-0000-0000A74C0000}"/>
    <cellStyle name="Currency 2 2 3 6 4 3" xfId="20197" xr:uid="{00000000-0005-0000-0000-0000A84C0000}"/>
    <cellStyle name="Currency 2 2 3 6 5" xfId="20198" xr:uid="{00000000-0005-0000-0000-0000A94C0000}"/>
    <cellStyle name="Currency 2 2 3 6 5 2" xfId="20199" xr:uid="{00000000-0005-0000-0000-0000AA4C0000}"/>
    <cellStyle name="Currency 2 2 3 6 5 3" xfId="20200" xr:uid="{00000000-0005-0000-0000-0000AB4C0000}"/>
    <cellStyle name="Currency 2 2 3 6 6" xfId="20201" xr:uid="{00000000-0005-0000-0000-0000AC4C0000}"/>
    <cellStyle name="Currency 2 2 3 6 7" xfId="20202" xr:uid="{00000000-0005-0000-0000-0000AD4C0000}"/>
    <cellStyle name="Currency 2 2 3 7" xfId="20203" xr:uid="{00000000-0005-0000-0000-0000AE4C0000}"/>
    <cellStyle name="Currency 2 2 3 7 2" xfId="20204" xr:uid="{00000000-0005-0000-0000-0000AF4C0000}"/>
    <cellStyle name="Currency 2 2 3 7 2 2" xfId="20205" xr:uid="{00000000-0005-0000-0000-0000B04C0000}"/>
    <cellStyle name="Currency 2 2 3 7 2 3" xfId="20206" xr:uid="{00000000-0005-0000-0000-0000B14C0000}"/>
    <cellStyle name="Currency 2 2 3 7 3" xfId="20207" xr:uid="{00000000-0005-0000-0000-0000B24C0000}"/>
    <cellStyle name="Currency 2 2 3 7 3 2" xfId="20208" xr:uid="{00000000-0005-0000-0000-0000B34C0000}"/>
    <cellStyle name="Currency 2 2 3 7 3 3" xfId="20209" xr:uid="{00000000-0005-0000-0000-0000B44C0000}"/>
    <cellStyle name="Currency 2 2 3 7 4" xfId="20210" xr:uid="{00000000-0005-0000-0000-0000B54C0000}"/>
    <cellStyle name="Currency 2 2 3 7 4 2" xfId="20211" xr:uid="{00000000-0005-0000-0000-0000B64C0000}"/>
    <cellStyle name="Currency 2 2 3 7 4 3" xfId="20212" xr:uid="{00000000-0005-0000-0000-0000B74C0000}"/>
    <cellStyle name="Currency 2 2 3 7 5" xfId="20213" xr:uid="{00000000-0005-0000-0000-0000B84C0000}"/>
    <cellStyle name="Currency 2 2 3 7 5 2" xfId="20214" xr:uid="{00000000-0005-0000-0000-0000B94C0000}"/>
    <cellStyle name="Currency 2 2 3 7 5 3" xfId="20215" xr:uid="{00000000-0005-0000-0000-0000BA4C0000}"/>
    <cellStyle name="Currency 2 2 3 7 6" xfId="20216" xr:uid="{00000000-0005-0000-0000-0000BB4C0000}"/>
    <cellStyle name="Currency 2 2 3 7 7" xfId="20217" xr:uid="{00000000-0005-0000-0000-0000BC4C0000}"/>
    <cellStyle name="Currency 2 2 3 8" xfId="20218" xr:uid="{00000000-0005-0000-0000-0000BD4C0000}"/>
    <cellStyle name="Currency 2 2 3 8 2" xfId="20219" xr:uid="{00000000-0005-0000-0000-0000BE4C0000}"/>
    <cellStyle name="Currency 2 2 3 8 2 2" xfId="20220" xr:uid="{00000000-0005-0000-0000-0000BF4C0000}"/>
    <cellStyle name="Currency 2 2 3 8 2 3" xfId="20221" xr:uid="{00000000-0005-0000-0000-0000C04C0000}"/>
    <cellStyle name="Currency 2 2 3 8 3" xfId="20222" xr:uid="{00000000-0005-0000-0000-0000C14C0000}"/>
    <cellStyle name="Currency 2 2 3 8 3 2" xfId="20223" xr:uid="{00000000-0005-0000-0000-0000C24C0000}"/>
    <cellStyle name="Currency 2 2 3 8 3 3" xfId="20224" xr:uid="{00000000-0005-0000-0000-0000C34C0000}"/>
    <cellStyle name="Currency 2 2 3 8 4" xfId="20225" xr:uid="{00000000-0005-0000-0000-0000C44C0000}"/>
    <cellStyle name="Currency 2 2 3 8 4 2" xfId="20226" xr:uid="{00000000-0005-0000-0000-0000C54C0000}"/>
    <cellStyle name="Currency 2 2 3 8 4 3" xfId="20227" xr:uid="{00000000-0005-0000-0000-0000C64C0000}"/>
    <cellStyle name="Currency 2 2 3 8 5" xfId="20228" xr:uid="{00000000-0005-0000-0000-0000C74C0000}"/>
    <cellStyle name="Currency 2 2 3 8 5 2" xfId="20229" xr:uid="{00000000-0005-0000-0000-0000C84C0000}"/>
    <cellStyle name="Currency 2 2 3 8 5 3" xfId="20230" xr:uid="{00000000-0005-0000-0000-0000C94C0000}"/>
    <cellStyle name="Currency 2 2 3 8 6" xfId="20231" xr:uid="{00000000-0005-0000-0000-0000CA4C0000}"/>
    <cellStyle name="Currency 2 2 3 8 7" xfId="20232" xr:uid="{00000000-0005-0000-0000-0000CB4C0000}"/>
    <cellStyle name="Currency 2 2 3 9" xfId="20233" xr:uid="{00000000-0005-0000-0000-0000CC4C0000}"/>
    <cellStyle name="Currency 2 2 3 9 2" xfId="20234" xr:uid="{00000000-0005-0000-0000-0000CD4C0000}"/>
    <cellStyle name="Currency 2 2 3 9 3" xfId="20235" xr:uid="{00000000-0005-0000-0000-0000CE4C0000}"/>
    <cellStyle name="Currency 2 2 4" xfId="879" xr:uid="{00000000-0005-0000-0000-0000CF4C0000}"/>
    <cellStyle name="Currency 2 2 4 10" xfId="20236" xr:uid="{00000000-0005-0000-0000-0000D04C0000}"/>
    <cellStyle name="Currency 2 2 4 11" xfId="20237" xr:uid="{00000000-0005-0000-0000-0000D14C0000}"/>
    <cellStyle name="Currency 2 2 4 2" xfId="880" xr:uid="{00000000-0005-0000-0000-0000D24C0000}"/>
    <cellStyle name="Currency 2 2 4 2 2" xfId="881" xr:uid="{00000000-0005-0000-0000-0000D34C0000}"/>
    <cellStyle name="Currency 2 2 4 2 2 2" xfId="882" xr:uid="{00000000-0005-0000-0000-0000D44C0000}"/>
    <cellStyle name="Currency 2 2 4 2 2 2 2" xfId="20238" xr:uid="{00000000-0005-0000-0000-0000D54C0000}"/>
    <cellStyle name="Currency 2 2 4 2 2 2 3" xfId="20239" xr:uid="{00000000-0005-0000-0000-0000D64C0000}"/>
    <cellStyle name="Currency 2 2 4 2 2 3" xfId="20240" xr:uid="{00000000-0005-0000-0000-0000D74C0000}"/>
    <cellStyle name="Currency 2 2 4 2 2 3 2" xfId="20241" xr:uid="{00000000-0005-0000-0000-0000D84C0000}"/>
    <cellStyle name="Currency 2 2 4 2 2 3 3" xfId="20242" xr:uid="{00000000-0005-0000-0000-0000D94C0000}"/>
    <cellStyle name="Currency 2 2 4 2 2 4" xfId="20243" xr:uid="{00000000-0005-0000-0000-0000DA4C0000}"/>
    <cellStyle name="Currency 2 2 4 2 2 4 2" xfId="20244" xr:uid="{00000000-0005-0000-0000-0000DB4C0000}"/>
    <cellStyle name="Currency 2 2 4 2 2 4 3" xfId="20245" xr:uid="{00000000-0005-0000-0000-0000DC4C0000}"/>
    <cellStyle name="Currency 2 2 4 2 2 5" xfId="20246" xr:uid="{00000000-0005-0000-0000-0000DD4C0000}"/>
    <cellStyle name="Currency 2 2 4 2 2 5 2" xfId="20247" xr:uid="{00000000-0005-0000-0000-0000DE4C0000}"/>
    <cellStyle name="Currency 2 2 4 2 2 5 3" xfId="20248" xr:uid="{00000000-0005-0000-0000-0000DF4C0000}"/>
    <cellStyle name="Currency 2 2 4 2 2 6" xfId="20249" xr:uid="{00000000-0005-0000-0000-0000E04C0000}"/>
    <cellStyle name="Currency 2 2 4 2 2 7" xfId="20250" xr:uid="{00000000-0005-0000-0000-0000E14C0000}"/>
    <cellStyle name="Currency 2 2 4 2 3" xfId="883" xr:uid="{00000000-0005-0000-0000-0000E24C0000}"/>
    <cellStyle name="Currency 2 2 4 2 3 2" xfId="20251" xr:uid="{00000000-0005-0000-0000-0000E34C0000}"/>
    <cellStyle name="Currency 2 2 4 2 3 3" xfId="20252" xr:uid="{00000000-0005-0000-0000-0000E44C0000}"/>
    <cellStyle name="Currency 2 2 4 2 4" xfId="20253" xr:uid="{00000000-0005-0000-0000-0000E54C0000}"/>
    <cellStyle name="Currency 2 2 4 2 4 2" xfId="20254" xr:uid="{00000000-0005-0000-0000-0000E64C0000}"/>
    <cellStyle name="Currency 2 2 4 2 4 3" xfId="20255" xr:uid="{00000000-0005-0000-0000-0000E74C0000}"/>
    <cellStyle name="Currency 2 2 4 2 5" xfId="20256" xr:uid="{00000000-0005-0000-0000-0000E84C0000}"/>
    <cellStyle name="Currency 2 2 4 2 5 2" xfId="20257" xr:uid="{00000000-0005-0000-0000-0000E94C0000}"/>
    <cellStyle name="Currency 2 2 4 2 5 3" xfId="20258" xr:uid="{00000000-0005-0000-0000-0000EA4C0000}"/>
    <cellStyle name="Currency 2 2 4 2 6" xfId="20259" xr:uid="{00000000-0005-0000-0000-0000EB4C0000}"/>
    <cellStyle name="Currency 2 2 4 2 6 2" xfId="20260" xr:uid="{00000000-0005-0000-0000-0000EC4C0000}"/>
    <cellStyle name="Currency 2 2 4 2 6 3" xfId="20261" xr:uid="{00000000-0005-0000-0000-0000ED4C0000}"/>
    <cellStyle name="Currency 2 2 4 2 7" xfId="20262" xr:uid="{00000000-0005-0000-0000-0000EE4C0000}"/>
    <cellStyle name="Currency 2 2 4 2 8" xfId="20263" xr:uid="{00000000-0005-0000-0000-0000EF4C0000}"/>
    <cellStyle name="Currency 2 2 4 3" xfId="884" xr:uid="{00000000-0005-0000-0000-0000F04C0000}"/>
    <cellStyle name="Currency 2 2 4 3 2" xfId="885" xr:uid="{00000000-0005-0000-0000-0000F14C0000}"/>
    <cellStyle name="Currency 2 2 4 3 2 2" xfId="20264" xr:uid="{00000000-0005-0000-0000-0000F24C0000}"/>
    <cellStyle name="Currency 2 2 4 3 2 3" xfId="20265" xr:uid="{00000000-0005-0000-0000-0000F34C0000}"/>
    <cellStyle name="Currency 2 2 4 3 3" xfId="20266" xr:uid="{00000000-0005-0000-0000-0000F44C0000}"/>
    <cellStyle name="Currency 2 2 4 3 3 2" xfId="20267" xr:uid="{00000000-0005-0000-0000-0000F54C0000}"/>
    <cellStyle name="Currency 2 2 4 3 3 3" xfId="20268" xr:uid="{00000000-0005-0000-0000-0000F64C0000}"/>
    <cellStyle name="Currency 2 2 4 3 4" xfId="20269" xr:uid="{00000000-0005-0000-0000-0000F74C0000}"/>
    <cellStyle name="Currency 2 2 4 3 4 2" xfId="20270" xr:uid="{00000000-0005-0000-0000-0000F84C0000}"/>
    <cellStyle name="Currency 2 2 4 3 4 3" xfId="20271" xr:uid="{00000000-0005-0000-0000-0000F94C0000}"/>
    <cellStyle name="Currency 2 2 4 3 5" xfId="20272" xr:uid="{00000000-0005-0000-0000-0000FA4C0000}"/>
    <cellStyle name="Currency 2 2 4 3 5 2" xfId="20273" xr:uid="{00000000-0005-0000-0000-0000FB4C0000}"/>
    <cellStyle name="Currency 2 2 4 3 5 3" xfId="20274" xr:uid="{00000000-0005-0000-0000-0000FC4C0000}"/>
    <cellStyle name="Currency 2 2 4 3 6" xfId="20275" xr:uid="{00000000-0005-0000-0000-0000FD4C0000}"/>
    <cellStyle name="Currency 2 2 4 3 7" xfId="20276" xr:uid="{00000000-0005-0000-0000-0000FE4C0000}"/>
    <cellStyle name="Currency 2 2 4 4" xfId="886" xr:uid="{00000000-0005-0000-0000-0000FF4C0000}"/>
    <cellStyle name="Currency 2 2 4 4 2" xfId="20277" xr:uid="{00000000-0005-0000-0000-0000004D0000}"/>
    <cellStyle name="Currency 2 2 4 4 2 2" xfId="20278" xr:uid="{00000000-0005-0000-0000-0000014D0000}"/>
    <cellStyle name="Currency 2 2 4 4 2 3" xfId="20279" xr:uid="{00000000-0005-0000-0000-0000024D0000}"/>
    <cellStyle name="Currency 2 2 4 4 3" xfId="20280" xr:uid="{00000000-0005-0000-0000-0000034D0000}"/>
    <cellStyle name="Currency 2 2 4 4 3 2" xfId="20281" xr:uid="{00000000-0005-0000-0000-0000044D0000}"/>
    <cellStyle name="Currency 2 2 4 4 3 3" xfId="20282" xr:uid="{00000000-0005-0000-0000-0000054D0000}"/>
    <cellStyle name="Currency 2 2 4 4 4" xfId="20283" xr:uid="{00000000-0005-0000-0000-0000064D0000}"/>
    <cellStyle name="Currency 2 2 4 4 4 2" xfId="20284" xr:uid="{00000000-0005-0000-0000-0000074D0000}"/>
    <cellStyle name="Currency 2 2 4 4 4 3" xfId="20285" xr:uid="{00000000-0005-0000-0000-0000084D0000}"/>
    <cellStyle name="Currency 2 2 4 4 5" xfId="20286" xr:uid="{00000000-0005-0000-0000-0000094D0000}"/>
    <cellStyle name="Currency 2 2 4 4 5 2" xfId="20287" xr:uid="{00000000-0005-0000-0000-00000A4D0000}"/>
    <cellStyle name="Currency 2 2 4 4 5 3" xfId="20288" xr:uid="{00000000-0005-0000-0000-00000B4D0000}"/>
    <cellStyle name="Currency 2 2 4 4 6" xfId="20289" xr:uid="{00000000-0005-0000-0000-00000C4D0000}"/>
    <cellStyle name="Currency 2 2 4 4 7" xfId="20290" xr:uid="{00000000-0005-0000-0000-00000D4D0000}"/>
    <cellStyle name="Currency 2 2 4 5" xfId="20291" xr:uid="{00000000-0005-0000-0000-00000E4D0000}"/>
    <cellStyle name="Currency 2 2 4 5 2" xfId="20292" xr:uid="{00000000-0005-0000-0000-00000F4D0000}"/>
    <cellStyle name="Currency 2 2 4 5 2 2" xfId="20293" xr:uid="{00000000-0005-0000-0000-0000104D0000}"/>
    <cellStyle name="Currency 2 2 4 5 2 3" xfId="20294" xr:uid="{00000000-0005-0000-0000-0000114D0000}"/>
    <cellStyle name="Currency 2 2 4 5 3" xfId="20295" xr:uid="{00000000-0005-0000-0000-0000124D0000}"/>
    <cellStyle name="Currency 2 2 4 5 3 2" xfId="20296" xr:uid="{00000000-0005-0000-0000-0000134D0000}"/>
    <cellStyle name="Currency 2 2 4 5 3 3" xfId="20297" xr:uid="{00000000-0005-0000-0000-0000144D0000}"/>
    <cellStyle name="Currency 2 2 4 5 4" xfId="20298" xr:uid="{00000000-0005-0000-0000-0000154D0000}"/>
    <cellStyle name="Currency 2 2 4 5 4 2" xfId="20299" xr:uid="{00000000-0005-0000-0000-0000164D0000}"/>
    <cellStyle name="Currency 2 2 4 5 4 3" xfId="20300" xr:uid="{00000000-0005-0000-0000-0000174D0000}"/>
    <cellStyle name="Currency 2 2 4 5 5" xfId="20301" xr:uid="{00000000-0005-0000-0000-0000184D0000}"/>
    <cellStyle name="Currency 2 2 4 5 5 2" xfId="20302" xr:uid="{00000000-0005-0000-0000-0000194D0000}"/>
    <cellStyle name="Currency 2 2 4 5 5 3" xfId="20303" xr:uid="{00000000-0005-0000-0000-00001A4D0000}"/>
    <cellStyle name="Currency 2 2 4 5 6" xfId="20304" xr:uid="{00000000-0005-0000-0000-00001B4D0000}"/>
    <cellStyle name="Currency 2 2 4 5 7" xfId="20305" xr:uid="{00000000-0005-0000-0000-00001C4D0000}"/>
    <cellStyle name="Currency 2 2 4 6" xfId="20306" xr:uid="{00000000-0005-0000-0000-00001D4D0000}"/>
    <cellStyle name="Currency 2 2 4 6 2" xfId="20307" xr:uid="{00000000-0005-0000-0000-00001E4D0000}"/>
    <cellStyle name="Currency 2 2 4 6 3" xfId="20308" xr:uid="{00000000-0005-0000-0000-00001F4D0000}"/>
    <cellStyle name="Currency 2 2 4 7" xfId="20309" xr:uid="{00000000-0005-0000-0000-0000204D0000}"/>
    <cellStyle name="Currency 2 2 4 7 2" xfId="20310" xr:uid="{00000000-0005-0000-0000-0000214D0000}"/>
    <cellStyle name="Currency 2 2 4 7 3" xfId="20311" xr:uid="{00000000-0005-0000-0000-0000224D0000}"/>
    <cellStyle name="Currency 2 2 4 8" xfId="20312" xr:uid="{00000000-0005-0000-0000-0000234D0000}"/>
    <cellStyle name="Currency 2 2 4 8 2" xfId="20313" xr:uid="{00000000-0005-0000-0000-0000244D0000}"/>
    <cellStyle name="Currency 2 2 4 8 3" xfId="20314" xr:uid="{00000000-0005-0000-0000-0000254D0000}"/>
    <cellStyle name="Currency 2 2 4 9" xfId="20315" xr:uid="{00000000-0005-0000-0000-0000264D0000}"/>
    <cellStyle name="Currency 2 2 4 9 2" xfId="20316" xr:uid="{00000000-0005-0000-0000-0000274D0000}"/>
    <cellStyle name="Currency 2 2 4 9 3" xfId="20317" xr:uid="{00000000-0005-0000-0000-0000284D0000}"/>
    <cellStyle name="Currency 2 2 5" xfId="1543" xr:uid="{00000000-0005-0000-0000-0000294D0000}"/>
    <cellStyle name="Currency 2 2 5 2" xfId="20319" xr:uid="{00000000-0005-0000-0000-00002A4D0000}"/>
    <cellStyle name="Currency 2 2 5 2 2" xfId="20320" xr:uid="{00000000-0005-0000-0000-00002B4D0000}"/>
    <cellStyle name="Currency 2 2 5 2 2 2" xfId="20321" xr:uid="{00000000-0005-0000-0000-00002C4D0000}"/>
    <cellStyle name="Currency 2 2 5 2 2 3" xfId="20322" xr:uid="{00000000-0005-0000-0000-00002D4D0000}"/>
    <cellStyle name="Currency 2 2 5 2 3" xfId="20323" xr:uid="{00000000-0005-0000-0000-00002E4D0000}"/>
    <cellStyle name="Currency 2 2 5 2 3 2" xfId="20324" xr:uid="{00000000-0005-0000-0000-00002F4D0000}"/>
    <cellStyle name="Currency 2 2 5 2 3 3" xfId="20325" xr:uid="{00000000-0005-0000-0000-0000304D0000}"/>
    <cellStyle name="Currency 2 2 5 2 4" xfId="20326" xr:uid="{00000000-0005-0000-0000-0000314D0000}"/>
    <cellStyle name="Currency 2 2 5 2 4 2" xfId="20327" xr:uid="{00000000-0005-0000-0000-0000324D0000}"/>
    <cellStyle name="Currency 2 2 5 2 4 3" xfId="20328" xr:uid="{00000000-0005-0000-0000-0000334D0000}"/>
    <cellStyle name="Currency 2 2 5 2 5" xfId="20329" xr:uid="{00000000-0005-0000-0000-0000344D0000}"/>
    <cellStyle name="Currency 2 2 5 2 5 2" xfId="20330" xr:uid="{00000000-0005-0000-0000-0000354D0000}"/>
    <cellStyle name="Currency 2 2 5 2 5 3" xfId="20331" xr:uid="{00000000-0005-0000-0000-0000364D0000}"/>
    <cellStyle name="Currency 2 2 5 2 6" xfId="20332" xr:uid="{00000000-0005-0000-0000-0000374D0000}"/>
    <cellStyle name="Currency 2 2 5 2 7" xfId="20333" xr:uid="{00000000-0005-0000-0000-0000384D0000}"/>
    <cellStyle name="Currency 2 2 5 3" xfId="20334" xr:uid="{00000000-0005-0000-0000-0000394D0000}"/>
    <cellStyle name="Currency 2 2 5 3 2" xfId="20335" xr:uid="{00000000-0005-0000-0000-00003A4D0000}"/>
    <cellStyle name="Currency 2 2 5 3 3" xfId="20336" xr:uid="{00000000-0005-0000-0000-00003B4D0000}"/>
    <cellStyle name="Currency 2 2 5 4" xfId="20337" xr:uid="{00000000-0005-0000-0000-00003C4D0000}"/>
    <cellStyle name="Currency 2 2 5 4 2" xfId="20338" xr:uid="{00000000-0005-0000-0000-00003D4D0000}"/>
    <cellStyle name="Currency 2 2 5 4 3" xfId="20339" xr:uid="{00000000-0005-0000-0000-00003E4D0000}"/>
    <cellStyle name="Currency 2 2 5 5" xfId="20340" xr:uid="{00000000-0005-0000-0000-00003F4D0000}"/>
    <cellStyle name="Currency 2 2 5 5 2" xfId="20341" xr:uid="{00000000-0005-0000-0000-0000404D0000}"/>
    <cellStyle name="Currency 2 2 5 5 3" xfId="20342" xr:uid="{00000000-0005-0000-0000-0000414D0000}"/>
    <cellStyle name="Currency 2 2 5 6" xfId="20343" xr:uid="{00000000-0005-0000-0000-0000424D0000}"/>
    <cellStyle name="Currency 2 2 5 6 2" xfId="20344" xr:uid="{00000000-0005-0000-0000-0000434D0000}"/>
    <cellStyle name="Currency 2 2 5 6 3" xfId="20345" xr:uid="{00000000-0005-0000-0000-0000444D0000}"/>
    <cellStyle name="Currency 2 2 5 7" xfId="20346" xr:uid="{00000000-0005-0000-0000-0000454D0000}"/>
    <cellStyle name="Currency 2 2 5 8" xfId="20347" xr:uid="{00000000-0005-0000-0000-0000464D0000}"/>
    <cellStyle name="Currency 2 2 5 9" xfId="20318" xr:uid="{00000000-0005-0000-0000-0000474D0000}"/>
    <cellStyle name="Currency 2 2 6" xfId="20348" xr:uid="{00000000-0005-0000-0000-0000484D0000}"/>
    <cellStyle name="Currency 2 2 6 2" xfId="20349" xr:uid="{00000000-0005-0000-0000-0000494D0000}"/>
    <cellStyle name="Currency 2 2 6 2 2" xfId="20350" xr:uid="{00000000-0005-0000-0000-00004A4D0000}"/>
    <cellStyle name="Currency 2 2 6 2 2 2" xfId="20351" xr:uid="{00000000-0005-0000-0000-00004B4D0000}"/>
    <cellStyle name="Currency 2 2 6 2 2 3" xfId="20352" xr:uid="{00000000-0005-0000-0000-00004C4D0000}"/>
    <cellStyle name="Currency 2 2 6 2 3" xfId="20353" xr:uid="{00000000-0005-0000-0000-00004D4D0000}"/>
    <cellStyle name="Currency 2 2 6 2 3 2" xfId="20354" xr:uid="{00000000-0005-0000-0000-00004E4D0000}"/>
    <cellStyle name="Currency 2 2 6 2 3 3" xfId="20355" xr:uid="{00000000-0005-0000-0000-00004F4D0000}"/>
    <cellStyle name="Currency 2 2 6 2 4" xfId="20356" xr:uid="{00000000-0005-0000-0000-0000504D0000}"/>
    <cellStyle name="Currency 2 2 6 2 4 2" xfId="20357" xr:uid="{00000000-0005-0000-0000-0000514D0000}"/>
    <cellStyle name="Currency 2 2 6 2 4 3" xfId="20358" xr:uid="{00000000-0005-0000-0000-0000524D0000}"/>
    <cellStyle name="Currency 2 2 6 2 5" xfId="20359" xr:uid="{00000000-0005-0000-0000-0000534D0000}"/>
    <cellStyle name="Currency 2 2 6 2 5 2" xfId="20360" xr:uid="{00000000-0005-0000-0000-0000544D0000}"/>
    <cellStyle name="Currency 2 2 6 2 5 3" xfId="20361" xr:uid="{00000000-0005-0000-0000-0000554D0000}"/>
    <cellStyle name="Currency 2 2 6 2 6" xfId="20362" xr:uid="{00000000-0005-0000-0000-0000564D0000}"/>
    <cellStyle name="Currency 2 2 6 2 7" xfId="20363" xr:uid="{00000000-0005-0000-0000-0000574D0000}"/>
    <cellStyle name="Currency 2 2 6 3" xfId="20364" xr:uid="{00000000-0005-0000-0000-0000584D0000}"/>
    <cellStyle name="Currency 2 2 6 3 2" xfId="20365" xr:uid="{00000000-0005-0000-0000-0000594D0000}"/>
    <cellStyle name="Currency 2 2 6 3 3" xfId="20366" xr:uid="{00000000-0005-0000-0000-00005A4D0000}"/>
    <cellStyle name="Currency 2 2 6 4" xfId="20367" xr:uid="{00000000-0005-0000-0000-00005B4D0000}"/>
    <cellStyle name="Currency 2 2 6 4 2" xfId="20368" xr:uid="{00000000-0005-0000-0000-00005C4D0000}"/>
    <cellStyle name="Currency 2 2 6 4 3" xfId="20369" xr:uid="{00000000-0005-0000-0000-00005D4D0000}"/>
    <cellStyle name="Currency 2 2 6 5" xfId="20370" xr:uid="{00000000-0005-0000-0000-00005E4D0000}"/>
    <cellStyle name="Currency 2 2 6 5 2" xfId="20371" xr:uid="{00000000-0005-0000-0000-00005F4D0000}"/>
    <cellStyle name="Currency 2 2 6 5 3" xfId="20372" xr:uid="{00000000-0005-0000-0000-0000604D0000}"/>
    <cellStyle name="Currency 2 2 6 6" xfId="20373" xr:uid="{00000000-0005-0000-0000-0000614D0000}"/>
    <cellStyle name="Currency 2 2 6 6 2" xfId="20374" xr:uid="{00000000-0005-0000-0000-0000624D0000}"/>
    <cellStyle name="Currency 2 2 6 6 3" xfId="20375" xr:uid="{00000000-0005-0000-0000-0000634D0000}"/>
    <cellStyle name="Currency 2 2 6 7" xfId="20376" xr:uid="{00000000-0005-0000-0000-0000644D0000}"/>
    <cellStyle name="Currency 2 2 6 8" xfId="20377" xr:uid="{00000000-0005-0000-0000-0000654D0000}"/>
    <cellStyle name="Currency 2 2 7" xfId="20378" xr:uid="{00000000-0005-0000-0000-0000664D0000}"/>
    <cellStyle name="Currency 2 2 7 2" xfId="20379" xr:uid="{00000000-0005-0000-0000-0000674D0000}"/>
    <cellStyle name="Currency 2 2 7 2 2" xfId="20380" xr:uid="{00000000-0005-0000-0000-0000684D0000}"/>
    <cellStyle name="Currency 2 2 7 2 3" xfId="20381" xr:uid="{00000000-0005-0000-0000-0000694D0000}"/>
    <cellStyle name="Currency 2 2 7 3" xfId="20382" xr:uid="{00000000-0005-0000-0000-00006A4D0000}"/>
    <cellStyle name="Currency 2 2 7 3 2" xfId="20383" xr:uid="{00000000-0005-0000-0000-00006B4D0000}"/>
    <cellStyle name="Currency 2 2 7 3 3" xfId="20384" xr:uid="{00000000-0005-0000-0000-00006C4D0000}"/>
    <cellStyle name="Currency 2 2 7 4" xfId="20385" xr:uid="{00000000-0005-0000-0000-00006D4D0000}"/>
    <cellStyle name="Currency 2 2 7 4 2" xfId="20386" xr:uid="{00000000-0005-0000-0000-00006E4D0000}"/>
    <cellStyle name="Currency 2 2 7 4 3" xfId="20387" xr:uid="{00000000-0005-0000-0000-00006F4D0000}"/>
    <cellStyle name="Currency 2 2 7 5" xfId="20388" xr:uid="{00000000-0005-0000-0000-0000704D0000}"/>
    <cellStyle name="Currency 2 2 7 5 2" xfId="20389" xr:uid="{00000000-0005-0000-0000-0000714D0000}"/>
    <cellStyle name="Currency 2 2 7 5 3" xfId="20390" xr:uid="{00000000-0005-0000-0000-0000724D0000}"/>
    <cellStyle name="Currency 2 2 7 6" xfId="20391" xr:uid="{00000000-0005-0000-0000-0000734D0000}"/>
    <cellStyle name="Currency 2 2 7 7" xfId="20392" xr:uid="{00000000-0005-0000-0000-0000744D0000}"/>
    <cellStyle name="Currency 2 2 8" xfId="20393" xr:uid="{00000000-0005-0000-0000-0000754D0000}"/>
    <cellStyle name="Currency 2 2 8 2" xfId="20394" xr:uid="{00000000-0005-0000-0000-0000764D0000}"/>
    <cellStyle name="Currency 2 2 8 2 2" xfId="20395" xr:uid="{00000000-0005-0000-0000-0000774D0000}"/>
    <cellStyle name="Currency 2 2 8 2 3" xfId="20396" xr:uid="{00000000-0005-0000-0000-0000784D0000}"/>
    <cellStyle name="Currency 2 2 8 3" xfId="20397" xr:uid="{00000000-0005-0000-0000-0000794D0000}"/>
    <cellStyle name="Currency 2 2 8 3 2" xfId="20398" xr:uid="{00000000-0005-0000-0000-00007A4D0000}"/>
    <cellStyle name="Currency 2 2 8 3 3" xfId="20399" xr:uid="{00000000-0005-0000-0000-00007B4D0000}"/>
    <cellStyle name="Currency 2 2 8 4" xfId="20400" xr:uid="{00000000-0005-0000-0000-00007C4D0000}"/>
    <cellStyle name="Currency 2 2 8 4 2" xfId="20401" xr:uid="{00000000-0005-0000-0000-00007D4D0000}"/>
    <cellStyle name="Currency 2 2 8 4 3" xfId="20402" xr:uid="{00000000-0005-0000-0000-00007E4D0000}"/>
    <cellStyle name="Currency 2 2 8 5" xfId="20403" xr:uid="{00000000-0005-0000-0000-00007F4D0000}"/>
    <cellStyle name="Currency 2 2 8 5 2" xfId="20404" xr:uid="{00000000-0005-0000-0000-0000804D0000}"/>
    <cellStyle name="Currency 2 2 8 5 3" xfId="20405" xr:uid="{00000000-0005-0000-0000-0000814D0000}"/>
    <cellStyle name="Currency 2 2 8 6" xfId="20406" xr:uid="{00000000-0005-0000-0000-0000824D0000}"/>
    <cellStyle name="Currency 2 2 8 7" xfId="20407" xr:uid="{00000000-0005-0000-0000-0000834D0000}"/>
    <cellStyle name="Currency 2 2 9" xfId="20408" xr:uid="{00000000-0005-0000-0000-0000844D0000}"/>
    <cellStyle name="Currency 2 2 9 2" xfId="20409" xr:uid="{00000000-0005-0000-0000-0000854D0000}"/>
    <cellStyle name="Currency 2 2 9 2 2" xfId="20410" xr:uid="{00000000-0005-0000-0000-0000864D0000}"/>
    <cellStyle name="Currency 2 2 9 2 3" xfId="20411" xr:uid="{00000000-0005-0000-0000-0000874D0000}"/>
    <cellStyle name="Currency 2 2 9 3" xfId="20412" xr:uid="{00000000-0005-0000-0000-0000884D0000}"/>
    <cellStyle name="Currency 2 2 9 3 2" xfId="20413" xr:uid="{00000000-0005-0000-0000-0000894D0000}"/>
    <cellStyle name="Currency 2 2 9 3 3" xfId="20414" xr:uid="{00000000-0005-0000-0000-00008A4D0000}"/>
    <cellStyle name="Currency 2 2 9 4" xfId="20415" xr:uid="{00000000-0005-0000-0000-00008B4D0000}"/>
    <cellStyle name="Currency 2 2 9 4 2" xfId="20416" xr:uid="{00000000-0005-0000-0000-00008C4D0000}"/>
    <cellStyle name="Currency 2 2 9 4 3" xfId="20417" xr:uid="{00000000-0005-0000-0000-00008D4D0000}"/>
    <cellStyle name="Currency 2 2 9 5" xfId="20418" xr:uid="{00000000-0005-0000-0000-00008E4D0000}"/>
    <cellStyle name="Currency 2 2 9 5 2" xfId="20419" xr:uid="{00000000-0005-0000-0000-00008F4D0000}"/>
    <cellStyle name="Currency 2 2 9 5 3" xfId="20420" xr:uid="{00000000-0005-0000-0000-0000904D0000}"/>
    <cellStyle name="Currency 2 2 9 6" xfId="20421" xr:uid="{00000000-0005-0000-0000-0000914D0000}"/>
    <cellStyle name="Currency 2 2 9 7" xfId="20422" xr:uid="{00000000-0005-0000-0000-0000924D0000}"/>
    <cellStyle name="Currency 2 20" xfId="19526" xr:uid="{00000000-0005-0000-0000-0000934D0000}"/>
    <cellStyle name="Currency 2 3" xfId="1544" xr:uid="{00000000-0005-0000-0000-0000944D0000}"/>
    <cellStyle name="Currency 2 3 10" xfId="20424" xr:uid="{00000000-0005-0000-0000-0000954D0000}"/>
    <cellStyle name="Currency 2 3 11" xfId="20425" xr:uid="{00000000-0005-0000-0000-0000964D0000}"/>
    <cellStyle name="Currency 2 3 12" xfId="20423" xr:uid="{00000000-0005-0000-0000-0000974D0000}"/>
    <cellStyle name="Currency 2 3 2" xfId="20426" xr:uid="{00000000-0005-0000-0000-0000984D0000}"/>
    <cellStyle name="Currency 2 3 2 2" xfId="20427" xr:uid="{00000000-0005-0000-0000-0000994D0000}"/>
    <cellStyle name="Currency 2 3 2 2 2" xfId="20428" xr:uid="{00000000-0005-0000-0000-00009A4D0000}"/>
    <cellStyle name="Currency 2 3 2 2 2 2" xfId="20429" xr:uid="{00000000-0005-0000-0000-00009B4D0000}"/>
    <cellStyle name="Currency 2 3 2 2 2 3" xfId="20430" xr:uid="{00000000-0005-0000-0000-00009C4D0000}"/>
    <cellStyle name="Currency 2 3 2 2 3" xfId="20431" xr:uid="{00000000-0005-0000-0000-00009D4D0000}"/>
    <cellStyle name="Currency 2 3 2 2 3 2" xfId="20432" xr:uid="{00000000-0005-0000-0000-00009E4D0000}"/>
    <cellStyle name="Currency 2 3 2 2 3 3" xfId="20433" xr:uid="{00000000-0005-0000-0000-00009F4D0000}"/>
    <cellStyle name="Currency 2 3 2 2 4" xfId="20434" xr:uid="{00000000-0005-0000-0000-0000A04D0000}"/>
    <cellStyle name="Currency 2 3 2 2 4 2" xfId="20435" xr:uid="{00000000-0005-0000-0000-0000A14D0000}"/>
    <cellStyle name="Currency 2 3 2 2 4 3" xfId="20436" xr:uid="{00000000-0005-0000-0000-0000A24D0000}"/>
    <cellStyle name="Currency 2 3 2 2 5" xfId="20437" xr:uid="{00000000-0005-0000-0000-0000A34D0000}"/>
    <cellStyle name="Currency 2 3 2 2 5 2" xfId="20438" xr:uid="{00000000-0005-0000-0000-0000A44D0000}"/>
    <cellStyle name="Currency 2 3 2 2 5 3" xfId="20439" xr:uid="{00000000-0005-0000-0000-0000A54D0000}"/>
    <cellStyle name="Currency 2 3 2 2 6" xfId="20440" xr:uid="{00000000-0005-0000-0000-0000A64D0000}"/>
    <cellStyle name="Currency 2 3 2 2 7" xfId="20441" xr:uid="{00000000-0005-0000-0000-0000A74D0000}"/>
    <cellStyle name="Currency 2 3 2 3" xfId="20442" xr:uid="{00000000-0005-0000-0000-0000A84D0000}"/>
    <cellStyle name="Currency 2 3 2 3 2" xfId="20443" xr:uid="{00000000-0005-0000-0000-0000A94D0000}"/>
    <cellStyle name="Currency 2 3 2 3 3" xfId="20444" xr:uid="{00000000-0005-0000-0000-0000AA4D0000}"/>
    <cellStyle name="Currency 2 3 2 4" xfId="20445" xr:uid="{00000000-0005-0000-0000-0000AB4D0000}"/>
    <cellStyle name="Currency 2 3 2 4 2" xfId="20446" xr:uid="{00000000-0005-0000-0000-0000AC4D0000}"/>
    <cellStyle name="Currency 2 3 2 4 3" xfId="20447" xr:uid="{00000000-0005-0000-0000-0000AD4D0000}"/>
    <cellStyle name="Currency 2 3 2 5" xfId="20448" xr:uid="{00000000-0005-0000-0000-0000AE4D0000}"/>
    <cellStyle name="Currency 2 3 2 5 2" xfId="20449" xr:uid="{00000000-0005-0000-0000-0000AF4D0000}"/>
    <cellStyle name="Currency 2 3 2 5 3" xfId="20450" xr:uid="{00000000-0005-0000-0000-0000B04D0000}"/>
    <cellStyle name="Currency 2 3 2 6" xfId="20451" xr:uid="{00000000-0005-0000-0000-0000B14D0000}"/>
    <cellStyle name="Currency 2 3 2 6 2" xfId="20452" xr:uid="{00000000-0005-0000-0000-0000B24D0000}"/>
    <cellStyle name="Currency 2 3 2 6 3" xfId="20453" xr:uid="{00000000-0005-0000-0000-0000B34D0000}"/>
    <cellStyle name="Currency 2 3 2 7" xfId="20454" xr:uid="{00000000-0005-0000-0000-0000B44D0000}"/>
    <cellStyle name="Currency 2 3 2 8" xfId="20455" xr:uid="{00000000-0005-0000-0000-0000B54D0000}"/>
    <cellStyle name="Currency 2 3 3" xfId="20456" xr:uid="{00000000-0005-0000-0000-0000B64D0000}"/>
    <cellStyle name="Currency 2 3 3 2" xfId="20457" xr:uid="{00000000-0005-0000-0000-0000B74D0000}"/>
    <cellStyle name="Currency 2 3 3 2 2" xfId="20458" xr:uid="{00000000-0005-0000-0000-0000B84D0000}"/>
    <cellStyle name="Currency 2 3 3 2 3" xfId="20459" xr:uid="{00000000-0005-0000-0000-0000B94D0000}"/>
    <cellStyle name="Currency 2 3 3 3" xfId="20460" xr:uid="{00000000-0005-0000-0000-0000BA4D0000}"/>
    <cellStyle name="Currency 2 3 3 3 2" xfId="20461" xr:uid="{00000000-0005-0000-0000-0000BB4D0000}"/>
    <cellStyle name="Currency 2 3 3 3 3" xfId="20462" xr:uid="{00000000-0005-0000-0000-0000BC4D0000}"/>
    <cellStyle name="Currency 2 3 3 4" xfId="20463" xr:uid="{00000000-0005-0000-0000-0000BD4D0000}"/>
    <cellStyle name="Currency 2 3 3 4 2" xfId="20464" xr:uid="{00000000-0005-0000-0000-0000BE4D0000}"/>
    <cellStyle name="Currency 2 3 3 4 3" xfId="20465" xr:uid="{00000000-0005-0000-0000-0000BF4D0000}"/>
    <cellStyle name="Currency 2 3 3 5" xfId="20466" xr:uid="{00000000-0005-0000-0000-0000C04D0000}"/>
    <cellStyle name="Currency 2 3 3 5 2" xfId="20467" xr:uid="{00000000-0005-0000-0000-0000C14D0000}"/>
    <cellStyle name="Currency 2 3 3 5 3" xfId="20468" xr:uid="{00000000-0005-0000-0000-0000C24D0000}"/>
    <cellStyle name="Currency 2 3 3 6" xfId="20469" xr:uid="{00000000-0005-0000-0000-0000C34D0000}"/>
    <cellStyle name="Currency 2 3 3 7" xfId="20470" xr:uid="{00000000-0005-0000-0000-0000C44D0000}"/>
    <cellStyle name="Currency 2 3 4" xfId="20471" xr:uid="{00000000-0005-0000-0000-0000C54D0000}"/>
    <cellStyle name="Currency 2 3 4 2" xfId="20472" xr:uid="{00000000-0005-0000-0000-0000C64D0000}"/>
    <cellStyle name="Currency 2 3 4 2 2" xfId="20473" xr:uid="{00000000-0005-0000-0000-0000C74D0000}"/>
    <cellStyle name="Currency 2 3 4 2 3" xfId="20474" xr:uid="{00000000-0005-0000-0000-0000C84D0000}"/>
    <cellStyle name="Currency 2 3 4 3" xfId="20475" xr:uid="{00000000-0005-0000-0000-0000C94D0000}"/>
    <cellStyle name="Currency 2 3 4 3 2" xfId="20476" xr:uid="{00000000-0005-0000-0000-0000CA4D0000}"/>
    <cellStyle name="Currency 2 3 4 3 3" xfId="20477" xr:uid="{00000000-0005-0000-0000-0000CB4D0000}"/>
    <cellStyle name="Currency 2 3 4 4" xfId="20478" xr:uid="{00000000-0005-0000-0000-0000CC4D0000}"/>
    <cellStyle name="Currency 2 3 4 4 2" xfId="20479" xr:uid="{00000000-0005-0000-0000-0000CD4D0000}"/>
    <cellStyle name="Currency 2 3 4 4 3" xfId="20480" xr:uid="{00000000-0005-0000-0000-0000CE4D0000}"/>
    <cellStyle name="Currency 2 3 4 5" xfId="20481" xr:uid="{00000000-0005-0000-0000-0000CF4D0000}"/>
    <cellStyle name="Currency 2 3 4 5 2" xfId="20482" xr:uid="{00000000-0005-0000-0000-0000D04D0000}"/>
    <cellStyle name="Currency 2 3 4 5 3" xfId="20483" xr:uid="{00000000-0005-0000-0000-0000D14D0000}"/>
    <cellStyle name="Currency 2 3 4 6" xfId="20484" xr:uid="{00000000-0005-0000-0000-0000D24D0000}"/>
    <cellStyle name="Currency 2 3 4 7" xfId="20485" xr:uid="{00000000-0005-0000-0000-0000D34D0000}"/>
    <cellStyle name="Currency 2 3 5" xfId="20486" xr:uid="{00000000-0005-0000-0000-0000D44D0000}"/>
    <cellStyle name="Currency 2 3 5 2" xfId="20487" xr:uid="{00000000-0005-0000-0000-0000D54D0000}"/>
    <cellStyle name="Currency 2 3 5 2 2" xfId="20488" xr:uid="{00000000-0005-0000-0000-0000D64D0000}"/>
    <cellStyle name="Currency 2 3 5 2 3" xfId="20489" xr:uid="{00000000-0005-0000-0000-0000D74D0000}"/>
    <cellStyle name="Currency 2 3 5 3" xfId="20490" xr:uid="{00000000-0005-0000-0000-0000D84D0000}"/>
    <cellStyle name="Currency 2 3 5 3 2" xfId="20491" xr:uid="{00000000-0005-0000-0000-0000D94D0000}"/>
    <cellStyle name="Currency 2 3 5 3 3" xfId="20492" xr:uid="{00000000-0005-0000-0000-0000DA4D0000}"/>
    <cellStyle name="Currency 2 3 5 4" xfId="20493" xr:uid="{00000000-0005-0000-0000-0000DB4D0000}"/>
    <cellStyle name="Currency 2 3 5 4 2" xfId="20494" xr:uid="{00000000-0005-0000-0000-0000DC4D0000}"/>
    <cellStyle name="Currency 2 3 5 4 3" xfId="20495" xr:uid="{00000000-0005-0000-0000-0000DD4D0000}"/>
    <cellStyle name="Currency 2 3 5 5" xfId="20496" xr:uid="{00000000-0005-0000-0000-0000DE4D0000}"/>
    <cellStyle name="Currency 2 3 5 5 2" xfId="20497" xr:uid="{00000000-0005-0000-0000-0000DF4D0000}"/>
    <cellStyle name="Currency 2 3 5 5 3" xfId="20498" xr:uid="{00000000-0005-0000-0000-0000E04D0000}"/>
    <cellStyle name="Currency 2 3 5 6" xfId="20499" xr:uid="{00000000-0005-0000-0000-0000E14D0000}"/>
    <cellStyle name="Currency 2 3 5 7" xfId="20500" xr:uid="{00000000-0005-0000-0000-0000E24D0000}"/>
    <cellStyle name="Currency 2 3 6" xfId="20501" xr:uid="{00000000-0005-0000-0000-0000E34D0000}"/>
    <cellStyle name="Currency 2 3 6 2" xfId="20502" xr:uid="{00000000-0005-0000-0000-0000E44D0000}"/>
    <cellStyle name="Currency 2 3 6 3" xfId="20503" xr:uid="{00000000-0005-0000-0000-0000E54D0000}"/>
    <cellStyle name="Currency 2 3 7" xfId="20504" xr:uid="{00000000-0005-0000-0000-0000E64D0000}"/>
    <cellStyle name="Currency 2 3 7 2" xfId="20505" xr:uid="{00000000-0005-0000-0000-0000E74D0000}"/>
    <cellStyle name="Currency 2 3 7 3" xfId="20506" xr:uid="{00000000-0005-0000-0000-0000E84D0000}"/>
    <cellStyle name="Currency 2 3 8" xfId="20507" xr:uid="{00000000-0005-0000-0000-0000E94D0000}"/>
    <cellStyle name="Currency 2 3 8 2" xfId="20508" xr:uid="{00000000-0005-0000-0000-0000EA4D0000}"/>
    <cellStyle name="Currency 2 3 8 3" xfId="20509" xr:uid="{00000000-0005-0000-0000-0000EB4D0000}"/>
    <cellStyle name="Currency 2 3 9" xfId="20510" xr:uid="{00000000-0005-0000-0000-0000EC4D0000}"/>
    <cellStyle name="Currency 2 3 9 2" xfId="20511" xr:uid="{00000000-0005-0000-0000-0000ED4D0000}"/>
    <cellStyle name="Currency 2 3 9 3" xfId="20512" xr:uid="{00000000-0005-0000-0000-0000EE4D0000}"/>
    <cellStyle name="Currency 2 4" xfId="20513" xr:uid="{00000000-0005-0000-0000-0000EF4D0000}"/>
    <cellStyle name="Currency 2 4 10" xfId="20514" xr:uid="{00000000-0005-0000-0000-0000F04D0000}"/>
    <cellStyle name="Currency 2 4 11" xfId="20515" xr:uid="{00000000-0005-0000-0000-0000F14D0000}"/>
    <cellStyle name="Currency 2 4 2" xfId="20516" xr:uid="{00000000-0005-0000-0000-0000F24D0000}"/>
    <cellStyle name="Currency 2 4 2 2" xfId="20517" xr:uid="{00000000-0005-0000-0000-0000F34D0000}"/>
    <cellStyle name="Currency 2 4 2 2 2" xfId="20518" xr:uid="{00000000-0005-0000-0000-0000F44D0000}"/>
    <cellStyle name="Currency 2 4 2 2 2 2" xfId="20519" xr:uid="{00000000-0005-0000-0000-0000F54D0000}"/>
    <cellStyle name="Currency 2 4 2 2 2 3" xfId="20520" xr:uid="{00000000-0005-0000-0000-0000F64D0000}"/>
    <cellStyle name="Currency 2 4 2 2 3" xfId="20521" xr:uid="{00000000-0005-0000-0000-0000F74D0000}"/>
    <cellStyle name="Currency 2 4 2 2 3 2" xfId="20522" xr:uid="{00000000-0005-0000-0000-0000F84D0000}"/>
    <cellStyle name="Currency 2 4 2 2 3 3" xfId="20523" xr:uid="{00000000-0005-0000-0000-0000F94D0000}"/>
    <cellStyle name="Currency 2 4 2 2 4" xfId="20524" xr:uid="{00000000-0005-0000-0000-0000FA4D0000}"/>
    <cellStyle name="Currency 2 4 2 2 4 2" xfId="20525" xr:uid="{00000000-0005-0000-0000-0000FB4D0000}"/>
    <cellStyle name="Currency 2 4 2 2 4 3" xfId="20526" xr:uid="{00000000-0005-0000-0000-0000FC4D0000}"/>
    <cellStyle name="Currency 2 4 2 2 5" xfId="20527" xr:uid="{00000000-0005-0000-0000-0000FD4D0000}"/>
    <cellStyle name="Currency 2 4 2 2 5 2" xfId="20528" xr:uid="{00000000-0005-0000-0000-0000FE4D0000}"/>
    <cellStyle name="Currency 2 4 2 2 5 3" xfId="20529" xr:uid="{00000000-0005-0000-0000-0000FF4D0000}"/>
    <cellStyle name="Currency 2 4 2 2 6" xfId="20530" xr:uid="{00000000-0005-0000-0000-0000004E0000}"/>
    <cellStyle name="Currency 2 4 2 2 7" xfId="20531" xr:uid="{00000000-0005-0000-0000-0000014E0000}"/>
    <cellStyle name="Currency 2 4 2 3" xfId="20532" xr:uid="{00000000-0005-0000-0000-0000024E0000}"/>
    <cellStyle name="Currency 2 4 2 3 2" xfId="20533" xr:uid="{00000000-0005-0000-0000-0000034E0000}"/>
    <cellStyle name="Currency 2 4 2 3 3" xfId="20534" xr:uid="{00000000-0005-0000-0000-0000044E0000}"/>
    <cellStyle name="Currency 2 4 2 4" xfId="20535" xr:uid="{00000000-0005-0000-0000-0000054E0000}"/>
    <cellStyle name="Currency 2 4 2 4 2" xfId="20536" xr:uid="{00000000-0005-0000-0000-0000064E0000}"/>
    <cellStyle name="Currency 2 4 2 4 3" xfId="20537" xr:uid="{00000000-0005-0000-0000-0000074E0000}"/>
    <cellStyle name="Currency 2 4 2 5" xfId="20538" xr:uid="{00000000-0005-0000-0000-0000084E0000}"/>
    <cellStyle name="Currency 2 4 2 5 2" xfId="20539" xr:uid="{00000000-0005-0000-0000-0000094E0000}"/>
    <cellStyle name="Currency 2 4 2 5 3" xfId="20540" xr:uid="{00000000-0005-0000-0000-00000A4E0000}"/>
    <cellStyle name="Currency 2 4 2 6" xfId="20541" xr:uid="{00000000-0005-0000-0000-00000B4E0000}"/>
    <cellStyle name="Currency 2 4 2 6 2" xfId="20542" xr:uid="{00000000-0005-0000-0000-00000C4E0000}"/>
    <cellStyle name="Currency 2 4 2 6 3" xfId="20543" xr:uid="{00000000-0005-0000-0000-00000D4E0000}"/>
    <cellStyle name="Currency 2 4 2 7" xfId="20544" xr:uid="{00000000-0005-0000-0000-00000E4E0000}"/>
    <cellStyle name="Currency 2 4 2 8" xfId="20545" xr:uid="{00000000-0005-0000-0000-00000F4E0000}"/>
    <cellStyle name="Currency 2 4 3" xfId="20546" xr:uid="{00000000-0005-0000-0000-0000104E0000}"/>
    <cellStyle name="Currency 2 4 3 2" xfId="20547" xr:uid="{00000000-0005-0000-0000-0000114E0000}"/>
    <cellStyle name="Currency 2 4 3 2 2" xfId="20548" xr:uid="{00000000-0005-0000-0000-0000124E0000}"/>
    <cellStyle name="Currency 2 4 3 2 3" xfId="20549" xr:uid="{00000000-0005-0000-0000-0000134E0000}"/>
    <cellStyle name="Currency 2 4 3 3" xfId="20550" xr:uid="{00000000-0005-0000-0000-0000144E0000}"/>
    <cellStyle name="Currency 2 4 3 3 2" xfId="20551" xr:uid="{00000000-0005-0000-0000-0000154E0000}"/>
    <cellStyle name="Currency 2 4 3 3 3" xfId="20552" xr:uid="{00000000-0005-0000-0000-0000164E0000}"/>
    <cellStyle name="Currency 2 4 3 4" xfId="20553" xr:uid="{00000000-0005-0000-0000-0000174E0000}"/>
    <cellStyle name="Currency 2 4 3 4 2" xfId="20554" xr:uid="{00000000-0005-0000-0000-0000184E0000}"/>
    <cellStyle name="Currency 2 4 3 4 3" xfId="20555" xr:uid="{00000000-0005-0000-0000-0000194E0000}"/>
    <cellStyle name="Currency 2 4 3 5" xfId="20556" xr:uid="{00000000-0005-0000-0000-00001A4E0000}"/>
    <cellStyle name="Currency 2 4 3 5 2" xfId="20557" xr:uid="{00000000-0005-0000-0000-00001B4E0000}"/>
    <cellStyle name="Currency 2 4 3 5 3" xfId="20558" xr:uid="{00000000-0005-0000-0000-00001C4E0000}"/>
    <cellStyle name="Currency 2 4 3 6" xfId="20559" xr:uid="{00000000-0005-0000-0000-00001D4E0000}"/>
    <cellStyle name="Currency 2 4 3 7" xfId="20560" xr:uid="{00000000-0005-0000-0000-00001E4E0000}"/>
    <cellStyle name="Currency 2 4 4" xfId="20561" xr:uid="{00000000-0005-0000-0000-00001F4E0000}"/>
    <cellStyle name="Currency 2 4 4 2" xfId="20562" xr:uid="{00000000-0005-0000-0000-0000204E0000}"/>
    <cellStyle name="Currency 2 4 4 2 2" xfId="20563" xr:uid="{00000000-0005-0000-0000-0000214E0000}"/>
    <cellStyle name="Currency 2 4 4 2 3" xfId="20564" xr:uid="{00000000-0005-0000-0000-0000224E0000}"/>
    <cellStyle name="Currency 2 4 4 3" xfId="20565" xr:uid="{00000000-0005-0000-0000-0000234E0000}"/>
    <cellStyle name="Currency 2 4 4 3 2" xfId="20566" xr:uid="{00000000-0005-0000-0000-0000244E0000}"/>
    <cellStyle name="Currency 2 4 4 3 3" xfId="20567" xr:uid="{00000000-0005-0000-0000-0000254E0000}"/>
    <cellStyle name="Currency 2 4 4 4" xfId="20568" xr:uid="{00000000-0005-0000-0000-0000264E0000}"/>
    <cellStyle name="Currency 2 4 4 4 2" xfId="20569" xr:uid="{00000000-0005-0000-0000-0000274E0000}"/>
    <cellStyle name="Currency 2 4 4 4 3" xfId="20570" xr:uid="{00000000-0005-0000-0000-0000284E0000}"/>
    <cellStyle name="Currency 2 4 4 5" xfId="20571" xr:uid="{00000000-0005-0000-0000-0000294E0000}"/>
    <cellStyle name="Currency 2 4 4 5 2" xfId="20572" xr:uid="{00000000-0005-0000-0000-00002A4E0000}"/>
    <cellStyle name="Currency 2 4 4 5 3" xfId="20573" xr:uid="{00000000-0005-0000-0000-00002B4E0000}"/>
    <cellStyle name="Currency 2 4 4 6" xfId="20574" xr:uid="{00000000-0005-0000-0000-00002C4E0000}"/>
    <cellStyle name="Currency 2 4 4 7" xfId="20575" xr:uid="{00000000-0005-0000-0000-00002D4E0000}"/>
    <cellStyle name="Currency 2 4 5" xfId="20576" xr:uid="{00000000-0005-0000-0000-00002E4E0000}"/>
    <cellStyle name="Currency 2 4 5 2" xfId="20577" xr:uid="{00000000-0005-0000-0000-00002F4E0000}"/>
    <cellStyle name="Currency 2 4 5 2 2" xfId="20578" xr:uid="{00000000-0005-0000-0000-0000304E0000}"/>
    <cellStyle name="Currency 2 4 5 2 3" xfId="20579" xr:uid="{00000000-0005-0000-0000-0000314E0000}"/>
    <cellStyle name="Currency 2 4 5 3" xfId="20580" xr:uid="{00000000-0005-0000-0000-0000324E0000}"/>
    <cellStyle name="Currency 2 4 5 3 2" xfId="20581" xr:uid="{00000000-0005-0000-0000-0000334E0000}"/>
    <cellStyle name="Currency 2 4 5 3 3" xfId="20582" xr:uid="{00000000-0005-0000-0000-0000344E0000}"/>
    <cellStyle name="Currency 2 4 5 4" xfId="20583" xr:uid="{00000000-0005-0000-0000-0000354E0000}"/>
    <cellStyle name="Currency 2 4 5 4 2" xfId="20584" xr:uid="{00000000-0005-0000-0000-0000364E0000}"/>
    <cellStyle name="Currency 2 4 5 4 3" xfId="20585" xr:uid="{00000000-0005-0000-0000-0000374E0000}"/>
    <cellStyle name="Currency 2 4 5 5" xfId="20586" xr:uid="{00000000-0005-0000-0000-0000384E0000}"/>
    <cellStyle name="Currency 2 4 5 5 2" xfId="20587" xr:uid="{00000000-0005-0000-0000-0000394E0000}"/>
    <cellStyle name="Currency 2 4 5 5 3" xfId="20588" xr:uid="{00000000-0005-0000-0000-00003A4E0000}"/>
    <cellStyle name="Currency 2 4 5 6" xfId="20589" xr:uid="{00000000-0005-0000-0000-00003B4E0000}"/>
    <cellStyle name="Currency 2 4 5 7" xfId="20590" xr:uid="{00000000-0005-0000-0000-00003C4E0000}"/>
    <cellStyle name="Currency 2 4 6" xfId="20591" xr:uid="{00000000-0005-0000-0000-00003D4E0000}"/>
    <cellStyle name="Currency 2 4 6 2" xfId="20592" xr:uid="{00000000-0005-0000-0000-00003E4E0000}"/>
    <cellStyle name="Currency 2 4 6 3" xfId="20593" xr:uid="{00000000-0005-0000-0000-00003F4E0000}"/>
    <cellStyle name="Currency 2 4 7" xfId="20594" xr:uid="{00000000-0005-0000-0000-0000404E0000}"/>
    <cellStyle name="Currency 2 4 7 2" xfId="20595" xr:uid="{00000000-0005-0000-0000-0000414E0000}"/>
    <cellStyle name="Currency 2 4 7 3" xfId="20596" xr:uid="{00000000-0005-0000-0000-0000424E0000}"/>
    <cellStyle name="Currency 2 4 8" xfId="20597" xr:uid="{00000000-0005-0000-0000-0000434E0000}"/>
    <cellStyle name="Currency 2 4 8 2" xfId="20598" xr:uid="{00000000-0005-0000-0000-0000444E0000}"/>
    <cellStyle name="Currency 2 4 8 3" xfId="20599" xr:uid="{00000000-0005-0000-0000-0000454E0000}"/>
    <cellStyle name="Currency 2 4 9" xfId="20600" xr:uid="{00000000-0005-0000-0000-0000464E0000}"/>
    <cellStyle name="Currency 2 4 9 2" xfId="20601" xr:uid="{00000000-0005-0000-0000-0000474E0000}"/>
    <cellStyle name="Currency 2 4 9 3" xfId="20602" xr:uid="{00000000-0005-0000-0000-0000484E0000}"/>
    <cellStyle name="Currency 2 5" xfId="20603" xr:uid="{00000000-0005-0000-0000-0000494E0000}"/>
    <cellStyle name="Currency 2 5 10" xfId="20604" xr:uid="{00000000-0005-0000-0000-00004A4E0000}"/>
    <cellStyle name="Currency 2 5 11" xfId="20605" xr:uid="{00000000-0005-0000-0000-00004B4E0000}"/>
    <cellStyle name="Currency 2 5 2" xfId="20606" xr:uid="{00000000-0005-0000-0000-00004C4E0000}"/>
    <cellStyle name="Currency 2 5 2 2" xfId="20607" xr:uid="{00000000-0005-0000-0000-00004D4E0000}"/>
    <cellStyle name="Currency 2 5 2 2 2" xfId="20608" xr:uid="{00000000-0005-0000-0000-00004E4E0000}"/>
    <cellStyle name="Currency 2 5 2 2 2 2" xfId="20609" xr:uid="{00000000-0005-0000-0000-00004F4E0000}"/>
    <cellStyle name="Currency 2 5 2 2 2 3" xfId="20610" xr:uid="{00000000-0005-0000-0000-0000504E0000}"/>
    <cellStyle name="Currency 2 5 2 2 3" xfId="20611" xr:uid="{00000000-0005-0000-0000-0000514E0000}"/>
    <cellStyle name="Currency 2 5 2 2 3 2" xfId="20612" xr:uid="{00000000-0005-0000-0000-0000524E0000}"/>
    <cellStyle name="Currency 2 5 2 2 3 3" xfId="20613" xr:uid="{00000000-0005-0000-0000-0000534E0000}"/>
    <cellStyle name="Currency 2 5 2 2 4" xfId="20614" xr:uid="{00000000-0005-0000-0000-0000544E0000}"/>
    <cellStyle name="Currency 2 5 2 2 4 2" xfId="20615" xr:uid="{00000000-0005-0000-0000-0000554E0000}"/>
    <cellStyle name="Currency 2 5 2 2 4 3" xfId="20616" xr:uid="{00000000-0005-0000-0000-0000564E0000}"/>
    <cellStyle name="Currency 2 5 2 2 5" xfId="20617" xr:uid="{00000000-0005-0000-0000-0000574E0000}"/>
    <cellStyle name="Currency 2 5 2 2 5 2" xfId="20618" xr:uid="{00000000-0005-0000-0000-0000584E0000}"/>
    <cellStyle name="Currency 2 5 2 2 5 3" xfId="20619" xr:uid="{00000000-0005-0000-0000-0000594E0000}"/>
    <cellStyle name="Currency 2 5 2 2 6" xfId="20620" xr:uid="{00000000-0005-0000-0000-00005A4E0000}"/>
    <cellStyle name="Currency 2 5 2 2 7" xfId="20621" xr:uid="{00000000-0005-0000-0000-00005B4E0000}"/>
    <cellStyle name="Currency 2 5 2 3" xfId="20622" xr:uid="{00000000-0005-0000-0000-00005C4E0000}"/>
    <cellStyle name="Currency 2 5 2 3 2" xfId="20623" xr:uid="{00000000-0005-0000-0000-00005D4E0000}"/>
    <cellStyle name="Currency 2 5 2 3 3" xfId="20624" xr:uid="{00000000-0005-0000-0000-00005E4E0000}"/>
    <cellStyle name="Currency 2 5 2 4" xfId="20625" xr:uid="{00000000-0005-0000-0000-00005F4E0000}"/>
    <cellStyle name="Currency 2 5 2 4 2" xfId="20626" xr:uid="{00000000-0005-0000-0000-0000604E0000}"/>
    <cellStyle name="Currency 2 5 2 4 3" xfId="20627" xr:uid="{00000000-0005-0000-0000-0000614E0000}"/>
    <cellStyle name="Currency 2 5 2 5" xfId="20628" xr:uid="{00000000-0005-0000-0000-0000624E0000}"/>
    <cellStyle name="Currency 2 5 2 5 2" xfId="20629" xr:uid="{00000000-0005-0000-0000-0000634E0000}"/>
    <cellStyle name="Currency 2 5 2 5 3" xfId="20630" xr:uid="{00000000-0005-0000-0000-0000644E0000}"/>
    <cellStyle name="Currency 2 5 2 6" xfId="20631" xr:uid="{00000000-0005-0000-0000-0000654E0000}"/>
    <cellStyle name="Currency 2 5 2 6 2" xfId="20632" xr:uid="{00000000-0005-0000-0000-0000664E0000}"/>
    <cellStyle name="Currency 2 5 2 6 3" xfId="20633" xr:uid="{00000000-0005-0000-0000-0000674E0000}"/>
    <cellStyle name="Currency 2 5 2 7" xfId="20634" xr:uid="{00000000-0005-0000-0000-0000684E0000}"/>
    <cellStyle name="Currency 2 5 2 8" xfId="20635" xr:uid="{00000000-0005-0000-0000-0000694E0000}"/>
    <cellStyle name="Currency 2 5 3" xfId="20636" xr:uid="{00000000-0005-0000-0000-00006A4E0000}"/>
    <cellStyle name="Currency 2 5 3 2" xfId="20637" xr:uid="{00000000-0005-0000-0000-00006B4E0000}"/>
    <cellStyle name="Currency 2 5 3 2 2" xfId="20638" xr:uid="{00000000-0005-0000-0000-00006C4E0000}"/>
    <cellStyle name="Currency 2 5 3 2 3" xfId="20639" xr:uid="{00000000-0005-0000-0000-00006D4E0000}"/>
    <cellStyle name="Currency 2 5 3 3" xfId="20640" xr:uid="{00000000-0005-0000-0000-00006E4E0000}"/>
    <cellStyle name="Currency 2 5 3 3 2" xfId="20641" xr:uid="{00000000-0005-0000-0000-00006F4E0000}"/>
    <cellStyle name="Currency 2 5 3 3 3" xfId="20642" xr:uid="{00000000-0005-0000-0000-0000704E0000}"/>
    <cellStyle name="Currency 2 5 3 4" xfId="20643" xr:uid="{00000000-0005-0000-0000-0000714E0000}"/>
    <cellStyle name="Currency 2 5 3 4 2" xfId="20644" xr:uid="{00000000-0005-0000-0000-0000724E0000}"/>
    <cellStyle name="Currency 2 5 3 4 3" xfId="20645" xr:uid="{00000000-0005-0000-0000-0000734E0000}"/>
    <cellStyle name="Currency 2 5 3 5" xfId="20646" xr:uid="{00000000-0005-0000-0000-0000744E0000}"/>
    <cellStyle name="Currency 2 5 3 5 2" xfId="20647" xr:uid="{00000000-0005-0000-0000-0000754E0000}"/>
    <cellStyle name="Currency 2 5 3 5 3" xfId="20648" xr:uid="{00000000-0005-0000-0000-0000764E0000}"/>
    <cellStyle name="Currency 2 5 3 6" xfId="20649" xr:uid="{00000000-0005-0000-0000-0000774E0000}"/>
    <cellStyle name="Currency 2 5 3 7" xfId="20650" xr:uid="{00000000-0005-0000-0000-0000784E0000}"/>
    <cellStyle name="Currency 2 5 4" xfId="20651" xr:uid="{00000000-0005-0000-0000-0000794E0000}"/>
    <cellStyle name="Currency 2 5 4 2" xfId="20652" xr:uid="{00000000-0005-0000-0000-00007A4E0000}"/>
    <cellStyle name="Currency 2 5 4 2 2" xfId="20653" xr:uid="{00000000-0005-0000-0000-00007B4E0000}"/>
    <cellStyle name="Currency 2 5 4 2 3" xfId="20654" xr:uid="{00000000-0005-0000-0000-00007C4E0000}"/>
    <cellStyle name="Currency 2 5 4 3" xfId="20655" xr:uid="{00000000-0005-0000-0000-00007D4E0000}"/>
    <cellStyle name="Currency 2 5 4 3 2" xfId="20656" xr:uid="{00000000-0005-0000-0000-00007E4E0000}"/>
    <cellStyle name="Currency 2 5 4 3 3" xfId="20657" xr:uid="{00000000-0005-0000-0000-00007F4E0000}"/>
    <cellStyle name="Currency 2 5 4 4" xfId="20658" xr:uid="{00000000-0005-0000-0000-0000804E0000}"/>
    <cellStyle name="Currency 2 5 4 4 2" xfId="20659" xr:uid="{00000000-0005-0000-0000-0000814E0000}"/>
    <cellStyle name="Currency 2 5 4 4 3" xfId="20660" xr:uid="{00000000-0005-0000-0000-0000824E0000}"/>
    <cellStyle name="Currency 2 5 4 5" xfId="20661" xr:uid="{00000000-0005-0000-0000-0000834E0000}"/>
    <cellStyle name="Currency 2 5 4 5 2" xfId="20662" xr:uid="{00000000-0005-0000-0000-0000844E0000}"/>
    <cellStyle name="Currency 2 5 4 5 3" xfId="20663" xr:uid="{00000000-0005-0000-0000-0000854E0000}"/>
    <cellStyle name="Currency 2 5 4 6" xfId="20664" xr:uid="{00000000-0005-0000-0000-0000864E0000}"/>
    <cellStyle name="Currency 2 5 4 7" xfId="20665" xr:uid="{00000000-0005-0000-0000-0000874E0000}"/>
    <cellStyle name="Currency 2 5 5" xfId="20666" xr:uid="{00000000-0005-0000-0000-0000884E0000}"/>
    <cellStyle name="Currency 2 5 5 2" xfId="20667" xr:uid="{00000000-0005-0000-0000-0000894E0000}"/>
    <cellStyle name="Currency 2 5 5 2 2" xfId="20668" xr:uid="{00000000-0005-0000-0000-00008A4E0000}"/>
    <cellStyle name="Currency 2 5 5 2 3" xfId="20669" xr:uid="{00000000-0005-0000-0000-00008B4E0000}"/>
    <cellStyle name="Currency 2 5 5 3" xfId="20670" xr:uid="{00000000-0005-0000-0000-00008C4E0000}"/>
    <cellStyle name="Currency 2 5 5 3 2" xfId="20671" xr:uid="{00000000-0005-0000-0000-00008D4E0000}"/>
    <cellStyle name="Currency 2 5 5 3 3" xfId="20672" xr:uid="{00000000-0005-0000-0000-00008E4E0000}"/>
    <cellStyle name="Currency 2 5 5 4" xfId="20673" xr:uid="{00000000-0005-0000-0000-00008F4E0000}"/>
    <cellStyle name="Currency 2 5 5 4 2" xfId="20674" xr:uid="{00000000-0005-0000-0000-0000904E0000}"/>
    <cellStyle name="Currency 2 5 5 4 3" xfId="20675" xr:uid="{00000000-0005-0000-0000-0000914E0000}"/>
    <cellStyle name="Currency 2 5 5 5" xfId="20676" xr:uid="{00000000-0005-0000-0000-0000924E0000}"/>
    <cellStyle name="Currency 2 5 5 5 2" xfId="20677" xr:uid="{00000000-0005-0000-0000-0000934E0000}"/>
    <cellStyle name="Currency 2 5 5 5 3" xfId="20678" xr:uid="{00000000-0005-0000-0000-0000944E0000}"/>
    <cellStyle name="Currency 2 5 5 6" xfId="20679" xr:uid="{00000000-0005-0000-0000-0000954E0000}"/>
    <cellStyle name="Currency 2 5 5 7" xfId="20680" xr:uid="{00000000-0005-0000-0000-0000964E0000}"/>
    <cellStyle name="Currency 2 5 6" xfId="20681" xr:uid="{00000000-0005-0000-0000-0000974E0000}"/>
    <cellStyle name="Currency 2 5 6 2" xfId="20682" xr:uid="{00000000-0005-0000-0000-0000984E0000}"/>
    <cellStyle name="Currency 2 5 6 3" xfId="20683" xr:uid="{00000000-0005-0000-0000-0000994E0000}"/>
    <cellStyle name="Currency 2 5 7" xfId="20684" xr:uid="{00000000-0005-0000-0000-00009A4E0000}"/>
    <cellStyle name="Currency 2 5 7 2" xfId="20685" xr:uid="{00000000-0005-0000-0000-00009B4E0000}"/>
    <cellStyle name="Currency 2 5 7 3" xfId="20686" xr:uid="{00000000-0005-0000-0000-00009C4E0000}"/>
    <cellStyle name="Currency 2 5 8" xfId="20687" xr:uid="{00000000-0005-0000-0000-00009D4E0000}"/>
    <cellStyle name="Currency 2 5 8 2" xfId="20688" xr:uid="{00000000-0005-0000-0000-00009E4E0000}"/>
    <cellStyle name="Currency 2 5 8 3" xfId="20689" xr:uid="{00000000-0005-0000-0000-00009F4E0000}"/>
    <cellStyle name="Currency 2 5 9" xfId="20690" xr:uid="{00000000-0005-0000-0000-0000A04E0000}"/>
    <cellStyle name="Currency 2 5 9 2" xfId="20691" xr:uid="{00000000-0005-0000-0000-0000A14E0000}"/>
    <cellStyle name="Currency 2 5 9 3" xfId="20692" xr:uid="{00000000-0005-0000-0000-0000A24E0000}"/>
    <cellStyle name="Currency 2 6" xfId="20693" xr:uid="{00000000-0005-0000-0000-0000A34E0000}"/>
    <cellStyle name="Currency 2 6 2" xfId="20694" xr:uid="{00000000-0005-0000-0000-0000A44E0000}"/>
    <cellStyle name="Currency 2 6 2 2" xfId="20695" xr:uid="{00000000-0005-0000-0000-0000A54E0000}"/>
    <cellStyle name="Currency 2 6 2 2 2" xfId="20696" xr:uid="{00000000-0005-0000-0000-0000A64E0000}"/>
    <cellStyle name="Currency 2 6 2 2 3" xfId="20697" xr:uid="{00000000-0005-0000-0000-0000A74E0000}"/>
    <cellStyle name="Currency 2 6 2 3" xfId="20698" xr:uid="{00000000-0005-0000-0000-0000A84E0000}"/>
    <cellStyle name="Currency 2 6 2 3 2" xfId="20699" xr:uid="{00000000-0005-0000-0000-0000A94E0000}"/>
    <cellStyle name="Currency 2 6 2 3 3" xfId="20700" xr:uid="{00000000-0005-0000-0000-0000AA4E0000}"/>
    <cellStyle name="Currency 2 6 2 4" xfId="20701" xr:uid="{00000000-0005-0000-0000-0000AB4E0000}"/>
    <cellStyle name="Currency 2 6 2 4 2" xfId="20702" xr:uid="{00000000-0005-0000-0000-0000AC4E0000}"/>
    <cellStyle name="Currency 2 6 2 4 3" xfId="20703" xr:uid="{00000000-0005-0000-0000-0000AD4E0000}"/>
    <cellStyle name="Currency 2 6 2 5" xfId="20704" xr:uid="{00000000-0005-0000-0000-0000AE4E0000}"/>
    <cellStyle name="Currency 2 6 2 5 2" xfId="20705" xr:uid="{00000000-0005-0000-0000-0000AF4E0000}"/>
    <cellStyle name="Currency 2 6 2 5 3" xfId="20706" xr:uid="{00000000-0005-0000-0000-0000B04E0000}"/>
    <cellStyle name="Currency 2 6 2 6" xfId="20707" xr:uid="{00000000-0005-0000-0000-0000B14E0000}"/>
    <cellStyle name="Currency 2 6 2 7" xfId="20708" xr:uid="{00000000-0005-0000-0000-0000B24E0000}"/>
    <cellStyle name="Currency 2 6 3" xfId="20709" xr:uid="{00000000-0005-0000-0000-0000B34E0000}"/>
    <cellStyle name="Currency 2 6 3 2" xfId="20710" xr:uid="{00000000-0005-0000-0000-0000B44E0000}"/>
    <cellStyle name="Currency 2 6 3 3" xfId="20711" xr:uid="{00000000-0005-0000-0000-0000B54E0000}"/>
    <cellStyle name="Currency 2 6 4" xfId="20712" xr:uid="{00000000-0005-0000-0000-0000B64E0000}"/>
    <cellStyle name="Currency 2 6 4 2" xfId="20713" xr:uid="{00000000-0005-0000-0000-0000B74E0000}"/>
    <cellStyle name="Currency 2 6 4 3" xfId="20714" xr:uid="{00000000-0005-0000-0000-0000B84E0000}"/>
    <cellStyle name="Currency 2 6 5" xfId="20715" xr:uid="{00000000-0005-0000-0000-0000B94E0000}"/>
    <cellStyle name="Currency 2 6 5 2" xfId="20716" xr:uid="{00000000-0005-0000-0000-0000BA4E0000}"/>
    <cellStyle name="Currency 2 6 5 3" xfId="20717" xr:uid="{00000000-0005-0000-0000-0000BB4E0000}"/>
    <cellStyle name="Currency 2 6 6" xfId="20718" xr:uid="{00000000-0005-0000-0000-0000BC4E0000}"/>
    <cellStyle name="Currency 2 6 6 2" xfId="20719" xr:uid="{00000000-0005-0000-0000-0000BD4E0000}"/>
    <cellStyle name="Currency 2 6 6 3" xfId="20720" xr:uid="{00000000-0005-0000-0000-0000BE4E0000}"/>
    <cellStyle name="Currency 2 6 7" xfId="20721" xr:uid="{00000000-0005-0000-0000-0000BF4E0000}"/>
    <cellStyle name="Currency 2 6 8" xfId="20722" xr:uid="{00000000-0005-0000-0000-0000C04E0000}"/>
    <cellStyle name="Currency 2 7" xfId="20723" xr:uid="{00000000-0005-0000-0000-0000C14E0000}"/>
    <cellStyle name="Currency 2 7 2" xfId="20724" xr:uid="{00000000-0005-0000-0000-0000C24E0000}"/>
    <cellStyle name="Currency 2 7 2 2" xfId="20725" xr:uid="{00000000-0005-0000-0000-0000C34E0000}"/>
    <cellStyle name="Currency 2 7 2 2 2" xfId="20726" xr:uid="{00000000-0005-0000-0000-0000C44E0000}"/>
    <cellStyle name="Currency 2 7 2 2 3" xfId="20727" xr:uid="{00000000-0005-0000-0000-0000C54E0000}"/>
    <cellStyle name="Currency 2 7 2 3" xfId="20728" xr:uid="{00000000-0005-0000-0000-0000C64E0000}"/>
    <cellStyle name="Currency 2 7 2 3 2" xfId="20729" xr:uid="{00000000-0005-0000-0000-0000C74E0000}"/>
    <cellStyle name="Currency 2 7 2 3 3" xfId="20730" xr:uid="{00000000-0005-0000-0000-0000C84E0000}"/>
    <cellStyle name="Currency 2 7 2 4" xfId="20731" xr:uid="{00000000-0005-0000-0000-0000C94E0000}"/>
    <cellStyle name="Currency 2 7 2 4 2" xfId="20732" xr:uid="{00000000-0005-0000-0000-0000CA4E0000}"/>
    <cellStyle name="Currency 2 7 2 4 3" xfId="20733" xr:uid="{00000000-0005-0000-0000-0000CB4E0000}"/>
    <cellStyle name="Currency 2 7 2 5" xfId="20734" xr:uid="{00000000-0005-0000-0000-0000CC4E0000}"/>
    <cellStyle name="Currency 2 7 2 5 2" xfId="20735" xr:uid="{00000000-0005-0000-0000-0000CD4E0000}"/>
    <cellStyle name="Currency 2 7 2 5 3" xfId="20736" xr:uid="{00000000-0005-0000-0000-0000CE4E0000}"/>
    <cellStyle name="Currency 2 7 2 6" xfId="20737" xr:uid="{00000000-0005-0000-0000-0000CF4E0000}"/>
    <cellStyle name="Currency 2 7 2 7" xfId="20738" xr:uid="{00000000-0005-0000-0000-0000D04E0000}"/>
    <cellStyle name="Currency 2 7 3" xfId="20739" xr:uid="{00000000-0005-0000-0000-0000D14E0000}"/>
    <cellStyle name="Currency 2 7 3 2" xfId="20740" xr:uid="{00000000-0005-0000-0000-0000D24E0000}"/>
    <cellStyle name="Currency 2 7 3 3" xfId="20741" xr:uid="{00000000-0005-0000-0000-0000D34E0000}"/>
    <cellStyle name="Currency 2 7 4" xfId="20742" xr:uid="{00000000-0005-0000-0000-0000D44E0000}"/>
    <cellStyle name="Currency 2 7 4 2" xfId="20743" xr:uid="{00000000-0005-0000-0000-0000D54E0000}"/>
    <cellStyle name="Currency 2 7 4 3" xfId="20744" xr:uid="{00000000-0005-0000-0000-0000D64E0000}"/>
    <cellStyle name="Currency 2 7 5" xfId="20745" xr:uid="{00000000-0005-0000-0000-0000D74E0000}"/>
    <cellStyle name="Currency 2 7 5 2" xfId="20746" xr:uid="{00000000-0005-0000-0000-0000D84E0000}"/>
    <cellStyle name="Currency 2 7 5 3" xfId="20747" xr:uid="{00000000-0005-0000-0000-0000D94E0000}"/>
    <cellStyle name="Currency 2 7 6" xfId="20748" xr:uid="{00000000-0005-0000-0000-0000DA4E0000}"/>
    <cellStyle name="Currency 2 7 6 2" xfId="20749" xr:uid="{00000000-0005-0000-0000-0000DB4E0000}"/>
    <cellStyle name="Currency 2 7 6 3" xfId="20750" xr:uid="{00000000-0005-0000-0000-0000DC4E0000}"/>
    <cellStyle name="Currency 2 7 7" xfId="20751" xr:uid="{00000000-0005-0000-0000-0000DD4E0000}"/>
    <cellStyle name="Currency 2 7 8" xfId="20752" xr:uid="{00000000-0005-0000-0000-0000DE4E0000}"/>
    <cellStyle name="Currency 2 8" xfId="20753" xr:uid="{00000000-0005-0000-0000-0000DF4E0000}"/>
    <cellStyle name="Currency 2 8 2" xfId="20754" xr:uid="{00000000-0005-0000-0000-0000E04E0000}"/>
    <cellStyle name="Currency 2 8 2 2" xfId="20755" xr:uid="{00000000-0005-0000-0000-0000E14E0000}"/>
    <cellStyle name="Currency 2 8 2 3" xfId="20756" xr:uid="{00000000-0005-0000-0000-0000E24E0000}"/>
    <cellStyle name="Currency 2 8 3" xfId="20757" xr:uid="{00000000-0005-0000-0000-0000E34E0000}"/>
    <cellStyle name="Currency 2 8 3 2" xfId="20758" xr:uid="{00000000-0005-0000-0000-0000E44E0000}"/>
    <cellStyle name="Currency 2 8 3 3" xfId="20759" xr:uid="{00000000-0005-0000-0000-0000E54E0000}"/>
    <cellStyle name="Currency 2 8 4" xfId="20760" xr:uid="{00000000-0005-0000-0000-0000E64E0000}"/>
    <cellStyle name="Currency 2 8 4 2" xfId="20761" xr:uid="{00000000-0005-0000-0000-0000E74E0000}"/>
    <cellStyle name="Currency 2 8 4 3" xfId="20762" xr:uid="{00000000-0005-0000-0000-0000E84E0000}"/>
    <cellStyle name="Currency 2 8 5" xfId="20763" xr:uid="{00000000-0005-0000-0000-0000E94E0000}"/>
    <cellStyle name="Currency 2 8 5 2" xfId="20764" xr:uid="{00000000-0005-0000-0000-0000EA4E0000}"/>
    <cellStyle name="Currency 2 8 5 3" xfId="20765" xr:uid="{00000000-0005-0000-0000-0000EB4E0000}"/>
    <cellStyle name="Currency 2 8 6" xfId="20766" xr:uid="{00000000-0005-0000-0000-0000EC4E0000}"/>
    <cellStyle name="Currency 2 8 7" xfId="20767" xr:uid="{00000000-0005-0000-0000-0000ED4E0000}"/>
    <cellStyle name="Currency 2 9" xfId="20768" xr:uid="{00000000-0005-0000-0000-0000EE4E0000}"/>
    <cellStyle name="Currency 2 9 2" xfId="20769" xr:uid="{00000000-0005-0000-0000-0000EF4E0000}"/>
    <cellStyle name="Currency 2 9 3" xfId="20770" xr:uid="{00000000-0005-0000-0000-0000F04E0000}"/>
    <cellStyle name="Currency 20" xfId="20771" xr:uid="{00000000-0005-0000-0000-0000F14E0000}"/>
    <cellStyle name="Currency 21" xfId="20772" xr:uid="{00000000-0005-0000-0000-0000F24E0000}"/>
    <cellStyle name="Currency 22" xfId="20773" xr:uid="{00000000-0005-0000-0000-0000F34E0000}"/>
    <cellStyle name="Currency 23" xfId="20774" xr:uid="{00000000-0005-0000-0000-0000F44E0000}"/>
    <cellStyle name="Currency 24" xfId="20775" xr:uid="{00000000-0005-0000-0000-0000F54E0000}"/>
    <cellStyle name="Currency 3" xfId="887" xr:uid="{00000000-0005-0000-0000-0000F64E0000}"/>
    <cellStyle name="Currency 3 10" xfId="20776" xr:uid="{00000000-0005-0000-0000-0000F74E0000}"/>
    <cellStyle name="Currency 3 10 2" xfId="20777" xr:uid="{00000000-0005-0000-0000-0000F84E0000}"/>
    <cellStyle name="Currency 3 10 2 2" xfId="20778" xr:uid="{00000000-0005-0000-0000-0000F94E0000}"/>
    <cellStyle name="Currency 3 10 2 3" xfId="20779" xr:uid="{00000000-0005-0000-0000-0000FA4E0000}"/>
    <cellStyle name="Currency 3 10 3" xfId="20780" xr:uid="{00000000-0005-0000-0000-0000FB4E0000}"/>
    <cellStyle name="Currency 3 10 3 2" xfId="20781" xr:uid="{00000000-0005-0000-0000-0000FC4E0000}"/>
    <cellStyle name="Currency 3 10 3 3" xfId="20782" xr:uid="{00000000-0005-0000-0000-0000FD4E0000}"/>
    <cellStyle name="Currency 3 10 4" xfId="20783" xr:uid="{00000000-0005-0000-0000-0000FE4E0000}"/>
    <cellStyle name="Currency 3 10 4 2" xfId="20784" xr:uid="{00000000-0005-0000-0000-0000FF4E0000}"/>
    <cellStyle name="Currency 3 10 4 3" xfId="20785" xr:uid="{00000000-0005-0000-0000-0000004F0000}"/>
    <cellStyle name="Currency 3 10 5" xfId="20786" xr:uid="{00000000-0005-0000-0000-0000014F0000}"/>
    <cellStyle name="Currency 3 10 5 2" xfId="20787" xr:uid="{00000000-0005-0000-0000-0000024F0000}"/>
    <cellStyle name="Currency 3 10 5 3" xfId="20788" xr:uid="{00000000-0005-0000-0000-0000034F0000}"/>
    <cellStyle name="Currency 3 10 6" xfId="20789" xr:uid="{00000000-0005-0000-0000-0000044F0000}"/>
    <cellStyle name="Currency 3 10 7" xfId="20790" xr:uid="{00000000-0005-0000-0000-0000054F0000}"/>
    <cellStyle name="Currency 3 11" xfId="20791" xr:uid="{00000000-0005-0000-0000-0000064F0000}"/>
    <cellStyle name="Currency 3 11 2" xfId="20792" xr:uid="{00000000-0005-0000-0000-0000074F0000}"/>
    <cellStyle name="Currency 3 11 3" xfId="20793" xr:uid="{00000000-0005-0000-0000-0000084F0000}"/>
    <cellStyle name="Currency 3 12" xfId="20794" xr:uid="{00000000-0005-0000-0000-0000094F0000}"/>
    <cellStyle name="Currency 3 12 2" xfId="20795" xr:uid="{00000000-0005-0000-0000-00000A4F0000}"/>
    <cellStyle name="Currency 3 12 3" xfId="20796" xr:uid="{00000000-0005-0000-0000-00000B4F0000}"/>
    <cellStyle name="Currency 3 13" xfId="20797" xr:uid="{00000000-0005-0000-0000-00000C4F0000}"/>
    <cellStyle name="Currency 3 13 2" xfId="20798" xr:uid="{00000000-0005-0000-0000-00000D4F0000}"/>
    <cellStyle name="Currency 3 13 3" xfId="20799" xr:uid="{00000000-0005-0000-0000-00000E4F0000}"/>
    <cellStyle name="Currency 3 14" xfId="20800" xr:uid="{00000000-0005-0000-0000-00000F4F0000}"/>
    <cellStyle name="Currency 3 14 2" xfId="20801" xr:uid="{00000000-0005-0000-0000-0000104F0000}"/>
    <cellStyle name="Currency 3 14 3" xfId="20802" xr:uid="{00000000-0005-0000-0000-0000114F0000}"/>
    <cellStyle name="Currency 3 15" xfId="20803" xr:uid="{00000000-0005-0000-0000-0000124F0000}"/>
    <cellStyle name="Currency 3 16" xfId="20804" xr:uid="{00000000-0005-0000-0000-0000134F0000}"/>
    <cellStyle name="Currency 3 2" xfId="888" xr:uid="{00000000-0005-0000-0000-0000144F0000}"/>
    <cellStyle name="Currency 3 2 10" xfId="20806" xr:uid="{00000000-0005-0000-0000-0000154F0000}"/>
    <cellStyle name="Currency 3 2 10 2" xfId="20807" xr:uid="{00000000-0005-0000-0000-0000164F0000}"/>
    <cellStyle name="Currency 3 2 10 3" xfId="20808" xr:uid="{00000000-0005-0000-0000-0000174F0000}"/>
    <cellStyle name="Currency 3 2 11" xfId="20809" xr:uid="{00000000-0005-0000-0000-0000184F0000}"/>
    <cellStyle name="Currency 3 2 11 2" xfId="20810" xr:uid="{00000000-0005-0000-0000-0000194F0000}"/>
    <cellStyle name="Currency 3 2 11 3" xfId="20811" xr:uid="{00000000-0005-0000-0000-00001A4F0000}"/>
    <cellStyle name="Currency 3 2 12" xfId="20812" xr:uid="{00000000-0005-0000-0000-00001B4F0000}"/>
    <cellStyle name="Currency 3 2 12 2" xfId="20813" xr:uid="{00000000-0005-0000-0000-00001C4F0000}"/>
    <cellStyle name="Currency 3 2 12 3" xfId="20814" xr:uid="{00000000-0005-0000-0000-00001D4F0000}"/>
    <cellStyle name="Currency 3 2 13" xfId="20815" xr:uid="{00000000-0005-0000-0000-00001E4F0000}"/>
    <cellStyle name="Currency 3 2 13 2" xfId="20816" xr:uid="{00000000-0005-0000-0000-00001F4F0000}"/>
    <cellStyle name="Currency 3 2 13 3" xfId="20817" xr:uid="{00000000-0005-0000-0000-0000204F0000}"/>
    <cellStyle name="Currency 3 2 14" xfId="20818" xr:uid="{00000000-0005-0000-0000-0000214F0000}"/>
    <cellStyle name="Currency 3 2 15" xfId="20819" xr:uid="{00000000-0005-0000-0000-0000224F0000}"/>
    <cellStyle name="Currency 3 2 16" xfId="20805" xr:uid="{00000000-0005-0000-0000-0000234F0000}"/>
    <cellStyle name="Currency 3 2 2" xfId="1433" xr:uid="{00000000-0005-0000-0000-0000244F0000}"/>
    <cellStyle name="Currency 3 2 2 10" xfId="20821" xr:uid="{00000000-0005-0000-0000-0000254F0000}"/>
    <cellStyle name="Currency 3 2 2 10 2" xfId="20822" xr:uid="{00000000-0005-0000-0000-0000264F0000}"/>
    <cellStyle name="Currency 3 2 2 10 3" xfId="20823" xr:uid="{00000000-0005-0000-0000-0000274F0000}"/>
    <cellStyle name="Currency 3 2 2 11" xfId="20824" xr:uid="{00000000-0005-0000-0000-0000284F0000}"/>
    <cellStyle name="Currency 3 2 2 11 2" xfId="20825" xr:uid="{00000000-0005-0000-0000-0000294F0000}"/>
    <cellStyle name="Currency 3 2 2 11 3" xfId="20826" xr:uid="{00000000-0005-0000-0000-00002A4F0000}"/>
    <cellStyle name="Currency 3 2 2 12" xfId="20827" xr:uid="{00000000-0005-0000-0000-00002B4F0000}"/>
    <cellStyle name="Currency 3 2 2 12 2" xfId="20828" xr:uid="{00000000-0005-0000-0000-00002C4F0000}"/>
    <cellStyle name="Currency 3 2 2 12 3" xfId="20829" xr:uid="{00000000-0005-0000-0000-00002D4F0000}"/>
    <cellStyle name="Currency 3 2 2 13" xfId="20830" xr:uid="{00000000-0005-0000-0000-00002E4F0000}"/>
    <cellStyle name="Currency 3 2 2 14" xfId="20831" xr:uid="{00000000-0005-0000-0000-00002F4F0000}"/>
    <cellStyle name="Currency 3 2 2 15" xfId="20820" xr:uid="{00000000-0005-0000-0000-0000304F0000}"/>
    <cellStyle name="Currency 3 2 2 2" xfId="20832" xr:uid="{00000000-0005-0000-0000-0000314F0000}"/>
    <cellStyle name="Currency 3 2 2 2 10" xfId="20833" xr:uid="{00000000-0005-0000-0000-0000324F0000}"/>
    <cellStyle name="Currency 3 2 2 2 11" xfId="20834" xr:uid="{00000000-0005-0000-0000-0000334F0000}"/>
    <cellStyle name="Currency 3 2 2 2 2" xfId="20835" xr:uid="{00000000-0005-0000-0000-0000344F0000}"/>
    <cellStyle name="Currency 3 2 2 2 2 2" xfId="20836" xr:uid="{00000000-0005-0000-0000-0000354F0000}"/>
    <cellStyle name="Currency 3 2 2 2 2 2 2" xfId="20837" xr:uid="{00000000-0005-0000-0000-0000364F0000}"/>
    <cellStyle name="Currency 3 2 2 2 2 2 2 2" xfId="20838" xr:uid="{00000000-0005-0000-0000-0000374F0000}"/>
    <cellStyle name="Currency 3 2 2 2 2 2 2 3" xfId="20839" xr:uid="{00000000-0005-0000-0000-0000384F0000}"/>
    <cellStyle name="Currency 3 2 2 2 2 2 3" xfId="20840" xr:uid="{00000000-0005-0000-0000-0000394F0000}"/>
    <cellStyle name="Currency 3 2 2 2 2 2 3 2" xfId="20841" xr:uid="{00000000-0005-0000-0000-00003A4F0000}"/>
    <cellStyle name="Currency 3 2 2 2 2 2 3 3" xfId="20842" xr:uid="{00000000-0005-0000-0000-00003B4F0000}"/>
    <cellStyle name="Currency 3 2 2 2 2 2 4" xfId="20843" xr:uid="{00000000-0005-0000-0000-00003C4F0000}"/>
    <cellStyle name="Currency 3 2 2 2 2 2 4 2" xfId="20844" xr:uid="{00000000-0005-0000-0000-00003D4F0000}"/>
    <cellStyle name="Currency 3 2 2 2 2 2 4 3" xfId="20845" xr:uid="{00000000-0005-0000-0000-00003E4F0000}"/>
    <cellStyle name="Currency 3 2 2 2 2 2 5" xfId="20846" xr:uid="{00000000-0005-0000-0000-00003F4F0000}"/>
    <cellStyle name="Currency 3 2 2 2 2 2 5 2" xfId="20847" xr:uid="{00000000-0005-0000-0000-0000404F0000}"/>
    <cellStyle name="Currency 3 2 2 2 2 2 5 3" xfId="20848" xr:uid="{00000000-0005-0000-0000-0000414F0000}"/>
    <cellStyle name="Currency 3 2 2 2 2 2 6" xfId="20849" xr:uid="{00000000-0005-0000-0000-0000424F0000}"/>
    <cellStyle name="Currency 3 2 2 2 2 2 7" xfId="20850" xr:uid="{00000000-0005-0000-0000-0000434F0000}"/>
    <cellStyle name="Currency 3 2 2 2 2 3" xfId="20851" xr:uid="{00000000-0005-0000-0000-0000444F0000}"/>
    <cellStyle name="Currency 3 2 2 2 2 3 2" xfId="20852" xr:uid="{00000000-0005-0000-0000-0000454F0000}"/>
    <cellStyle name="Currency 3 2 2 2 2 3 3" xfId="20853" xr:uid="{00000000-0005-0000-0000-0000464F0000}"/>
    <cellStyle name="Currency 3 2 2 2 2 4" xfId="20854" xr:uid="{00000000-0005-0000-0000-0000474F0000}"/>
    <cellStyle name="Currency 3 2 2 2 2 4 2" xfId="20855" xr:uid="{00000000-0005-0000-0000-0000484F0000}"/>
    <cellStyle name="Currency 3 2 2 2 2 4 3" xfId="20856" xr:uid="{00000000-0005-0000-0000-0000494F0000}"/>
    <cellStyle name="Currency 3 2 2 2 2 5" xfId="20857" xr:uid="{00000000-0005-0000-0000-00004A4F0000}"/>
    <cellStyle name="Currency 3 2 2 2 2 5 2" xfId="20858" xr:uid="{00000000-0005-0000-0000-00004B4F0000}"/>
    <cellStyle name="Currency 3 2 2 2 2 5 3" xfId="20859" xr:uid="{00000000-0005-0000-0000-00004C4F0000}"/>
    <cellStyle name="Currency 3 2 2 2 2 6" xfId="20860" xr:uid="{00000000-0005-0000-0000-00004D4F0000}"/>
    <cellStyle name="Currency 3 2 2 2 2 6 2" xfId="20861" xr:uid="{00000000-0005-0000-0000-00004E4F0000}"/>
    <cellStyle name="Currency 3 2 2 2 2 6 3" xfId="20862" xr:uid="{00000000-0005-0000-0000-00004F4F0000}"/>
    <cellStyle name="Currency 3 2 2 2 2 7" xfId="20863" xr:uid="{00000000-0005-0000-0000-0000504F0000}"/>
    <cellStyle name="Currency 3 2 2 2 2 8" xfId="20864" xr:uid="{00000000-0005-0000-0000-0000514F0000}"/>
    <cellStyle name="Currency 3 2 2 2 3" xfId="20865" xr:uid="{00000000-0005-0000-0000-0000524F0000}"/>
    <cellStyle name="Currency 3 2 2 2 3 2" xfId="20866" xr:uid="{00000000-0005-0000-0000-0000534F0000}"/>
    <cellStyle name="Currency 3 2 2 2 3 2 2" xfId="20867" xr:uid="{00000000-0005-0000-0000-0000544F0000}"/>
    <cellStyle name="Currency 3 2 2 2 3 2 3" xfId="20868" xr:uid="{00000000-0005-0000-0000-0000554F0000}"/>
    <cellStyle name="Currency 3 2 2 2 3 3" xfId="20869" xr:uid="{00000000-0005-0000-0000-0000564F0000}"/>
    <cellStyle name="Currency 3 2 2 2 3 3 2" xfId="20870" xr:uid="{00000000-0005-0000-0000-0000574F0000}"/>
    <cellStyle name="Currency 3 2 2 2 3 3 3" xfId="20871" xr:uid="{00000000-0005-0000-0000-0000584F0000}"/>
    <cellStyle name="Currency 3 2 2 2 3 4" xfId="20872" xr:uid="{00000000-0005-0000-0000-0000594F0000}"/>
    <cellStyle name="Currency 3 2 2 2 3 4 2" xfId="20873" xr:uid="{00000000-0005-0000-0000-00005A4F0000}"/>
    <cellStyle name="Currency 3 2 2 2 3 4 3" xfId="20874" xr:uid="{00000000-0005-0000-0000-00005B4F0000}"/>
    <cellStyle name="Currency 3 2 2 2 3 5" xfId="20875" xr:uid="{00000000-0005-0000-0000-00005C4F0000}"/>
    <cellStyle name="Currency 3 2 2 2 3 5 2" xfId="20876" xr:uid="{00000000-0005-0000-0000-00005D4F0000}"/>
    <cellStyle name="Currency 3 2 2 2 3 5 3" xfId="20877" xr:uid="{00000000-0005-0000-0000-00005E4F0000}"/>
    <cellStyle name="Currency 3 2 2 2 3 6" xfId="20878" xr:uid="{00000000-0005-0000-0000-00005F4F0000}"/>
    <cellStyle name="Currency 3 2 2 2 3 7" xfId="20879" xr:uid="{00000000-0005-0000-0000-0000604F0000}"/>
    <cellStyle name="Currency 3 2 2 2 4" xfId="20880" xr:uid="{00000000-0005-0000-0000-0000614F0000}"/>
    <cellStyle name="Currency 3 2 2 2 4 2" xfId="20881" xr:uid="{00000000-0005-0000-0000-0000624F0000}"/>
    <cellStyle name="Currency 3 2 2 2 4 2 2" xfId="20882" xr:uid="{00000000-0005-0000-0000-0000634F0000}"/>
    <cellStyle name="Currency 3 2 2 2 4 2 3" xfId="20883" xr:uid="{00000000-0005-0000-0000-0000644F0000}"/>
    <cellStyle name="Currency 3 2 2 2 4 3" xfId="20884" xr:uid="{00000000-0005-0000-0000-0000654F0000}"/>
    <cellStyle name="Currency 3 2 2 2 4 3 2" xfId="20885" xr:uid="{00000000-0005-0000-0000-0000664F0000}"/>
    <cellStyle name="Currency 3 2 2 2 4 3 3" xfId="20886" xr:uid="{00000000-0005-0000-0000-0000674F0000}"/>
    <cellStyle name="Currency 3 2 2 2 4 4" xfId="20887" xr:uid="{00000000-0005-0000-0000-0000684F0000}"/>
    <cellStyle name="Currency 3 2 2 2 4 4 2" xfId="20888" xr:uid="{00000000-0005-0000-0000-0000694F0000}"/>
    <cellStyle name="Currency 3 2 2 2 4 4 3" xfId="20889" xr:uid="{00000000-0005-0000-0000-00006A4F0000}"/>
    <cellStyle name="Currency 3 2 2 2 4 5" xfId="20890" xr:uid="{00000000-0005-0000-0000-00006B4F0000}"/>
    <cellStyle name="Currency 3 2 2 2 4 5 2" xfId="20891" xr:uid="{00000000-0005-0000-0000-00006C4F0000}"/>
    <cellStyle name="Currency 3 2 2 2 4 5 3" xfId="20892" xr:uid="{00000000-0005-0000-0000-00006D4F0000}"/>
    <cellStyle name="Currency 3 2 2 2 4 6" xfId="20893" xr:uid="{00000000-0005-0000-0000-00006E4F0000}"/>
    <cellStyle name="Currency 3 2 2 2 4 7" xfId="20894" xr:uid="{00000000-0005-0000-0000-00006F4F0000}"/>
    <cellStyle name="Currency 3 2 2 2 5" xfId="20895" xr:uid="{00000000-0005-0000-0000-0000704F0000}"/>
    <cellStyle name="Currency 3 2 2 2 5 2" xfId="20896" xr:uid="{00000000-0005-0000-0000-0000714F0000}"/>
    <cellStyle name="Currency 3 2 2 2 5 2 2" xfId="20897" xr:uid="{00000000-0005-0000-0000-0000724F0000}"/>
    <cellStyle name="Currency 3 2 2 2 5 2 3" xfId="20898" xr:uid="{00000000-0005-0000-0000-0000734F0000}"/>
    <cellStyle name="Currency 3 2 2 2 5 3" xfId="20899" xr:uid="{00000000-0005-0000-0000-0000744F0000}"/>
    <cellStyle name="Currency 3 2 2 2 5 3 2" xfId="20900" xr:uid="{00000000-0005-0000-0000-0000754F0000}"/>
    <cellStyle name="Currency 3 2 2 2 5 3 3" xfId="20901" xr:uid="{00000000-0005-0000-0000-0000764F0000}"/>
    <cellStyle name="Currency 3 2 2 2 5 4" xfId="20902" xr:uid="{00000000-0005-0000-0000-0000774F0000}"/>
    <cellStyle name="Currency 3 2 2 2 5 4 2" xfId="20903" xr:uid="{00000000-0005-0000-0000-0000784F0000}"/>
    <cellStyle name="Currency 3 2 2 2 5 4 3" xfId="20904" xr:uid="{00000000-0005-0000-0000-0000794F0000}"/>
    <cellStyle name="Currency 3 2 2 2 5 5" xfId="20905" xr:uid="{00000000-0005-0000-0000-00007A4F0000}"/>
    <cellStyle name="Currency 3 2 2 2 5 5 2" xfId="20906" xr:uid="{00000000-0005-0000-0000-00007B4F0000}"/>
    <cellStyle name="Currency 3 2 2 2 5 5 3" xfId="20907" xr:uid="{00000000-0005-0000-0000-00007C4F0000}"/>
    <cellStyle name="Currency 3 2 2 2 5 6" xfId="20908" xr:uid="{00000000-0005-0000-0000-00007D4F0000}"/>
    <cellStyle name="Currency 3 2 2 2 5 7" xfId="20909" xr:uid="{00000000-0005-0000-0000-00007E4F0000}"/>
    <cellStyle name="Currency 3 2 2 2 6" xfId="20910" xr:uid="{00000000-0005-0000-0000-00007F4F0000}"/>
    <cellStyle name="Currency 3 2 2 2 6 2" xfId="20911" xr:uid="{00000000-0005-0000-0000-0000804F0000}"/>
    <cellStyle name="Currency 3 2 2 2 6 3" xfId="20912" xr:uid="{00000000-0005-0000-0000-0000814F0000}"/>
    <cellStyle name="Currency 3 2 2 2 7" xfId="20913" xr:uid="{00000000-0005-0000-0000-0000824F0000}"/>
    <cellStyle name="Currency 3 2 2 2 7 2" xfId="20914" xr:uid="{00000000-0005-0000-0000-0000834F0000}"/>
    <cellStyle name="Currency 3 2 2 2 7 3" xfId="20915" xr:uid="{00000000-0005-0000-0000-0000844F0000}"/>
    <cellStyle name="Currency 3 2 2 2 8" xfId="20916" xr:uid="{00000000-0005-0000-0000-0000854F0000}"/>
    <cellStyle name="Currency 3 2 2 2 8 2" xfId="20917" xr:uid="{00000000-0005-0000-0000-0000864F0000}"/>
    <cellStyle name="Currency 3 2 2 2 8 3" xfId="20918" xr:uid="{00000000-0005-0000-0000-0000874F0000}"/>
    <cellStyle name="Currency 3 2 2 2 9" xfId="20919" xr:uid="{00000000-0005-0000-0000-0000884F0000}"/>
    <cellStyle name="Currency 3 2 2 2 9 2" xfId="20920" xr:uid="{00000000-0005-0000-0000-0000894F0000}"/>
    <cellStyle name="Currency 3 2 2 2 9 3" xfId="20921" xr:uid="{00000000-0005-0000-0000-00008A4F0000}"/>
    <cellStyle name="Currency 3 2 2 3" xfId="20922" xr:uid="{00000000-0005-0000-0000-00008B4F0000}"/>
    <cellStyle name="Currency 3 2 2 3 2" xfId="20923" xr:uid="{00000000-0005-0000-0000-00008C4F0000}"/>
    <cellStyle name="Currency 3 2 2 3 2 2" xfId="20924" xr:uid="{00000000-0005-0000-0000-00008D4F0000}"/>
    <cellStyle name="Currency 3 2 2 3 2 2 2" xfId="20925" xr:uid="{00000000-0005-0000-0000-00008E4F0000}"/>
    <cellStyle name="Currency 3 2 2 3 2 2 3" xfId="20926" xr:uid="{00000000-0005-0000-0000-00008F4F0000}"/>
    <cellStyle name="Currency 3 2 2 3 2 3" xfId="20927" xr:uid="{00000000-0005-0000-0000-0000904F0000}"/>
    <cellStyle name="Currency 3 2 2 3 2 3 2" xfId="20928" xr:uid="{00000000-0005-0000-0000-0000914F0000}"/>
    <cellStyle name="Currency 3 2 2 3 2 3 3" xfId="20929" xr:uid="{00000000-0005-0000-0000-0000924F0000}"/>
    <cellStyle name="Currency 3 2 2 3 2 4" xfId="20930" xr:uid="{00000000-0005-0000-0000-0000934F0000}"/>
    <cellStyle name="Currency 3 2 2 3 2 4 2" xfId="20931" xr:uid="{00000000-0005-0000-0000-0000944F0000}"/>
    <cellStyle name="Currency 3 2 2 3 2 4 3" xfId="20932" xr:uid="{00000000-0005-0000-0000-0000954F0000}"/>
    <cellStyle name="Currency 3 2 2 3 2 5" xfId="20933" xr:uid="{00000000-0005-0000-0000-0000964F0000}"/>
    <cellStyle name="Currency 3 2 2 3 2 5 2" xfId="20934" xr:uid="{00000000-0005-0000-0000-0000974F0000}"/>
    <cellStyle name="Currency 3 2 2 3 2 5 3" xfId="20935" xr:uid="{00000000-0005-0000-0000-0000984F0000}"/>
    <cellStyle name="Currency 3 2 2 3 2 6" xfId="20936" xr:uid="{00000000-0005-0000-0000-0000994F0000}"/>
    <cellStyle name="Currency 3 2 2 3 2 7" xfId="20937" xr:uid="{00000000-0005-0000-0000-00009A4F0000}"/>
    <cellStyle name="Currency 3 2 2 3 3" xfId="20938" xr:uid="{00000000-0005-0000-0000-00009B4F0000}"/>
    <cellStyle name="Currency 3 2 2 3 3 2" xfId="20939" xr:uid="{00000000-0005-0000-0000-00009C4F0000}"/>
    <cellStyle name="Currency 3 2 2 3 3 3" xfId="20940" xr:uid="{00000000-0005-0000-0000-00009D4F0000}"/>
    <cellStyle name="Currency 3 2 2 3 4" xfId="20941" xr:uid="{00000000-0005-0000-0000-00009E4F0000}"/>
    <cellStyle name="Currency 3 2 2 3 4 2" xfId="20942" xr:uid="{00000000-0005-0000-0000-00009F4F0000}"/>
    <cellStyle name="Currency 3 2 2 3 4 3" xfId="20943" xr:uid="{00000000-0005-0000-0000-0000A04F0000}"/>
    <cellStyle name="Currency 3 2 2 3 5" xfId="20944" xr:uid="{00000000-0005-0000-0000-0000A14F0000}"/>
    <cellStyle name="Currency 3 2 2 3 5 2" xfId="20945" xr:uid="{00000000-0005-0000-0000-0000A24F0000}"/>
    <cellStyle name="Currency 3 2 2 3 5 3" xfId="20946" xr:uid="{00000000-0005-0000-0000-0000A34F0000}"/>
    <cellStyle name="Currency 3 2 2 3 6" xfId="20947" xr:uid="{00000000-0005-0000-0000-0000A44F0000}"/>
    <cellStyle name="Currency 3 2 2 3 6 2" xfId="20948" xr:uid="{00000000-0005-0000-0000-0000A54F0000}"/>
    <cellStyle name="Currency 3 2 2 3 6 3" xfId="20949" xr:uid="{00000000-0005-0000-0000-0000A64F0000}"/>
    <cellStyle name="Currency 3 2 2 3 7" xfId="20950" xr:uid="{00000000-0005-0000-0000-0000A74F0000}"/>
    <cellStyle name="Currency 3 2 2 3 8" xfId="20951" xr:uid="{00000000-0005-0000-0000-0000A84F0000}"/>
    <cellStyle name="Currency 3 2 2 4" xfId="20952" xr:uid="{00000000-0005-0000-0000-0000A94F0000}"/>
    <cellStyle name="Currency 3 2 2 4 2" xfId="20953" xr:uid="{00000000-0005-0000-0000-0000AA4F0000}"/>
    <cellStyle name="Currency 3 2 2 4 2 2" xfId="20954" xr:uid="{00000000-0005-0000-0000-0000AB4F0000}"/>
    <cellStyle name="Currency 3 2 2 4 2 2 2" xfId="20955" xr:uid="{00000000-0005-0000-0000-0000AC4F0000}"/>
    <cellStyle name="Currency 3 2 2 4 2 2 3" xfId="20956" xr:uid="{00000000-0005-0000-0000-0000AD4F0000}"/>
    <cellStyle name="Currency 3 2 2 4 2 3" xfId="20957" xr:uid="{00000000-0005-0000-0000-0000AE4F0000}"/>
    <cellStyle name="Currency 3 2 2 4 2 3 2" xfId="20958" xr:uid="{00000000-0005-0000-0000-0000AF4F0000}"/>
    <cellStyle name="Currency 3 2 2 4 2 3 3" xfId="20959" xr:uid="{00000000-0005-0000-0000-0000B04F0000}"/>
    <cellStyle name="Currency 3 2 2 4 2 4" xfId="20960" xr:uid="{00000000-0005-0000-0000-0000B14F0000}"/>
    <cellStyle name="Currency 3 2 2 4 2 4 2" xfId="20961" xr:uid="{00000000-0005-0000-0000-0000B24F0000}"/>
    <cellStyle name="Currency 3 2 2 4 2 4 3" xfId="20962" xr:uid="{00000000-0005-0000-0000-0000B34F0000}"/>
    <cellStyle name="Currency 3 2 2 4 2 5" xfId="20963" xr:uid="{00000000-0005-0000-0000-0000B44F0000}"/>
    <cellStyle name="Currency 3 2 2 4 2 5 2" xfId="20964" xr:uid="{00000000-0005-0000-0000-0000B54F0000}"/>
    <cellStyle name="Currency 3 2 2 4 2 5 3" xfId="20965" xr:uid="{00000000-0005-0000-0000-0000B64F0000}"/>
    <cellStyle name="Currency 3 2 2 4 2 6" xfId="20966" xr:uid="{00000000-0005-0000-0000-0000B74F0000}"/>
    <cellStyle name="Currency 3 2 2 4 2 7" xfId="20967" xr:uid="{00000000-0005-0000-0000-0000B84F0000}"/>
    <cellStyle name="Currency 3 2 2 4 3" xfId="20968" xr:uid="{00000000-0005-0000-0000-0000B94F0000}"/>
    <cellStyle name="Currency 3 2 2 4 3 2" xfId="20969" xr:uid="{00000000-0005-0000-0000-0000BA4F0000}"/>
    <cellStyle name="Currency 3 2 2 4 3 3" xfId="20970" xr:uid="{00000000-0005-0000-0000-0000BB4F0000}"/>
    <cellStyle name="Currency 3 2 2 4 4" xfId="20971" xr:uid="{00000000-0005-0000-0000-0000BC4F0000}"/>
    <cellStyle name="Currency 3 2 2 4 4 2" xfId="20972" xr:uid="{00000000-0005-0000-0000-0000BD4F0000}"/>
    <cellStyle name="Currency 3 2 2 4 4 3" xfId="20973" xr:uid="{00000000-0005-0000-0000-0000BE4F0000}"/>
    <cellStyle name="Currency 3 2 2 4 5" xfId="20974" xr:uid="{00000000-0005-0000-0000-0000BF4F0000}"/>
    <cellStyle name="Currency 3 2 2 4 5 2" xfId="20975" xr:uid="{00000000-0005-0000-0000-0000C04F0000}"/>
    <cellStyle name="Currency 3 2 2 4 5 3" xfId="20976" xr:uid="{00000000-0005-0000-0000-0000C14F0000}"/>
    <cellStyle name="Currency 3 2 2 4 6" xfId="20977" xr:uid="{00000000-0005-0000-0000-0000C24F0000}"/>
    <cellStyle name="Currency 3 2 2 4 6 2" xfId="20978" xr:uid="{00000000-0005-0000-0000-0000C34F0000}"/>
    <cellStyle name="Currency 3 2 2 4 6 3" xfId="20979" xr:uid="{00000000-0005-0000-0000-0000C44F0000}"/>
    <cellStyle name="Currency 3 2 2 4 7" xfId="20980" xr:uid="{00000000-0005-0000-0000-0000C54F0000}"/>
    <cellStyle name="Currency 3 2 2 4 8" xfId="20981" xr:uid="{00000000-0005-0000-0000-0000C64F0000}"/>
    <cellStyle name="Currency 3 2 2 5" xfId="20982" xr:uid="{00000000-0005-0000-0000-0000C74F0000}"/>
    <cellStyle name="Currency 3 2 2 5 2" xfId="20983" xr:uid="{00000000-0005-0000-0000-0000C84F0000}"/>
    <cellStyle name="Currency 3 2 2 5 2 2" xfId="20984" xr:uid="{00000000-0005-0000-0000-0000C94F0000}"/>
    <cellStyle name="Currency 3 2 2 5 2 3" xfId="20985" xr:uid="{00000000-0005-0000-0000-0000CA4F0000}"/>
    <cellStyle name="Currency 3 2 2 5 3" xfId="20986" xr:uid="{00000000-0005-0000-0000-0000CB4F0000}"/>
    <cellStyle name="Currency 3 2 2 5 3 2" xfId="20987" xr:uid="{00000000-0005-0000-0000-0000CC4F0000}"/>
    <cellStyle name="Currency 3 2 2 5 3 3" xfId="20988" xr:uid="{00000000-0005-0000-0000-0000CD4F0000}"/>
    <cellStyle name="Currency 3 2 2 5 4" xfId="20989" xr:uid="{00000000-0005-0000-0000-0000CE4F0000}"/>
    <cellStyle name="Currency 3 2 2 5 4 2" xfId="20990" xr:uid="{00000000-0005-0000-0000-0000CF4F0000}"/>
    <cellStyle name="Currency 3 2 2 5 4 3" xfId="20991" xr:uid="{00000000-0005-0000-0000-0000D04F0000}"/>
    <cellStyle name="Currency 3 2 2 5 5" xfId="20992" xr:uid="{00000000-0005-0000-0000-0000D14F0000}"/>
    <cellStyle name="Currency 3 2 2 5 5 2" xfId="20993" xr:uid="{00000000-0005-0000-0000-0000D24F0000}"/>
    <cellStyle name="Currency 3 2 2 5 5 3" xfId="20994" xr:uid="{00000000-0005-0000-0000-0000D34F0000}"/>
    <cellStyle name="Currency 3 2 2 5 6" xfId="20995" xr:uid="{00000000-0005-0000-0000-0000D44F0000}"/>
    <cellStyle name="Currency 3 2 2 5 7" xfId="20996" xr:uid="{00000000-0005-0000-0000-0000D54F0000}"/>
    <cellStyle name="Currency 3 2 2 6" xfId="20997" xr:uid="{00000000-0005-0000-0000-0000D64F0000}"/>
    <cellStyle name="Currency 3 2 2 6 2" xfId="20998" xr:uid="{00000000-0005-0000-0000-0000D74F0000}"/>
    <cellStyle name="Currency 3 2 2 6 2 2" xfId="20999" xr:uid="{00000000-0005-0000-0000-0000D84F0000}"/>
    <cellStyle name="Currency 3 2 2 6 2 3" xfId="21000" xr:uid="{00000000-0005-0000-0000-0000D94F0000}"/>
    <cellStyle name="Currency 3 2 2 6 3" xfId="21001" xr:uid="{00000000-0005-0000-0000-0000DA4F0000}"/>
    <cellStyle name="Currency 3 2 2 6 3 2" xfId="21002" xr:uid="{00000000-0005-0000-0000-0000DB4F0000}"/>
    <cellStyle name="Currency 3 2 2 6 3 3" xfId="21003" xr:uid="{00000000-0005-0000-0000-0000DC4F0000}"/>
    <cellStyle name="Currency 3 2 2 6 4" xfId="21004" xr:uid="{00000000-0005-0000-0000-0000DD4F0000}"/>
    <cellStyle name="Currency 3 2 2 6 4 2" xfId="21005" xr:uid="{00000000-0005-0000-0000-0000DE4F0000}"/>
    <cellStyle name="Currency 3 2 2 6 4 3" xfId="21006" xr:uid="{00000000-0005-0000-0000-0000DF4F0000}"/>
    <cellStyle name="Currency 3 2 2 6 5" xfId="21007" xr:uid="{00000000-0005-0000-0000-0000E04F0000}"/>
    <cellStyle name="Currency 3 2 2 6 5 2" xfId="21008" xr:uid="{00000000-0005-0000-0000-0000E14F0000}"/>
    <cellStyle name="Currency 3 2 2 6 5 3" xfId="21009" xr:uid="{00000000-0005-0000-0000-0000E24F0000}"/>
    <cellStyle name="Currency 3 2 2 6 6" xfId="21010" xr:uid="{00000000-0005-0000-0000-0000E34F0000}"/>
    <cellStyle name="Currency 3 2 2 6 7" xfId="21011" xr:uid="{00000000-0005-0000-0000-0000E44F0000}"/>
    <cellStyle name="Currency 3 2 2 7" xfId="21012" xr:uid="{00000000-0005-0000-0000-0000E54F0000}"/>
    <cellStyle name="Currency 3 2 2 7 2" xfId="21013" xr:uid="{00000000-0005-0000-0000-0000E64F0000}"/>
    <cellStyle name="Currency 3 2 2 7 2 2" xfId="21014" xr:uid="{00000000-0005-0000-0000-0000E74F0000}"/>
    <cellStyle name="Currency 3 2 2 7 2 3" xfId="21015" xr:uid="{00000000-0005-0000-0000-0000E84F0000}"/>
    <cellStyle name="Currency 3 2 2 7 3" xfId="21016" xr:uid="{00000000-0005-0000-0000-0000E94F0000}"/>
    <cellStyle name="Currency 3 2 2 7 3 2" xfId="21017" xr:uid="{00000000-0005-0000-0000-0000EA4F0000}"/>
    <cellStyle name="Currency 3 2 2 7 3 3" xfId="21018" xr:uid="{00000000-0005-0000-0000-0000EB4F0000}"/>
    <cellStyle name="Currency 3 2 2 7 4" xfId="21019" xr:uid="{00000000-0005-0000-0000-0000EC4F0000}"/>
    <cellStyle name="Currency 3 2 2 7 4 2" xfId="21020" xr:uid="{00000000-0005-0000-0000-0000ED4F0000}"/>
    <cellStyle name="Currency 3 2 2 7 4 3" xfId="21021" xr:uid="{00000000-0005-0000-0000-0000EE4F0000}"/>
    <cellStyle name="Currency 3 2 2 7 5" xfId="21022" xr:uid="{00000000-0005-0000-0000-0000EF4F0000}"/>
    <cellStyle name="Currency 3 2 2 7 5 2" xfId="21023" xr:uid="{00000000-0005-0000-0000-0000F04F0000}"/>
    <cellStyle name="Currency 3 2 2 7 5 3" xfId="21024" xr:uid="{00000000-0005-0000-0000-0000F14F0000}"/>
    <cellStyle name="Currency 3 2 2 7 6" xfId="21025" xr:uid="{00000000-0005-0000-0000-0000F24F0000}"/>
    <cellStyle name="Currency 3 2 2 7 7" xfId="21026" xr:uid="{00000000-0005-0000-0000-0000F34F0000}"/>
    <cellStyle name="Currency 3 2 2 8" xfId="21027" xr:uid="{00000000-0005-0000-0000-0000F44F0000}"/>
    <cellStyle name="Currency 3 2 2 8 2" xfId="21028" xr:uid="{00000000-0005-0000-0000-0000F54F0000}"/>
    <cellStyle name="Currency 3 2 2 8 2 2" xfId="21029" xr:uid="{00000000-0005-0000-0000-0000F64F0000}"/>
    <cellStyle name="Currency 3 2 2 8 2 3" xfId="21030" xr:uid="{00000000-0005-0000-0000-0000F74F0000}"/>
    <cellStyle name="Currency 3 2 2 8 3" xfId="21031" xr:uid="{00000000-0005-0000-0000-0000F84F0000}"/>
    <cellStyle name="Currency 3 2 2 8 3 2" xfId="21032" xr:uid="{00000000-0005-0000-0000-0000F94F0000}"/>
    <cellStyle name="Currency 3 2 2 8 3 3" xfId="21033" xr:uid="{00000000-0005-0000-0000-0000FA4F0000}"/>
    <cellStyle name="Currency 3 2 2 8 4" xfId="21034" xr:uid="{00000000-0005-0000-0000-0000FB4F0000}"/>
    <cellStyle name="Currency 3 2 2 8 4 2" xfId="21035" xr:uid="{00000000-0005-0000-0000-0000FC4F0000}"/>
    <cellStyle name="Currency 3 2 2 8 4 3" xfId="21036" xr:uid="{00000000-0005-0000-0000-0000FD4F0000}"/>
    <cellStyle name="Currency 3 2 2 8 5" xfId="21037" xr:uid="{00000000-0005-0000-0000-0000FE4F0000}"/>
    <cellStyle name="Currency 3 2 2 8 5 2" xfId="21038" xr:uid="{00000000-0005-0000-0000-0000FF4F0000}"/>
    <cellStyle name="Currency 3 2 2 8 5 3" xfId="21039" xr:uid="{00000000-0005-0000-0000-000000500000}"/>
    <cellStyle name="Currency 3 2 2 8 6" xfId="21040" xr:uid="{00000000-0005-0000-0000-000001500000}"/>
    <cellStyle name="Currency 3 2 2 8 7" xfId="21041" xr:uid="{00000000-0005-0000-0000-000002500000}"/>
    <cellStyle name="Currency 3 2 2 9" xfId="21042" xr:uid="{00000000-0005-0000-0000-000003500000}"/>
    <cellStyle name="Currency 3 2 2 9 2" xfId="21043" xr:uid="{00000000-0005-0000-0000-000004500000}"/>
    <cellStyle name="Currency 3 2 2 9 3" xfId="21044" xr:uid="{00000000-0005-0000-0000-000005500000}"/>
    <cellStyle name="Currency 3 2 3" xfId="21045" xr:uid="{00000000-0005-0000-0000-000006500000}"/>
    <cellStyle name="Currency 3 2 3 10" xfId="21046" xr:uid="{00000000-0005-0000-0000-000007500000}"/>
    <cellStyle name="Currency 3 2 3 11" xfId="21047" xr:uid="{00000000-0005-0000-0000-000008500000}"/>
    <cellStyle name="Currency 3 2 3 2" xfId="21048" xr:uid="{00000000-0005-0000-0000-000009500000}"/>
    <cellStyle name="Currency 3 2 3 2 2" xfId="21049" xr:uid="{00000000-0005-0000-0000-00000A500000}"/>
    <cellStyle name="Currency 3 2 3 2 2 2" xfId="21050" xr:uid="{00000000-0005-0000-0000-00000B500000}"/>
    <cellStyle name="Currency 3 2 3 2 2 2 2" xfId="21051" xr:uid="{00000000-0005-0000-0000-00000C500000}"/>
    <cellStyle name="Currency 3 2 3 2 2 2 3" xfId="21052" xr:uid="{00000000-0005-0000-0000-00000D500000}"/>
    <cellStyle name="Currency 3 2 3 2 2 3" xfId="21053" xr:uid="{00000000-0005-0000-0000-00000E500000}"/>
    <cellStyle name="Currency 3 2 3 2 2 3 2" xfId="21054" xr:uid="{00000000-0005-0000-0000-00000F500000}"/>
    <cellStyle name="Currency 3 2 3 2 2 3 3" xfId="21055" xr:uid="{00000000-0005-0000-0000-000010500000}"/>
    <cellStyle name="Currency 3 2 3 2 2 4" xfId="21056" xr:uid="{00000000-0005-0000-0000-000011500000}"/>
    <cellStyle name="Currency 3 2 3 2 2 4 2" xfId="21057" xr:uid="{00000000-0005-0000-0000-000012500000}"/>
    <cellStyle name="Currency 3 2 3 2 2 4 3" xfId="21058" xr:uid="{00000000-0005-0000-0000-000013500000}"/>
    <cellStyle name="Currency 3 2 3 2 2 5" xfId="21059" xr:uid="{00000000-0005-0000-0000-000014500000}"/>
    <cellStyle name="Currency 3 2 3 2 2 5 2" xfId="21060" xr:uid="{00000000-0005-0000-0000-000015500000}"/>
    <cellStyle name="Currency 3 2 3 2 2 5 3" xfId="21061" xr:uid="{00000000-0005-0000-0000-000016500000}"/>
    <cellStyle name="Currency 3 2 3 2 2 6" xfId="21062" xr:uid="{00000000-0005-0000-0000-000017500000}"/>
    <cellStyle name="Currency 3 2 3 2 2 7" xfId="21063" xr:uid="{00000000-0005-0000-0000-000018500000}"/>
    <cellStyle name="Currency 3 2 3 2 3" xfId="21064" xr:uid="{00000000-0005-0000-0000-000019500000}"/>
    <cellStyle name="Currency 3 2 3 2 3 2" xfId="21065" xr:uid="{00000000-0005-0000-0000-00001A500000}"/>
    <cellStyle name="Currency 3 2 3 2 3 3" xfId="21066" xr:uid="{00000000-0005-0000-0000-00001B500000}"/>
    <cellStyle name="Currency 3 2 3 2 4" xfId="21067" xr:uid="{00000000-0005-0000-0000-00001C500000}"/>
    <cellStyle name="Currency 3 2 3 2 4 2" xfId="21068" xr:uid="{00000000-0005-0000-0000-00001D500000}"/>
    <cellStyle name="Currency 3 2 3 2 4 3" xfId="21069" xr:uid="{00000000-0005-0000-0000-00001E500000}"/>
    <cellStyle name="Currency 3 2 3 2 5" xfId="21070" xr:uid="{00000000-0005-0000-0000-00001F500000}"/>
    <cellStyle name="Currency 3 2 3 2 5 2" xfId="21071" xr:uid="{00000000-0005-0000-0000-000020500000}"/>
    <cellStyle name="Currency 3 2 3 2 5 3" xfId="21072" xr:uid="{00000000-0005-0000-0000-000021500000}"/>
    <cellStyle name="Currency 3 2 3 2 6" xfId="21073" xr:uid="{00000000-0005-0000-0000-000022500000}"/>
    <cellStyle name="Currency 3 2 3 2 6 2" xfId="21074" xr:uid="{00000000-0005-0000-0000-000023500000}"/>
    <cellStyle name="Currency 3 2 3 2 6 3" xfId="21075" xr:uid="{00000000-0005-0000-0000-000024500000}"/>
    <cellStyle name="Currency 3 2 3 2 7" xfId="21076" xr:uid="{00000000-0005-0000-0000-000025500000}"/>
    <cellStyle name="Currency 3 2 3 2 8" xfId="21077" xr:uid="{00000000-0005-0000-0000-000026500000}"/>
    <cellStyle name="Currency 3 2 3 3" xfId="21078" xr:uid="{00000000-0005-0000-0000-000027500000}"/>
    <cellStyle name="Currency 3 2 3 3 2" xfId="21079" xr:uid="{00000000-0005-0000-0000-000028500000}"/>
    <cellStyle name="Currency 3 2 3 3 2 2" xfId="21080" xr:uid="{00000000-0005-0000-0000-000029500000}"/>
    <cellStyle name="Currency 3 2 3 3 2 3" xfId="21081" xr:uid="{00000000-0005-0000-0000-00002A500000}"/>
    <cellStyle name="Currency 3 2 3 3 3" xfId="21082" xr:uid="{00000000-0005-0000-0000-00002B500000}"/>
    <cellStyle name="Currency 3 2 3 3 3 2" xfId="21083" xr:uid="{00000000-0005-0000-0000-00002C500000}"/>
    <cellStyle name="Currency 3 2 3 3 3 3" xfId="21084" xr:uid="{00000000-0005-0000-0000-00002D500000}"/>
    <cellStyle name="Currency 3 2 3 3 4" xfId="21085" xr:uid="{00000000-0005-0000-0000-00002E500000}"/>
    <cellStyle name="Currency 3 2 3 3 4 2" xfId="21086" xr:uid="{00000000-0005-0000-0000-00002F500000}"/>
    <cellStyle name="Currency 3 2 3 3 4 3" xfId="21087" xr:uid="{00000000-0005-0000-0000-000030500000}"/>
    <cellStyle name="Currency 3 2 3 3 5" xfId="21088" xr:uid="{00000000-0005-0000-0000-000031500000}"/>
    <cellStyle name="Currency 3 2 3 3 5 2" xfId="21089" xr:uid="{00000000-0005-0000-0000-000032500000}"/>
    <cellStyle name="Currency 3 2 3 3 5 3" xfId="21090" xr:uid="{00000000-0005-0000-0000-000033500000}"/>
    <cellStyle name="Currency 3 2 3 3 6" xfId="21091" xr:uid="{00000000-0005-0000-0000-000034500000}"/>
    <cellStyle name="Currency 3 2 3 3 7" xfId="21092" xr:uid="{00000000-0005-0000-0000-000035500000}"/>
    <cellStyle name="Currency 3 2 3 4" xfId="21093" xr:uid="{00000000-0005-0000-0000-000036500000}"/>
    <cellStyle name="Currency 3 2 3 4 2" xfId="21094" xr:uid="{00000000-0005-0000-0000-000037500000}"/>
    <cellStyle name="Currency 3 2 3 4 2 2" xfId="21095" xr:uid="{00000000-0005-0000-0000-000038500000}"/>
    <cellStyle name="Currency 3 2 3 4 2 3" xfId="21096" xr:uid="{00000000-0005-0000-0000-000039500000}"/>
    <cellStyle name="Currency 3 2 3 4 3" xfId="21097" xr:uid="{00000000-0005-0000-0000-00003A500000}"/>
    <cellStyle name="Currency 3 2 3 4 3 2" xfId="21098" xr:uid="{00000000-0005-0000-0000-00003B500000}"/>
    <cellStyle name="Currency 3 2 3 4 3 3" xfId="21099" xr:uid="{00000000-0005-0000-0000-00003C500000}"/>
    <cellStyle name="Currency 3 2 3 4 4" xfId="21100" xr:uid="{00000000-0005-0000-0000-00003D500000}"/>
    <cellStyle name="Currency 3 2 3 4 4 2" xfId="21101" xr:uid="{00000000-0005-0000-0000-00003E500000}"/>
    <cellStyle name="Currency 3 2 3 4 4 3" xfId="21102" xr:uid="{00000000-0005-0000-0000-00003F500000}"/>
    <cellStyle name="Currency 3 2 3 4 5" xfId="21103" xr:uid="{00000000-0005-0000-0000-000040500000}"/>
    <cellStyle name="Currency 3 2 3 4 5 2" xfId="21104" xr:uid="{00000000-0005-0000-0000-000041500000}"/>
    <cellStyle name="Currency 3 2 3 4 5 3" xfId="21105" xr:uid="{00000000-0005-0000-0000-000042500000}"/>
    <cellStyle name="Currency 3 2 3 4 6" xfId="21106" xr:uid="{00000000-0005-0000-0000-000043500000}"/>
    <cellStyle name="Currency 3 2 3 4 7" xfId="21107" xr:uid="{00000000-0005-0000-0000-000044500000}"/>
    <cellStyle name="Currency 3 2 3 5" xfId="21108" xr:uid="{00000000-0005-0000-0000-000045500000}"/>
    <cellStyle name="Currency 3 2 3 5 2" xfId="21109" xr:uid="{00000000-0005-0000-0000-000046500000}"/>
    <cellStyle name="Currency 3 2 3 5 2 2" xfId="21110" xr:uid="{00000000-0005-0000-0000-000047500000}"/>
    <cellStyle name="Currency 3 2 3 5 2 3" xfId="21111" xr:uid="{00000000-0005-0000-0000-000048500000}"/>
    <cellStyle name="Currency 3 2 3 5 3" xfId="21112" xr:uid="{00000000-0005-0000-0000-000049500000}"/>
    <cellStyle name="Currency 3 2 3 5 3 2" xfId="21113" xr:uid="{00000000-0005-0000-0000-00004A500000}"/>
    <cellStyle name="Currency 3 2 3 5 3 3" xfId="21114" xr:uid="{00000000-0005-0000-0000-00004B500000}"/>
    <cellStyle name="Currency 3 2 3 5 4" xfId="21115" xr:uid="{00000000-0005-0000-0000-00004C500000}"/>
    <cellStyle name="Currency 3 2 3 5 4 2" xfId="21116" xr:uid="{00000000-0005-0000-0000-00004D500000}"/>
    <cellStyle name="Currency 3 2 3 5 4 3" xfId="21117" xr:uid="{00000000-0005-0000-0000-00004E500000}"/>
    <cellStyle name="Currency 3 2 3 5 5" xfId="21118" xr:uid="{00000000-0005-0000-0000-00004F500000}"/>
    <cellStyle name="Currency 3 2 3 5 5 2" xfId="21119" xr:uid="{00000000-0005-0000-0000-000050500000}"/>
    <cellStyle name="Currency 3 2 3 5 5 3" xfId="21120" xr:uid="{00000000-0005-0000-0000-000051500000}"/>
    <cellStyle name="Currency 3 2 3 5 6" xfId="21121" xr:uid="{00000000-0005-0000-0000-000052500000}"/>
    <cellStyle name="Currency 3 2 3 5 7" xfId="21122" xr:uid="{00000000-0005-0000-0000-000053500000}"/>
    <cellStyle name="Currency 3 2 3 6" xfId="21123" xr:uid="{00000000-0005-0000-0000-000054500000}"/>
    <cellStyle name="Currency 3 2 3 6 2" xfId="21124" xr:uid="{00000000-0005-0000-0000-000055500000}"/>
    <cellStyle name="Currency 3 2 3 6 3" xfId="21125" xr:uid="{00000000-0005-0000-0000-000056500000}"/>
    <cellStyle name="Currency 3 2 3 7" xfId="21126" xr:uid="{00000000-0005-0000-0000-000057500000}"/>
    <cellStyle name="Currency 3 2 3 7 2" xfId="21127" xr:uid="{00000000-0005-0000-0000-000058500000}"/>
    <cellStyle name="Currency 3 2 3 7 3" xfId="21128" xr:uid="{00000000-0005-0000-0000-000059500000}"/>
    <cellStyle name="Currency 3 2 3 8" xfId="21129" xr:uid="{00000000-0005-0000-0000-00005A500000}"/>
    <cellStyle name="Currency 3 2 3 8 2" xfId="21130" xr:uid="{00000000-0005-0000-0000-00005B500000}"/>
    <cellStyle name="Currency 3 2 3 8 3" xfId="21131" xr:uid="{00000000-0005-0000-0000-00005C500000}"/>
    <cellStyle name="Currency 3 2 3 9" xfId="21132" xr:uid="{00000000-0005-0000-0000-00005D500000}"/>
    <cellStyle name="Currency 3 2 3 9 2" xfId="21133" xr:uid="{00000000-0005-0000-0000-00005E500000}"/>
    <cellStyle name="Currency 3 2 3 9 3" xfId="21134" xr:uid="{00000000-0005-0000-0000-00005F500000}"/>
    <cellStyle name="Currency 3 2 4" xfId="21135" xr:uid="{00000000-0005-0000-0000-000060500000}"/>
    <cellStyle name="Currency 3 2 4 2" xfId="21136" xr:uid="{00000000-0005-0000-0000-000061500000}"/>
    <cellStyle name="Currency 3 2 4 2 2" xfId="21137" xr:uid="{00000000-0005-0000-0000-000062500000}"/>
    <cellStyle name="Currency 3 2 4 2 2 2" xfId="21138" xr:uid="{00000000-0005-0000-0000-000063500000}"/>
    <cellStyle name="Currency 3 2 4 2 2 3" xfId="21139" xr:uid="{00000000-0005-0000-0000-000064500000}"/>
    <cellStyle name="Currency 3 2 4 2 3" xfId="21140" xr:uid="{00000000-0005-0000-0000-000065500000}"/>
    <cellStyle name="Currency 3 2 4 2 3 2" xfId="21141" xr:uid="{00000000-0005-0000-0000-000066500000}"/>
    <cellStyle name="Currency 3 2 4 2 3 3" xfId="21142" xr:uid="{00000000-0005-0000-0000-000067500000}"/>
    <cellStyle name="Currency 3 2 4 2 4" xfId="21143" xr:uid="{00000000-0005-0000-0000-000068500000}"/>
    <cellStyle name="Currency 3 2 4 2 4 2" xfId="21144" xr:uid="{00000000-0005-0000-0000-000069500000}"/>
    <cellStyle name="Currency 3 2 4 2 4 3" xfId="21145" xr:uid="{00000000-0005-0000-0000-00006A500000}"/>
    <cellStyle name="Currency 3 2 4 2 5" xfId="21146" xr:uid="{00000000-0005-0000-0000-00006B500000}"/>
    <cellStyle name="Currency 3 2 4 2 5 2" xfId="21147" xr:uid="{00000000-0005-0000-0000-00006C500000}"/>
    <cellStyle name="Currency 3 2 4 2 5 3" xfId="21148" xr:uid="{00000000-0005-0000-0000-00006D500000}"/>
    <cellStyle name="Currency 3 2 4 2 6" xfId="21149" xr:uid="{00000000-0005-0000-0000-00006E500000}"/>
    <cellStyle name="Currency 3 2 4 2 7" xfId="21150" xr:uid="{00000000-0005-0000-0000-00006F500000}"/>
    <cellStyle name="Currency 3 2 4 3" xfId="21151" xr:uid="{00000000-0005-0000-0000-000070500000}"/>
    <cellStyle name="Currency 3 2 4 3 2" xfId="21152" xr:uid="{00000000-0005-0000-0000-000071500000}"/>
    <cellStyle name="Currency 3 2 4 3 3" xfId="21153" xr:uid="{00000000-0005-0000-0000-000072500000}"/>
    <cellStyle name="Currency 3 2 4 4" xfId="21154" xr:uid="{00000000-0005-0000-0000-000073500000}"/>
    <cellStyle name="Currency 3 2 4 4 2" xfId="21155" xr:uid="{00000000-0005-0000-0000-000074500000}"/>
    <cellStyle name="Currency 3 2 4 4 3" xfId="21156" xr:uid="{00000000-0005-0000-0000-000075500000}"/>
    <cellStyle name="Currency 3 2 4 5" xfId="21157" xr:uid="{00000000-0005-0000-0000-000076500000}"/>
    <cellStyle name="Currency 3 2 4 5 2" xfId="21158" xr:uid="{00000000-0005-0000-0000-000077500000}"/>
    <cellStyle name="Currency 3 2 4 5 3" xfId="21159" xr:uid="{00000000-0005-0000-0000-000078500000}"/>
    <cellStyle name="Currency 3 2 4 6" xfId="21160" xr:uid="{00000000-0005-0000-0000-000079500000}"/>
    <cellStyle name="Currency 3 2 4 6 2" xfId="21161" xr:uid="{00000000-0005-0000-0000-00007A500000}"/>
    <cellStyle name="Currency 3 2 4 6 3" xfId="21162" xr:uid="{00000000-0005-0000-0000-00007B500000}"/>
    <cellStyle name="Currency 3 2 4 7" xfId="21163" xr:uid="{00000000-0005-0000-0000-00007C500000}"/>
    <cellStyle name="Currency 3 2 4 8" xfId="21164" xr:uid="{00000000-0005-0000-0000-00007D500000}"/>
    <cellStyle name="Currency 3 2 5" xfId="21165" xr:uid="{00000000-0005-0000-0000-00007E500000}"/>
    <cellStyle name="Currency 3 2 5 2" xfId="21166" xr:uid="{00000000-0005-0000-0000-00007F500000}"/>
    <cellStyle name="Currency 3 2 5 2 2" xfId="21167" xr:uid="{00000000-0005-0000-0000-000080500000}"/>
    <cellStyle name="Currency 3 2 5 2 2 2" xfId="21168" xr:uid="{00000000-0005-0000-0000-000081500000}"/>
    <cellStyle name="Currency 3 2 5 2 2 3" xfId="21169" xr:uid="{00000000-0005-0000-0000-000082500000}"/>
    <cellStyle name="Currency 3 2 5 2 3" xfId="21170" xr:uid="{00000000-0005-0000-0000-000083500000}"/>
    <cellStyle name="Currency 3 2 5 2 3 2" xfId="21171" xr:uid="{00000000-0005-0000-0000-000084500000}"/>
    <cellStyle name="Currency 3 2 5 2 3 3" xfId="21172" xr:uid="{00000000-0005-0000-0000-000085500000}"/>
    <cellStyle name="Currency 3 2 5 2 4" xfId="21173" xr:uid="{00000000-0005-0000-0000-000086500000}"/>
    <cellStyle name="Currency 3 2 5 2 4 2" xfId="21174" xr:uid="{00000000-0005-0000-0000-000087500000}"/>
    <cellStyle name="Currency 3 2 5 2 4 3" xfId="21175" xr:uid="{00000000-0005-0000-0000-000088500000}"/>
    <cellStyle name="Currency 3 2 5 2 5" xfId="21176" xr:uid="{00000000-0005-0000-0000-000089500000}"/>
    <cellStyle name="Currency 3 2 5 2 5 2" xfId="21177" xr:uid="{00000000-0005-0000-0000-00008A500000}"/>
    <cellStyle name="Currency 3 2 5 2 5 3" xfId="21178" xr:uid="{00000000-0005-0000-0000-00008B500000}"/>
    <cellStyle name="Currency 3 2 5 2 6" xfId="21179" xr:uid="{00000000-0005-0000-0000-00008C500000}"/>
    <cellStyle name="Currency 3 2 5 2 7" xfId="21180" xr:uid="{00000000-0005-0000-0000-00008D500000}"/>
    <cellStyle name="Currency 3 2 5 3" xfId="21181" xr:uid="{00000000-0005-0000-0000-00008E500000}"/>
    <cellStyle name="Currency 3 2 5 3 2" xfId="21182" xr:uid="{00000000-0005-0000-0000-00008F500000}"/>
    <cellStyle name="Currency 3 2 5 3 3" xfId="21183" xr:uid="{00000000-0005-0000-0000-000090500000}"/>
    <cellStyle name="Currency 3 2 5 4" xfId="21184" xr:uid="{00000000-0005-0000-0000-000091500000}"/>
    <cellStyle name="Currency 3 2 5 4 2" xfId="21185" xr:uid="{00000000-0005-0000-0000-000092500000}"/>
    <cellStyle name="Currency 3 2 5 4 3" xfId="21186" xr:uid="{00000000-0005-0000-0000-000093500000}"/>
    <cellStyle name="Currency 3 2 5 5" xfId="21187" xr:uid="{00000000-0005-0000-0000-000094500000}"/>
    <cellStyle name="Currency 3 2 5 5 2" xfId="21188" xr:uid="{00000000-0005-0000-0000-000095500000}"/>
    <cellStyle name="Currency 3 2 5 5 3" xfId="21189" xr:uid="{00000000-0005-0000-0000-000096500000}"/>
    <cellStyle name="Currency 3 2 5 6" xfId="21190" xr:uid="{00000000-0005-0000-0000-000097500000}"/>
    <cellStyle name="Currency 3 2 5 6 2" xfId="21191" xr:uid="{00000000-0005-0000-0000-000098500000}"/>
    <cellStyle name="Currency 3 2 5 6 3" xfId="21192" xr:uid="{00000000-0005-0000-0000-000099500000}"/>
    <cellStyle name="Currency 3 2 5 7" xfId="21193" xr:uid="{00000000-0005-0000-0000-00009A500000}"/>
    <cellStyle name="Currency 3 2 5 8" xfId="21194" xr:uid="{00000000-0005-0000-0000-00009B500000}"/>
    <cellStyle name="Currency 3 2 6" xfId="21195" xr:uid="{00000000-0005-0000-0000-00009C500000}"/>
    <cellStyle name="Currency 3 2 6 2" xfId="21196" xr:uid="{00000000-0005-0000-0000-00009D500000}"/>
    <cellStyle name="Currency 3 2 6 2 2" xfId="21197" xr:uid="{00000000-0005-0000-0000-00009E500000}"/>
    <cellStyle name="Currency 3 2 6 2 3" xfId="21198" xr:uid="{00000000-0005-0000-0000-00009F500000}"/>
    <cellStyle name="Currency 3 2 6 3" xfId="21199" xr:uid="{00000000-0005-0000-0000-0000A0500000}"/>
    <cellStyle name="Currency 3 2 6 3 2" xfId="21200" xr:uid="{00000000-0005-0000-0000-0000A1500000}"/>
    <cellStyle name="Currency 3 2 6 3 3" xfId="21201" xr:uid="{00000000-0005-0000-0000-0000A2500000}"/>
    <cellStyle name="Currency 3 2 6 4" xfId="21202" xr:uid="{00000000-0005-0000-0000-0000A3500000}"/>
    <cellStyle name="Currency 3 2 6 4 2" xfId="21203" xr:uid="{00000000-0005-0000-0000-0000A4500000}"/>
    <cellStyle name="Currency 3 2 6 4 3" xfId="21204" xr:uid="{00000000-0005-0000-0000-0000A5500000}"/>
    <cellStyle name="Currency 3 2 6 5" xfId="21205" xr:uid="{00000000-0005-0000-0000-0000A6500000}"/>
    <cellStyle name="Currency 3 2 6 5 2" xfId="21206" xr:uid="{00000000-0005-0000-0000-0000A7500000}"/>
    <cellStyle name="Currency 3 2 6 5 3" xfId="21207" xr:uid="{00000000-0005-0000-0000-0000A8500000}"/>
    <cellStyle name="Currency 3 2 6 6" xfId="21208" xr:uid="{00000000-0005-0000-0000-0000A9500000}"/>
    <cellStyle name="Currency 3 2 6 7" xfId="21209" xr:uid="{00000000-0005-0000-0000-0000AA500000}"/>
    <cellStyle name="Currency 3 2 7" xfId="21210" xr:uid="{00000000-0005-0000-0000-0000AB500000}"/>
    <cellStyle name="Currency 3 2 7 2" xfId="21211" xr:uid="{00000000-0005-0000-0000-0000AC500000}"/>
    <cellStyle name="Currency 3 2 7 2 2" xfId="21212" xr:uid="{00000000-0005-0000-0000-0000AD500000}"/>
    <cellStyle name="Currency 3 2 7 2 3" xfId="21213" xr:uid="{00000000-0005-0000-0000-0000AE500000}"/>
    <cellStyle name="Currency 3 2 7 3" xfId="21214" xr:uid="{00000000-0005-0000-0000-0000AF500000}"/>
    <cellStyle name="Currency 3 2 7 3 2" xfId="21215" xr:uid="{00000000-0005-0000-0000-0000B0500000}"/>
    <cellStyle name="Currency 3 2 7 3 3" xfId="21216" xr:uid="{00000000-0005-0000-0000-0000B1500000}"/>
    <cellStyle name="Currency 3 2 7 4" xfId="21217" xr:uid="{00000000-0005-0000-0000-0000B2500000}"/>
    <cellStyle name="Currency 3 2 7 4 2" xfId="21218" xr:uid="{00000000-0005-0000-0000-0000B3500000}"/>
    <cellStyle name="Currency 3 2 7 4 3" xfId="21219" xr:uid="{00000000-0005-0000-0000-0000B4500000}"/>
    <cellStyle name="Currency 3 2 7 5" xfId="21220" xr:uid="{00000000-0005-0000-0000-0000B5500000}"/>
    <cellStyle name="Currency 3 2 7 5 2" xfId="21221" xr:uid="{00000000-0005-0000-0000-0000B6500000}"/>
    <cellStyle name="Currency 3 2 7 5 3" xfId="21222" xr:uid="{00000000-0005-0000-0000-0000B7500000}"/>
    <cellStyle name="Currency 3 2 7 6" xfId="21223" xr:uid="{00000000-0005-0000-0000-0000B8500000}"/>
    <cellStyle name="Currency 3 2 7 7" xfId="21224" xr:uid="{00000000-0005-0000-0000-0000B9500000}"/>
    <cellStyle name="Currency 3 2 8" xfId="21225" xr:uid="{00000000-0005-0000-0000-0000BA500000}"/>
    <cellStyle name="Currency 3 2 8 2" xfId="21226" xr:uid="{00000000-0005-0000-0000-0000BB500000}"/>
    <cellStyle name="Currency 3 2 8 2 2" xfId="21227" xr:uid="{00000000-0005-0000-0000-0000BC500000}"/>
    <cellStyle name="Currency 3 2 8 2 3" xfId="21228" xr:uid="{00000000-0005-0000-0000-0000BD500000}"/>
    <cellStyle name="Currency 3 2 8 3" xfId="21229" xr:uid="{00000000-0005-0000-0000-0000BE500000}"/>
    <cellStyle name="Currency 3 2 8 3 2" xfId="21230" xr:uid="{00000000-0005-0000-0000-0000BF500000}"/>
    <cellStyle name="Currency 3 2 8 3 3" xfId="21231" xr:uid="{00000000-0005-0000-0000-0000C0500000}"/>
    <cellStyle name="Currency 3 2 8 4" xfId="21232" xr:uid="{00000000-0005-0000-0000-0000C1500000}"/>
    <cellStyle name="Currency 3 2 8 4 2" xfId="21233" xr:uid="{00000000-0005-0000-0000-0000C2500000}"/>
    <cellStyle name="Currency 3 2 8 4 3" xfId="21234" xr:uid="{00000000-0005-0000-0000-0000C3500000}"/>
    <cellStyle name="Currency 3 2 8 5" xfId="21235" xr:uid="{00000000-0005-0000-0000-0000C4500000}"/>
    <cellStyle name="Currency 3 2 8 5 2" xfId="21236" xr:uid="{00000000-0005-0000-0000-0000C5500000}"/>
    <cellStyle name="Currency 3 2 8 5 3" xfId="21237" xr:uid="{00000000-0005-0000-0000-0000C6500000}"/>
    <cellStyle name="Currency 3 2 8 6" xfId="21238" xr:uid="{00000000-0005-0000-0000-0000C7500000}"/>
    <cellStyle name="Currency 3 2 8 7" xfId="21239" xr:uid="{00000000-0005-0000-0000-0000C8500000}"/>
    <cellStyle name="Currency 3 2 9" xfId="21240" xr:uid="{00000000-0005-0000-0000-0000C9500000}"/>
    <cellStyle name="Currency 3 2 9 2" xfId="21241" xr:uid="{00000000-0005-0000-0000-0000CA500000}"/>
    <cellStyle name="Currency 3 2 9 2 2" xfId="21242" xr:uid="{00000000-0005-0000-0000-0000CB500000}"/>
    <cellStyle name="Currency 3 2 9 2 3" xfId="21243" xr:uid="{00000000-0005-0000-0000-0000CC500000}"/>
    <cellStyle name="Currency 3 2 9 3" xfId="21244" xr:uid="{00000000-0005-0000-0000-0000CD500000}"/>
    <cellStyle name="Currency 3 2 9 3 2" xfId="21245" xr:uid="{00000000-0005-0000-0000-0000CE500000}"/>
    <cellStyle name="Currency 3 2 9 3 3" xfId="21246" xr:uid="{00000000-0005-0000-0000-0000CF500000}"/>
    <cellStyle name="Currency 3 2 9 4" xfId="21247" xr:uid="{00000000-0005-0000-0000-0000D0500000}"/>
    <cellStyle name="Currency 3 2 9 4 2" xfId="21248" xr:uid="{00000000-0005-0000-0000-0000D1500000}"/>
    <cellStyle name="Currency 3 2 9 4 3" xfId="21249" xr:uid="{00000000-0005-0000-0000-0000D2500000}"/>
    <cellStyle name="Currency 3 2 9 5" xfId="21250" xr:uid="{00000000-0005-0000-0000-0000D3500000}"/>
    <cellStyle name="Currency 3 2 9 5 2" xfId="21251" xr:uid="{00000000-0005-0000-0000-0000D4500000}"/>
    <cellStyle name="Currency 3 2 9 5 3" xfId="21252" xr:uid="{00000000-0005-0000-0000-0000D5500000}"/>
    <cellStyle name="Currency 3 2 9 6" xfId="21253" xr:uid="{00000000-0005-0000-0000-0000D6500000}"/>
    <cellStyle name="Currency 3 2 9 7" xfId="21254" xr:uid="{00000000-0005-0000-0000-0000D7500000}"/>
    <cellStyle name="Currency 3 3" xfId="1545" xr:uid="{00000000-0005-0000-0000-0000D8500000}"/>
    <cellStyle name="Currency 3 3 10" xfId="21256" xr:uid="{00000000-0005-0000-0000-0000D9500000}"/>
    <cellStyle name="Currency 3 3 10 2" xfId="21257" xr:uid="{00000000-0005-0000-0000-0000DA500000}"/>
    <cellStyle name="Currency 3 3 10 3" xfId="21258" xr:uid="{00000000-0005-0000-0000-0000DB500000}"/>
    <cellStyle name="Currency 3 3 11" xfId="21259" xr:uid="{00000000-0005-0000-0000-0000DC500000}"/>
    <cellStyle name="Currency 3 3 11 2" xfId="21260" xr:uid="{00000000-0005-0000-0000-0000DD500000}"/>
    <cellStyle name="Currency 3 3 11 3" xfId="21261" xr:uid="{00000000-0005-0000-0000-0000DE500000}"/>
    <cellStyle name="Currency 3 3 12" xfId="21262" xr:uid="{00000000-0005-0000-0000-0000DF500000}"/>
    <cellStyle name="Currency 3 3 12 2" xfId="21263" xr:uid="{00000000-0005-0000-0000-0000E0500000}"/>
    <cellStyle name="Currency 3 3 12 3" xfId="21264" xr:uid="{00000000-0005-0000-0000-0000E1500000}"/>
    <cellStyle name="Currency 3 3 13" xfId="21265" xr:uid="{00000000-0005-0000-0000-0000E2500000}"/>
    <cellStyle name="Currency 3 3 14" xfId="21266" xr:uid="{00000000-0005-0000-0000-0000E3500000}"/>
    <cellStyle name="Currency 3 3 15" xfId="21255" xr:uid="{00000000-0005-0000-0000-0000E4500000}"/>
    <cellStyle name="Currency 3 3 2" xfId="21267" xr:uid="{00000000-0005-0000-0000-0000E5500000}"/>
    <cellStyle name="Currency 3 3 2 10" xfId="21268" xr:uid="{00000000-0005-0000-0000-0000E6500000}"/>
    <cellStyle name="Currency 3 3 2 11" xfId="21269" xr:uid="{00000000-0005-0000-0000-0000E7500000}"/>
    <cellStyle name="Currency 3 3 2 2" xfId="21270" xr:uid="{00000000-0005-0000-0000-0000E8500000}"/>
    <cellStyle name="Currency 3 3 2 2 2" xfId="21271" xr:uid="{00000000-0005-0000-0000-0000E9500000}"/>
    <cellStyle name="Currency 3 3 2 2 2 2" xfId="21272" xr:uid="{00000000-0005-0000-0000-0000EA500000}"/>
    <cellStyle name="Currency 3 3 2 2 2 2 2" xfId="21273" xr:uid="{00000000-0005-0000-0000-0000EB500000}"/>
    <cellStyle name="Currency 3 3 2 2 2 2 3" xfId="21274" xr:uid="{00000000-0005-0000-0000-0000EC500000}"/>
    <cellStyle name="Currency 3 3 2 2 2 3" xfId="21275" xr:uid="{00000000-0005-0000-0000-0000ED500000}"/>
    <cellStyle name="Currency 3 3 2 2 2 3 2" xfId="21276" xr:uid="{00000000-0005-0000-0000-0000EE500000}"/>
    <cellStyle name="Currency 3 3 2 2 2 3 3" xfId="21277" xr:uid="{00000000-0005-0000-0000-0000EF500000}"/>
    <cellStyle name="Currency 3 3 2 2 2 4" xfId="21278" xr:uid="{00000000-0005-0000-0000-0000F0500000}"/>
    <cellStyle name="Currency 3 3 2 2 2 4 2" xfId="21279" xr:uid="{00000000-0005-0000-0000-0000F1500000}"/>
    <cellStyle name="Currency 3 3 2 2 2 4 3" xfId="21280" xr:uid="{00000000-0005-0000-0000-0000F2500000}"/>
    <cellStyle name="Currency 3 3 2 2 2 5" xfId="21281" xr:uid="{00000000-0005-0000-0000-0000F3500000}"/>
    <cellStyle name="Currency 3 3 2 2 2 5 2" xfId="21282" xr:uid="{00000000-0005-0000-0000-0000F4500000}"/>
    <cellStyle name="Currency 3 3 2 2 2 5 3" xfId="21283" xr:uid="{00000000-0005-0000-0000-0000F5500000}"/>
    <cellStyle name="Currency 3 3 2 2 2 6" xfId="21284" xr:uid="{00000000-0005-0000-0000-0000F6500000}"/>
    <cellStyle name="Currency 3 3 2 2 2 7" xfId="21285" xr:uid="{00000000-0005-0000-0000-0000F7500000}"/>
    <cellStyle name="Currency 3 3 2 2 3" xfId="21286" xr:uid="{00000000-0005-0000-0000-0000F8500000}"/>
    <cellStyle name="Currency 3 3 2 2 3 2" xfId="21287" xr:uid="{00000000-0005-0000-0000-0000F9500000}"/>
    <cellStyle name="Currency 3 3 2 2 3 3" xfId="21288" xr:uid="{00000000-0005-0000-0000-0000FA500000}"/>
    <cellStyle name="Currency 3 3 2 2 4" xfId="21289" xr:uid="{00000000-0005-0000-0000-0000FB500000}"/>
    <cellStyle name="Currency 3 3 2 2 4 2" xfId="21290" xr:uid="{00000000-0005-0000-0000-0000FC500000}"/>
    <cellStyle name="Currency 3 3 2 2 4 3" xfId="21291" xr:uid="{00000000-0005-0000-0000-0000FD500000}"/>
    <cellStyle name="Currency 3 3 2 2 5" xfId="21292" xr:uid="{00000000-0005-0000-0000-0000FE500000}"/>
    <cellStyle name="Currency 3 3 2 2 5 2" xfId="21293" xr:uid="{00000000-0005-0000-0000-0000FF500000}"/>
    <cellStyle name="Currency 3 3 2 2 5 3" xfId="21294" xr:uid="{00000000-0005-0000-0000-000000510000}"/>
    <cellStyle name="Currency 3 3 2 2 6" xfId="21295" xr:uid="{00000000-0005-0000-0000-000001510000}"/>
    <cellStyle name="Currency 3 3 2 2 6 2" xfId="21296" xr:uid="{00000000-0005-0000-0000-000002510000}"/>
    <cellStyle name="Currency 3 3 2 2 6 3" xfId="21297" xr:uid="{00000000-0005-0000-0000-000003510000}"/>
    <cellStyle name="Currency 3 3 2 2 7" xfId="21298" xr:uid="{00000000-0005-0000-0000-000004510000}"/>
    <cellStyle name="Currency 3 3 2 2 8" xfId="21299" xr:uid="{00000000-0005-0000-0000-000005510000}"/>
    <cellStyle name="Currency 3 3 2 3" xfId="21300" xr:uid="{00000000-0005-0000-0000-000006510000}"/>
    <cellStyle name="Currency 3 3 2 3 2" xfId="21301" xr:uid="{00000000-0005-0000-0000-000007510000}"/>
    <cellStyle name="Currency 3 3 2 3 2 2" xfId="21302" xr:uid="{00000000-0005-0000-0000-000008510000}"/>
    <cellStyle name="Currency 3 3 2 3 2 3" xfId="21303" xr:uid="{00000000-0005-0000-0000-000009510000}"/>
    <cellStyle name="Currency 3 3 2 3 3" xfId="21304" xr:uid="{00000000-0005-0000-0000-00000A510000}"/>
    <cellStyle name="Currency 3 3 2 3 3 2" xfId="21305" xr:uid="{00000000-0005-0000-0000-00000B510000}"/>
    <cellStyle name="Currency 3 3 2 3 3 3" xfId="21306" xr:uid="{00000000-0005-0000-0000-00000C510000}"/>
    <cellStyle name="Currency 3 3 2 3 4" xfId="21307" xr:uid="{00000000-0005-0000-0000-00000D510000}"/>
    <cellStyle name="Currency 3 3 2 3 4 2" xfId="21308" xr:uid="{00000000-0005-0000-0000-00000E510000}"/>
    <cellStyle name="Currency 3 3 2 3 4 3" xfId="21309" xr:uid="{00000000-0005-0000-0000-00000F510000}"/>
    <cellStyle name="Currency 3 3 2 3 5" xfId="21310" xr:uid="{00000000-0005-0000-0000-000010510000}"/>
    <cellStyle name="Currency 3 3 2 3 5 2" xfId="21311" xr:uid="{00000000-0005-0000-0000-000011510000}"/>
    <cellStyle name="Currency 3 3 2 3 5 3" xfId="21312" xr:uid="{00000000-0005-0000-0000-000012510000}"/>
    <cellStyle name="Currency 3 3 2 3 6" xfId="21313" xr:uid="{00000000-0005-0000-0000-000013510000}"/>
    <cellStyle name="Currency 3 3 2 3 7" xfId="21314" xr:uid="{00000000-0005-0000-0000-000014510000}"/>
    <cellStyle name="Currency 3 3 2 4" xfId="21315" xr:uid="{00000000-0005-0000-0000-000015510000}"/>
    <cellStyle name="Currency 3 3 2 4 2" xfId="21316" xr:uid="{00000000-0005-0000-0000-000016510000}"/>
    <cellStyle name="Currency 3 3 2 4 2 2" xfId="21317" xr:uid="{00000000-0005-0000-0000-000017510000}"/>
    <cellStyle name="Currency 3 3 2 4 2 3" xfId="21318" xr:uid="{00000000-0005-0000-0000-000018510000}"/>
    <cellStyle name="Currency 3 3 2 4 3" xfId="21319" xr:uid="{00000000-0005-0000-0000-000019510000}"/>
    <cellStyle name="Currency 3 3 2 4 3 2" xfId="21320" xr:uid="{00000000-0005-0000-0000-00001A510000}"/>
    <cellStyle name="Currency 3 3 2 4 3 3" xfId="21321" xr:uid="{00000000-0005-0000-0000-00001B510000}"/>
    <cellStyle name="Currency 3 3 2 4 4" xfId="21322" xr:uid="{00000000-0005-0000-0000-00001C510000}"/>
    <cellStyle name="Currency 3 3 2 4 4 2" xfId="21323" xr:uid="{00000000-0005-0000-0000-00001D510000}"/>
    <cellStyle name="Currency 3 3 2 4 4 3" xfId="21324" xr:uid="{00000000-0005-0000-0000-00001E510000}"/>
    <cellStyle name="Currency 3 3 2 4 5" xfId="21325" xr:uid="{00000000-0005-0000-0000-00001F510000}"/>
    <cellStyle name="Currency 3 3 2 4 5 2" xfId="21326" xr:uid="{00000000-0005-0000-0000-000020510000}"/>
    <cellStyle name="Currency 3 3 2 4 5 3" xfId="21327" xr:uid="{00000000-0005-0000-0000-000021510000}"/>
    <cellStyle name="Currency 3 3 2 4 6" xfId="21328" xr:uid="{00000000-0005-0000-0000-000022510000}"/>
    <cellStyle name="Currency 3 3 2 4 7" xfId="21329" xr:uid="{00000000-0005-0000-0000-000023510000}"/>
    <cellStyle name="Currency 3 3 2 5" xfId="21330" xr:uid="{00000000-0005-0000-0000-000024510000}"/>
    <cellStyle name="Currency 3 3 2 5 2" xfId="21331" xr:uid="{00000000-0005-0000-0000-000025510000}"/>
    <cellStyle name="Currency 3 3 2 5 2 2" xfId="21332" xr:uid="{00000000-0005-0000-0000-000026510000}"/>
    <cellStyle name="Currency 3 3 2 5 2 3" xfId="21333" xr:uid="{00000000-0005-0000-0000-000027510000}"/>
    <cellStyle name="Currency 3 3 2 5 3" xfId="21334" xr:uid="{00000000-0005-0000-0000-000028510000}"/>
    <cellStyle name="Currency 3 3 2 5 3 2" xfId="21335" xr:uid="{00000000-0005-0000-0000-000029510000}"/>
    <cellStyle name="Currency 3 3 2 5 3 3" xfId="21336" xr:uid="{00000000-0005-0000-0000-00002A510000}"/>
    <cellStyle name="Currency 3 3 2 5 4" xfId="21337" xr:uid="{00000000-0005-0000-0000-00002B510000}"/>
    <cellStyle name="Currency 3 3 2 5 4 2" xfId="21338" xr:uid="{00000000-0005-0000-0000-00002C510000}"/>
    <cellStyle name="Currency 3 3 2 5 4 3" xfId="21339" xr:uid="{00000000-0005-0000-0000-00002D510000}"/>
    <cellStyle name="Currency 3 3 2 5 5" xfId="21340" xr:uid="{00000000-0005-0000-0000-00002E510000}"/>
    <cellStyle name="Currency 3 3 2 5 5 2" xfId="21341" xr:uid="{00000000-0005-0000-0000-00002F510000}"/>
    <cellStyle name="Currency 3 3 2 5 5 3" xfId="21342" xr:uid="{00000000-0005-0000-0000-000030510000}"/>
    <cellStyle name="Currency 3 3 2 5 6" xfId="21343" xr:uid="{00000000-0005-0000-0000-000031510000}"/>
    <cellStyle name="Currency 3 3 2 5 7" xfId="21344" xr:uid="{00000000-0005-0000-0000-000032510000}"/>
    <cellStyle name="Currency 3 3 2 6" xfId="21345" xr:uid="{00000000-0005-0000-0000-000033510000}"/>
    <cellStyle name="Currency 3 3 2 6 2" xfId="21346" xr:uid="{00000000-0005-0000-0000-000034510000}"/>
    <cellStyle name="Currency 3 3 2 6 3" xfId="21347" xr:uid="{00000000-0005-0000-0000-000035510000}"/>
    <cellStyle name="Currency 3 3 2 7" xfId="21348" xr:uid="{00000000-0005-0000-0000-000036510000}"/>
    <cellStyle name="Currency 3 3 2 7 2" xfId="21349" xr:uid="{00000000-0005-0000-0000-000037510000}"/>
    <cellStyle name="Currency 3 3 2 7 3" xfId="21350" xr:uid="{00000000-0005-0000-0000-000038510000}"/>
    <cellStyle name="Currency 3 3 2 8" xfId="21351" xr:uid="{00000000-0005-0000-0000-000039510000}"/>
    <cellStyle name="Currency 3 3 2 8 2" xfId="21352" xr:uid="{00000000-0005-0000-0000-00003A510000}"/>
    <cellStyle name="Currency 3 3 2 8 3" xfId="21353" xr:uid="{00000000-0005-0000-0000-00003B510000}"/>
    <cellStyle name="Currency 3 3 2 9" xfId="21354" xr:uid="{00000000-0005-0000-0000-00003C510000}"/>
    <cellStyle name="Currency 3 3 2 9 2" xfId="21355" xr:uid="{00000000-0005-0000-0000-00003D510000}"/>
    <cellStyle name="Currency 3 3 2 9 3" xfId="21356" xr:uid="{00000000-0005-0000-0000-00003E510000}"/>
    <cellStyle name="Currency 3 3 3" xfId="21357" xr:uid="{00000000-0005-0000-0000-00003F510000}"/>
    <cellStyle name="Currency 3 3 3 2" xfId="21358" xr:uid="{00000000-0005-0000-0000-000040510000}"/>
    <cellStyle name="Currency 3 3 3 2 2" xfId="21359" xr:uid="{00000000-0005-0000-0000-000041510000}"/>
    <cellStyle name="Currency 3 3 3 2 2 2" xfId="21360" xr:uid="{00000000-0005-0000-0000-000042510000}"/>
    <cellStyle name="Currency 3 3 3 2 2 3" xfId="21361" xr:uid="{00000000-0005-0000-0000-000043510000}"/>
    <cellStyle name="Currency 3 3 3 2 3" xfId="21362" xr:uid="{00000000-0005-0000-0000-000044510000}"/>
    <cellStyle name="Currency 3 3 3 2 3 2" xfId="21363" xr:uid="{00000000-0005-0000-0000-000045510000}"/>
    <cellStyle name="Currency 3 3 3 2 3 3" xfId="21364" xr:uid="{00000000-0005-0000-0000-000046510000}"/>
    <cellStyle name="Currency 3 3 3 2 4" xfId="21365" xr:uid="{00000000-0005-0000-0000-000047510000}"/>
    <cellStyle name="Currency 3 3 3 2 4 2" xfId="21366" xr:uid="{00000000-0005-0000-0000-000048510000}"/>
    <cellStyle name="Currency 3 3 3 2 4 3" xfId="21367" xr:uid="{00000000-0005-0000-0000-000049510000}"/>
    <cellStyle name="Currency 3 3 3 2 5" xfId="21368" xr:uid="{00000000-0005-0000-0000-00004A510000}"/>
    <cellStyle name="Currency 3 3 3 2 5 2" xfId="21369" xr:uid="{00000000-0005-0000-0000-00004B510000}"/>
    <cellStyle name="Currency 3 3 3 2 5 3" xfId="21370" xr:uid="{00000000-0005-0000-0000-00004C510000}"/>
    <cellStyle name="Currency 3 3 3 2 6" xfId="21371" xr:uid="{00000000-0005-0000-0000-00004D510000}"/>
    <cellStyle name="Currency 3 3 3 2 7" xfId="21372" xr:uid="{00000000-0005-0000-0000-00004E510000}"/>
    <cellStyle name="Currency 3 3 3 3" xfId="21373" xr:uid="{00000000-0005-0000-0000-00004F510000}"/>
    <cellStyle name="Currency 3 3 3 3 2" xfId="21374" xr:uid="{00000000-0005-0000-0000-000050510000}"/>
    <cellStyle name="Currency 3 3 3 3 3" xfId="21375" xr:uid="{00000000-0005-0000-0000-000051510000}"/>
    <cellStyle name="Currency 3 3 3 4" xfId="21376" xr:uid="{00000000-0005-0000-0000-000052510000}"/>
    <cellStyle name="Currency 3 3 3 4 2" xfId="21377" xr:uid="{00000000-0005-0000-0000-000053510000}"/>
    <cellStyle name="Currency 3 3 3 4 3" xfId="21378" xr:uid="{00000000-0005-0000-0000-000054510000}"/>
    <cellStyle name="Currency 3 3 3 5" xfId="21379" xr:uid="{00000000-0005-0000-0000-000055510000}"/>
    <cellStyle name="Currency 3 3 3 5 2" xfId="21380" xr:uid="{00000000-0005-0000-0000-000056510000}"/>
    <cellStyle name="Currency 3 3 3 5 3" xfId="21381" xr:uid="{00000000-0005-0000-0000-000057510000}"/>
    <cellStyle name="Currency 3 3 3 6" xfId="21382" xr:uid="{00000000-0005-0000-0000-000058510000}"/>
    <cellStyle name="Currency 3 3 3 6 2" xfId="21383" xr:uid="{00000000-0005-0000-0000-000059510000}"/>
    <cellStyle name="Currency 3 3 3 6 3" xfId="21384" xr:uid="{00000000-0005-0000-0000-00005A510000}"/>
    <cellStyle name="Currency 3 3 3 7" xfId="21385" xr:uid="{00000000-0005-0000-0000-00005B510000}"/>
    <cellStyle name="Currency 3 3 3 8" xfId="21386" xr:uid="{00000000-0005-0000-0000-00005C510000}"/>
    <cellStyle name="Currency 3 3 4" xfId="21387" xr:uid="{00000000-0005-0000-0000-00005D510000}"/>
    <cellStyle name="Currency 3 3 4 2" xfId="21388" xr:uid="{00000000-0005-0000-0000-00005E510000}"/>
    <cellStyle name="Currency 3 3 4 2 2" xfId="21389" xr:uid="{00000000-0005-0000-0000-00005F510000}"/>
    <cellStyle name="Currency 3 3 4 2 2 2" xfId="21390" xr:uid="{00000000-0005-0000-0000-000060510000}"/>
    <cellStyle name="Currency 3 3 4 2 2 3" xfId="21391" xr:uid="{00000000-0005-0000-0000-000061510000}"/>
    <cellStyle name="Currency 3 3 4 2 3" xfId="21392" xr:uid="{00000000-0005-0000-0000-000062510000}"/>
    <cellStyle name="Currency 3 3 4 2 3 2" xfId="21393" xr:uid="{00000000-0005-0000-0000-000063510000}"/>
    <cellStyle name="Currency 3 3 4 2 3 3" xfId="21394" xr:uid="{00000000-0005-0000-0000-000064510000}"/>
    <cellStyle name="Currency 3 3 4 2 4" xfId="21395" xr:uid="{00000000-0005-0000-0000-000065510000}"/>
    <cellStyle name="Currency 3 3 4 2 4 2" xfId="21396" xr:uid="{00000000-0005-0000-0000-000066510000}"/>
    <cellStyle name="Currency 3 3 4 2 4 3" xfId="21397" xr:uid="{00000000-0005-0000-0000-000067510000}"/>
    <cellStyle name="Currency 3 3 4 2 5" xfId="21398" xr:uid="{00000000-0005-0000-0000-000068510000}"/>
    <cellStyle name="Currency 3 3 4 2 5 2" xfId="21399" xr:uid="{00000000-0005-0000-0000-000069510000}"/>
    <cellStyle name="Currency 3 3 4 2 5 3" xfId="21400" xr:uid="{00000000-0005-0000-0000-00006A510000}"/>
    <cellStyle name="Currency 3 3 4 2 6" xfId="21401" xr:uid="{00000000-0005-0000-0000-00006B510000}"/>
    <cellStyle name="Currency 3 3 4 2 7" xfId="21402" xr:uid="{00000000-0005-0000-0000-00006C510000}"/>
    <cellStyle name="Currency 3 3 4 3" xfId="21403" xr:uid="{00000000-0005-0000-0000-00006D510000}"/>
    <cellStyle name="Currency 3 3 4 3 2" xfId="21404" xr:uid="{00000000-0005-0000-0000-00006E510000}"/>
    <cellStyle name="Currency 3 3 4 3 3" xfId="21405" xr:uid="{00000000-0005-0000-0000-00006F510000}"/>
    <cellStyle name="Currency 3 3 4 4" xfId="21406" xr:uid="{00000000-0005-0000-0000-000070510000}"/>
    <cellStyle name="Currency 3 3 4 4 2" xfId="21407" xr:uid="{00000000-0005-0000-0000-000071510000}"/>
    <cellStyle name="Currency 3 3 4 4 3" xfId="21408" xr:uid="{00000000-0005-0000-0000-000072510000}"/>
    <cellStyle name="Currency 3 3 4 5" xfId="21409" xr:uid="{00000000-0005-0000-0000-000073510000}"/>
    <cellStyle name="Currency 3 3 4 5 2" xfId="21410" xr:uid="{00000000-0005-0000-0000-000074510000}"/>
    <cellStyle name="Currency 3 3 4 5 3" xfId="21411" xr:uid="{00000000-0005-0000-0000-000075510000}"/>
    <cellStyle name="Currency 3 3 4 6" xfId="21412" xr:uid="{00000000-0005-0000-0000-000076510000}"/>
    <cellStyle name="Currency 3 3 4 6 2" xfId="21413" xr:uid="{00000000-0005-0000-0000-000077510000}"/>
    <cellStyle name="Currency 3 3 4 6 3" xfId="21414" xr:uid="{00000000-0005-0000-0000-000078510000}"/>
    <cellStyle name="Currency 3 3 4 7" xfId="21415" xr:uid="{00000000-0005-0000-0000-000079510000}"/>
    <cellStyle name="Currency 3 3 4 8" xfId="21416" xr:uid="{00000000-0005-0000-0000-00007A510000}"/>
    <cellStyle name="Currency 3 3 5" xfId="21417" xr:uid="{00000000-0005-0000-0000-00007B510000}"/>
    <cellStyle name="Currency 3 3 5 2" xfId="21418" xr:uid="{00000000-0005-0000-0000-00007C510000}"/>
    <cellStyle name="Currency 3 3 5 2 2" xfId="21419" xr:uid="{00000000-0005-0000-0000-00007D510000}"/>
    <cellStyle name="Currency 3 3 5 2 3" xfId="21420" xr:uid="{00000000-0005-0000-0000-00007E510000}"/>
    <cellStyle name="Currency 3 3 5 3" xfId="21421" xr:uid="{00000000-0005-0000-0000-00007F510000}"/>
    <cellStyle name="Currency 3 3 5 3 2" xfId="21422" xr:uid="{00000000-0005-0000-0000-000080510000}"/>
    <cellStyle name="Currency 3 3 5 3 3" xfId="21423" xr:uid="{00000000-0005-0000-0000-000081510000}"/>
    <cellStyle name="Currency 3 3 5 4" xfId="21424" xr:uid="{00000000-0005-0000-0000-000082510000}"/>
    <cellStyle name="Currency 3 3 5 4 2" xfId="21425" xr:uid="{00000000-0005-0000-0000-000083510000}"/>
    <cellStyle name="Currency 3 3 5 4 3" xfId="21426" xr:uid="{00000000-0005-0000-0000-000084510000}"/>
    <cellStyle name="Currency 3 3 5 5" xfId="21427" xr:uid="{00000000-0005-0000-0000-000085510000}"/>
    <cellStyle name="Currency 3 3 5 5 2" xfId="21428" xr:uid="{00000000-0005-0000-0000-000086510000}"/>
    <cellStyle name="Currency 3 3 5 5 3" xfId="21429" xr:uid="{00000000-0005-0000-0000-000087510000}"/>
    <cellStyle name="Currency 3 3 5 6" xfId="21430" xr:uid="{00000000-0005-0000-0000-000088510000}"/>
    <cellStyle name="Currency 3 3 5 7" xfId="21431" xr:uid="{00000000-0005-0000-0000-000089510000}"/>
    <cellStyle name="Currency 3 3 6" xfId="21432" xr:uid="{00000000-0005-0000-0000-00008A510000}"/>
    <cellStyle name="Currency 3 3 6 2" xfId="21433" xr:uid="{00000000-0005-0000-0000-00008B510000}"/>
    <cellStyle name="Currency 3 3 6 2 2" xfId="21434" xr:uid="{00000000-0005-0000-0000-00008C510000}"/>
    <cellStyle name="Currency 3 3 6 2 3" xfId="21435" xr:uid="{00000000-0005-0000-0000-00008D510000}"/>
    <cellStyle name="Currency 3 3 6 3" xfId="21436" xr:uid="{00000000-0005-0000-0000-00008E510000}"/>
    <cellStyle name="Currency 3 3 6 3 2" xfId="21437" xr:uid="{00000000-0005-0000-0000-00008F510000}"/>
    <cellStyle name="Currency 3 3 6 3 3" xfId="21438" xr:uid="{00000000-0005-0000-0000-000090510000}"/>
    <cellStyle name="Currency 3 3 6 4" xfId="21439" xr:uid="{00000000-0005-0000-0000-000091510000}"/>
    <cellStyle name="Currency 3 3 6 4 2" xfId="21440" xr:uid="{00000000-0005-0000-0000-000092510000}"/>
    <cellStyle name="Currency 3 3 6 4 3" xfId="21441" xr:uid="{00000000-0005-0000-0000-000093510000}"/>
    <cellStyle name="Currency 3 3 6 5" xfId="21442" xr:uid="{00000000-0005-0000-0000-000094510000}"/>
    <cellStyle name="Currency 3 3 6 5 2" xfId="21443" xr:uid="{00000000-0005-0000-0000-000095510000}"/>
    <cellStyle name="Currency 3 3 6 5 3" xfId="21444" xr:uid="{00000000-0005-0000-0000-000096510000}"/>
    <cellStyle name="Currency 3 3 6 6" xfId="21445" xr:uid="{00000000-0005-0000-0000-000097510000}"/>
    <cellStyle name="Currency 3 3 6 7" xfId="21446" xr:uid="{00000000-0005-0000-0000-000098510000}"/>
    <cellStyle name="Currency 3 3 7" xfId="21447" xr:uid="{00000000-0005-0000-0000-000099510000}"/>
    <cellStyle name="Currency 3 3 7 2" xfId="21448" xr:uid="{00000000-0005-0000-0000-00009A510000}"/>
    <cellStyle name="Currency 3 3 7 2 2" xfId="21449" xr:uid="{00000000-0005-0000-0000-00009B510000}"/>
    <cellStyle name="Currency 3 3 7 2 3" xfId="21450" xr:uid="{00000000-0005-0000-0000-00009C510000}"/>
    <cellStyle name="Currency 3 3 7 3" xfId="21451" xr:uid="{00000000-0005-0000-0000-00009D510000}"/>
    <cellStyle name="Currency 3 3 7 3 2" xfId="21452" xr:uid="{00000000-0005-0000-0000-00009E510000}"/>
    <cellStyle name="Currency 3 3 7 3 3" xfId="21453" xr:uid="{00000000-0005-0000-0000-00009F510000}"/>
    <cellStyle name="Currency 3 3 7 4" xfId="21454" xr:uid="{00000000-0005-0000-0000-0000A0510000}"/>
    <cellStyle name="Currency 3 3 7 4 2" xfId="21455" xr:uid="{00000000-0005-0000-0000-0000A1510000}"/>
    <cellStyle name="Currency 3 3 7 4 3" xfId="21456" xr:uid="{00000000-0005-0000-0000-0000A2510000}"/>
    <cellStyle name="Currency 3 3 7 5" xfId="21457" xr:uid="{00000000-0005-0000-0000-0000A3510000}"/>
    <cellStyle name="Currency 3 3 7 5 2" xfId="21458" xr:uid="{00000000-0005-0000-0000-0000A4510000}"/>
    <cellStyle name="Currency 3 3 7 5 3" xfId="21459" xr:uid="{00000000-0005-0000-0000-0000A5510000}"/>
    <cellStyle name="Currency 3 3 7 6" xfId="21460" xr:uid="{00000000-0005-0000-0000-0000A6510000}"/>
    <cellStyle name="Currency 3 3 7 7" xfId="21461" xr:uid="{00000000-0005-0000-0000-0000A7510000}"/>
    <cellStyle name="Currency 3 3 8" xfId="21462" xr:uid="{00000000-0005-0000-0000-0000A8510000}"/>
    <cellStyle name="Currency 3 3 8 2" xfId="21463" xr:uid="{00000000-0005-0000-0000-0000A9510000}"/>
    <cellStyle name="Currency 3 3 8 2 2" xfId="21464" xr:uid="{00000000-0005-0000-0000-0000AA510000}"/>
    <cellStyle name="Currency 3 3 8 2 3" xfId="21465" xr:uid="{00000000-0005-0000-0000-0000AB510000}"/>
    <cellStyle name="Currency 3 3 8 3" xfId="21466" xr:uid="{00000000-0005-0000-0000-0000AC510000}"/>
    <cellStyle name="Currency 3 3 8 3 2" xfId="21467" xr:uid="{00000000-0005-0000-0000-0000AD510000}"/>
    <cellStyle name="Currency 3 3 8 3 3" xfId="21468" xr:uid="{00000000-0005-0000-0000-0000AE510000}"/>
    <cellStyle name="Currency 3 3 8 4" xfId="21469" xr:uid="{00000000-0005-0000-0000-0000AF510000}"/>
    <cellStyle name="Currency 3 3 8 4 2" xfId="21470" xr:uid="{00000000-0005-0000-0000-0000B0510000}"/>
    <cellStyle name="Currency 3 3 8 4 3" xfId="21471" xr:uid="{00000000-0005-0000-0000-0000B1510000}"/>
    <cellStyle name="Currency 3 3 8 5" xfId="21472" xr:uid="{00000000-0005-0000-0000-0000B2510000}"/>
    <cellStyle name="Currency 3 3 8 5 2" xfId="21473" xr:uid="{00000000-0005-0000-0000-0000B3510000}"/>
    <cellStyle name="Currency 3 3 8 5 3" xfId="21474" xr:uid="{00000000-0005-0000-0000-0000B4510000}"/>
    <cellStyle name="Currency 3 3 8 6" xfId="21475" xr:uid="{00000000-0005-0000-0000-0000B5510000}"/>
    <cellStyle name="Currency 3 3 8 7" xfId="21476" xr:uid="{00000000-0005-0000-0000-0000B6510000}"/>
    <cellStyle name="Currency 3 3 9" xfId="21477" xr:uid="{00000000-0005-0000-0000-0000B7510000}"/>
    <cellStyle name="Currency 3 3 9 2" xfId="21478" xr:uid="{00000000-0005-0000-0000-0000B8510000}"/>
    <cellStyle name="Currency 3 3 9 3" xfId="21479" xr:uid="{00000000-0005-0000-0000-0000B9510000}"/>
    <cellStyle name="Currency 3 4" xfId="21480" xr:uid="{00000000-0005-0000-0000-0000BA510000}"/>
    <cellStyle name="Currency 3 4 10" xfId="21481" xr:uid="{00000000-0005-0000-0000-0000BB510000}"/>
    <cellStyle name="Currency 3 4 11" xfId="21482" xr:uid="{00000000-0005-0000-0000-0000BC510000}"/>
    <cellStyle name="Currency 3 4 2" xfId="21483" xr:uid="{00000000-0005-0000-0000-0000BD510000}"/>
    <cellStyle name="Currency 3 4 2 2" xfId="21484" xr:uid="{00000000-0005-0000-0000-0000BE510000}"/>
    <cellStyle name="Currency 3 4 2 2 2" xfId="21485" xr:uid="{00000000-0005-0000-0000-0000BF510000}"/>
    <cellStyle name="Currency 3 4 2 2 2 2" xfId="21486" xr:uid="{00000000-0005-0000-0000-0000C0510000}"/>
    <cellStyle name="Currency 3 4 2 2 2 3" xfId="21487" xr:uid="{00000000-0005-0000-0000-0000C1510000}"/>
    <cellStyle name="Currency 3 4 2 2 3" xfId="21488" xr:uid="{00000000-0005-0000-0000-0000C2510000}"/>
    <cellStyle name="Currency 3 4 2 2 3 2" xfId="21489" xr:uid="{00000000-0005-0000-0000-0000C3510000}"/>
    <cellStyle name="Currency 3 4 2 2 3 3" xfId="21490" xr:uid="{00000000-0005-0000-0000-0000C4510000}"/>
    <cellStyle name="Currency 3 4 2 2 4" xfId="21491" xr:uid="{00000000-0005-0000-0000-0000C5510000}"/>
    <cellStyle name="Currency 3 4 2 2 4 2" xfId="21492" xr:uid="{00000000-0005-0000-0000-0000C6510000}"/>
    <cellStyle name="Currency 3 4 2 2 4 3" xfId="21493" xr:uid="{00000000-0005-0000-0000-0000C7510000}"/>
    <cellStyle name="Currency 3 4 2 2 5" xfId="21494" xr:uid="{00000000-0005-0000-0000-0000C8510000}"/>
    <cellStyle name="Currency 3 4 2 2 5 2" xfId="21495" xr:uid="{00000000-0005-0000-0000-0000C9510000}"/>
    <cellStyle name="Currency 3 4 2 2 5 3" xfId="21496" xr:uid="{00000000-0005-0000-0000-0000CA510000}"/>
    <cellStyle name="Currency 3 4 2 2 6" xfId="21497" xr:uid="{00000000-0005-0000-0000-0000CB510000}"/>
    <cellStyle name="Currency 3 4 2 2 7" xfId="21498" xr:uid="{00000000-0005-0000-0000-0000CC510000}"/>
    <cellStyle name="Currency 3 4 2 3" xfId="21499" xr:uid="{00000000-0005-0000-0000-0000CD510000}"/>
    <cellStyle name="Currency 3 4 2 3 2" xfId="21500" xr:uid="{00000000-0005-0000-0000-0000CE510000}"/>
    <cellStyle name="Currency 3 4 2 3 3" xfId="21501" xr:uid="{00000000-0005-0000-0000-0000CF510000}"/>
    <cellStyle name="Currency 3 4 2 4" xfId="21502" xr:uid="{00000000-0005-0000-0000-0000D0510000}"/>
    <cellStyle name="Currency 3 4 2 4 2" xfId="21503" xr:uid="{00000000-0005-0000-0000-0000D1510000}"/>
    <cellStyle name="Currency 3 4 2 4 3" xfId="21504" xr:uid="{00000000-0005-0000-0000-0000D2510000}"/>
    <cellStyle name="Currency 3 4 2 5" xfId="21505" xr:uid="{00000000-0005-0000-0000-0000D3510000}"/>
    <cellStyle name="Currency 3 4 2 5 2" xfId="21506" xr:uid="{00000000-0005-0000-0000-0000D4510000}"/>
    <cellStyle name="Currency 3 4 2 5 3" xfId="21507" xr:uid="{00000000-0005-0000-0000-0000D5510000}"/>
    <cellStyle name="Currency 3 4 2 6" xfId="21508" xr:uid="{00000000-0005-0000-0000-0000D6510000}"/>
    <cellStyle name="Currency 3 4 2 6 2" xfId="21509" xr:uid="{00000000-0005-0000-0000-0000D7510000}"/>
    <cellStyle name="Currency 3 4 2 6 3" xfId="21510" xr:uid="{00000000-0005-0000-0000-0000D8510000}"/>
    <cellStyle name="Currency 3 4 2 7" xfId="21511" xr:uid="{00000000-0005-0000-0000-0000D9510000}"/>
    <cellStyle name="Currency 3 4 2 8" xfId="21512" xr:uid="{00000000-0005-0000-0000-0000DA510000}"/>
    <cellStyle name="Currency 3 4 3" xfId="21513" xr:uid="{00000000-0005-0000-0000-0000DB510000}"/>
    <cellStyle name="Currency 3 4 3 2" xfId="21514" xr:uid="{00000000-0005-0000-0000-0000DC510000}"/>
    <cellStyle name="Currency 3 4 3 2 2" xfId="21515" xr:uid="{00000000-0005-0000-0000-0000DD510000}"/>
    <cellStyle name="Currency 3 4 3 2 3" xfId="21516" xr:uid="{00000000-0005-0000-0000-0000DE510000}"/>
    <cellStyle name="Currency 3 4 3 3" xfId="21517" xr:uid="{00000000-0005-0000-0000-0000DF510000}"/>
    <cellStyle name="Currency 3 4 3 3 2" xfId="21518" xr:uid="{00000000-0005-0000-0000-0000E0510000}"/>
    <cellStyle name="Currency 3 4 3 3 3" xfId="21519" xr:uid="{00000000-0005-0000-0000-0000E1510000}"/>
    <cellStyle name="Currency 3 4 3 4" xfId="21520" xr:uid="{00000000-0005-0000-0000-0000E2510000}"/>
    <cellStyle name="Currency 3 4 3 4 2" xfId="21521" xr:uid="{00000000-0005-0000-0000-0000E3510000}"/>
    <cellStyle name="Currency 3 4 3 4 3" xfId="21522" xr:uid="{00000000-0005-0000-0000-0000E4510000}"/>
    <cellStyle name="Currency 3 4 3 5" xfId="21523" xr:uid="{00000000-0005-0000-0000-0000E5510000}"/>
    <cellStyle name="Currency 3 4 3 5 2" xfId="21524" xr:uid="{00000000-0005-0000-0000-0000E6510000}"/>
    <cellStyle name="Currency 3 4 3 5 3" xfId="21525" xr:uid="{00000000-0005-0000-0000-0000E7510000}"/>
    <cellStyle name="Currency 3 4 3 6" xfId="21526" xr:uid="{00000000-0005-0000-0000-0000E8510000}"/>
    <cellStyle name="Currency 3 4 3 7" xfId="21527" xr:uid="{00000000-0005-0000-0000-0000E9510000}"/>
    <cellStyle name="Currency 3 4 4" xfId="21528" xr:uid="{00000000-0005-0000-0000-0000EA510000}"/>
    <cellStyle name="Currency 3 4 4 2" xfId="21529" xr:uid="{00000000-0005-0000-0000-0000EB510000}"/>
    <cellStyle name="Currency 3 4 4 2 2" xfId="21530" xr:uid="{00000000-0005-0000-0000-0000EC510000}"/>
    <cellStyle name="Currency 3 4 4 2 3" xfId="21531" xr:uid="{00000000-0005-0000-0000-0000ED510000}"/>
    <cellStyle name="Currency 3 4 4 3" xfId="21532" xr:uid="{00000000-0005-0000-0000-0000EE510000}"/>
    <cellStyle name="Currency 3 4 4 3 2" xfId="21533" xr:uid="{00000000-0005-0000-0000-0000EF510000}"/>
    <cellStyle name="Currency 3 4 4 3 3" xfId="21534" xr:uid="{00000000-0005-0000-0000-0000F0510000}"/>
    <cellStyle name="Currency 3 4 4 4" xfId="21535" xr:uid="{00000000-0005-0000-0000-0000F1510000}"/>
    <cellStyle name="Currency 3 4 4 4 2" xfId="21536" xr:uid="{00000000-0005-0000-0000-0000F2510000}"/>
    <cellStyle name="Currency 3 4 4 4 3" xfId="21537" xr:uid="{00000000-0005-0000-0000-0000F3510000}"/>
    <cellStyle name="Currency 3 4 4 5" xfId="21538" xr:uid="{00000000-0005-0000-0000-0000F4510000}"/>
    <cellStyle name="Currency 3 4 4 5 2" xfId="21539" xr:uid="{00000000-0005-0000-0000-0000F5510000}"/>
    <cellStyle name="Currency 3 4 4 5 3" xfId="21540" xr:uid="{00000000-0005-0000-0000-0000F6510000}"/>
    <cellStyle name="Currency 3 4 4 6" xfId="21541" xr:uid="{00000000-0005-0000-0000-0000F7510000}"/>
    <cellStyle name="Currency 3 4 4 7" xfId="21542" xr:uid="{00000000-0005-0000-0000-0000F8510000}"/>
    <cellStyle name="Currency 3 4 5" xfId="21543" xr:uid="{00000000-0005-0000-0000-0000F9510000}"/>
    <cellStyle name="Currency 3 4 5 2" xfId="21544" xr:uid="{00000000-0005-0000-0000-0000FA510000}"/>
    <cellStyle name="Currency 3 4 5 2 2" xfId="21545" xr:uid="{00000000-0005-0000-0000-0000FB510000}"/>
    <cellStyle name="Currency 3 4 5 2 3" xfId="21546" xr:uid="{00000000-0005-0000-0000-0000FC510000}"/>
    <cellStyle name="Currency 3 4 5 3" xfId="21547" xr:uid="{00000000-0005-0000-0000-0000FD510000}"/>
    <cellStyle name="Currency 3 4 5 3 2" xfId="21548" xr:uid="{00000000-0005-0000-0000-0000FE510000}"/>
    <cellStyle name="Currency 3 4 5 3 3" xfId="21549" xr:uid="{00000000-0005-0000-0000-0000FF510000}"/>
    <cellStyle name="Currency 3 4 5 4" xfId="21550" xr:uid="{00000000-0005-0000-0000-000000520000}"/>
    <cellStyle name="Currency 3 4 5 4 2" xfId="21551" xr:uid="{00000000-0005-0000-0000-000001520000}"/>
    <cellStyle name="Currency 3 4 5 4 3" xfId="21552" xr:uid="{00000000-0005-0000-0000-000002520000}"/>
    <cellStyle name="Currency 3 4 5 5" xfId="21553" xr:uid="{00000000-0005-0000-0000-000003520000}"/>
    <cellStyle name="Currency 3 4 5 5 2" xfId="21554" xr:uid="{00000000-0005-0000-0000-000004520000}"/>
    <cellStyle name="Currency 3 4 5 5 3" xfId="21555" xr:uid="{00000000-0005-0000-0000-000005520000}"/>
    <cellStyle name="Currency 3 4 5 6" xfId="21556" xr:uid="{00000000-0005-0000-0000-000006520000}"/>
    <cellStyle name="Currency 3 4 5 7" xfId="21557" xr:uid="{00000000-0005-0000-0000-000007520000}"/>
    <cellStyle name="Currency 3 4 6" xfId="21558" xr:uid="{00000000-0005-0000-0000-000008520000}"/>
    <cellStyle name="Currency 3 4 6 2" xfId="21559" xr:uid="{00000000-0005-0000-0000-000009520000}"/>
    <cellStyle name="Currency 3 4 6 3" xfId="21560" xr:uid="{00000000-0005-0000-0000-00000A520000}"/>
    <cellStyle name="Currency 3 4 7" xfId="21561" xr:uid="{00000000-0005-0000-0000-00000B520000}"/>
    <cellStyle name="Currency 3 4 7 2" xfId="21562" xr:uid="{00000000-0005-0000-0000-00000C520000}"/>
    <cellStyle name="Currency 3 4 7 3" xfId="21563" xr:uid="{00000000-0005-0000-0000-00000D520000}"/>
    <cellStyle name="Currency 3 4 8" xfId="21564" xr:uid="{00000000-0005-0000-0000-00000E520000}"/>
    <cellStyle name="Currency 3 4 8 2" xfId="21565" xr:uid="{00000000-0005-0000-0000-00000F520000}"/>
    <cellStyle name="Currency 3 4 8 3" xfId="21566" xr:uid="{00000000-0005-0000-0000-000010520000}"/>
    <cellStyle name="Currency 3 4 9" xfId="21567" xr:uid="{00000000-0005-0000-0000-000011520000}"/>
    <cellStyle name="Currency 3 4 9 2" xfId="21568" xr:uid="{00000000-0005-0000-0000-000012520000}"/>
    <cellStyle name="Currency 3 4 9 3" xfId="21569" xr:uid="{00000000-0005-0000-0000-000013520000}"/>
    <cellStyle name="Currency 3 5" xfId="21570" xr:uid="{00000000-0005-0000-0000-000014520000}"/>
    <cellStyle name="Currency 3 5 2" xfId="21571" xr:uid="{00000000-0005-0000-0000-000015520000}"/>
    <cellStyle name="Currency 3 5 2 2" xfId="21572" xr:uid="{00000000-0005-0000-0000-000016520000}"/>
    <cellStyle name="Currency 3 5 2 2 2" xfId="21573" xr:uid="{00000000-0005-0000-0000-000017520000}"/>
    <cellStyle name="Currency 3 5 2 2 3" xfId="21574" xr:uid="{00000000-0005-0000-0000-000018520000}"/>
    <cellStyle name="Currency 3 5 2 3" xfId="21575" xr:uid="{00000000-0005-0000-0000-000019520000}"/>
    <cellStyle name="Currency 3 5 2 3 2" xfId="21576" xr:uid="{00000000-0005-0000-0000-00001A520000}"/>
    <cellStyle name="Currency 3 5 2 3 3" xfId="21577" xr:uid="{00000000-0005-0000-0000-00001B520000}"/>
    <cellStyle name="Currency 3 5 2 4" xfId="21578" xr:uid="{00000000-0005-0000-0000-00001C520000}"/>
    <cellStyle name="Currency 3 5 2 4 2" xfId="21579" xr:uid="{00000000-0005-0000-0000-00001D520000}"/>
    <cellStyle name="Currency 3 5 2 4 3" xfId="21580" xr:uid="{00000000-0005-0000-0000-00001E520000}"/>
    <cellStyle name="Currency 3 5 2 5" xfId="21581" xr:uid="{00000000-0005-0000-0000-00001F520000}"/>
    <cellStyle name="Currency 3 5 2 5 2" xfId="21582" xr:uid="{00000000-0005-0000-0000-000020520000}"/>
    <cellStyle name="Currency 3 5 2 5 3" xfId="21583" xr:uid="{00000000-0005-0000-0000-000021520000}"/>
    <cellStyle name="Currency 3 5 2 6" xfId="21584" xr:uid="{00000000-0005-0000-0000-000022520000}"/>
    <cellStyle name="Currency 3 5 2 7" xfId="21585" xr:uid="{00000000-0005-0000-0000-000023520000}"/>
    <cellStyle name="Currency 3 5 3" xfId="21586" xr:uid="{00000000-0005-0000-0000-000024520000}"/>
    <cellStyle name="Currency 3 5 3 2" xfId="21587" xr:uid="{00000000-0005-0000-0000-000025520000}"/>
    <cellStyle name="Currency 3 5 3 3" xfId="21588" xr:uid="{00000000-0005-0000-0000-000026520000}"/>
    <cellStyle name="Currency 3 5 4" xfId="21589" xr:uid="{00000000-0005-0000-0000-000027520000}"/>
    <cellStyle name="Currency 3 5 4 2" xfId="21590" xr:uid="{00000000-0005-0000-0000-000028520000}"/>
    <cellStyle name="Currency 3 5 4 3" xfId="21591" xr:uid="{00000000-0005-0000-0000-000029520000}"/>
    <cellStyle name="Currency 3 5 5" xfId="21592" xr:uid="{00000000-0005-0000-0000-00002A520000}"/>
    <cellStyle name="Currency 3 5 5 2" xfId="21593" xr:uid="{00000000-0005-0000-0000-00002B520000}"/>
    <cellStyle name="Currency 3 5 5 3" xfId="21594" xr:uid="{00000000-0005-0000-0000-00002C520000}"/>
    <cellStyle name="Currency 3 5 6" xfId="21595" xr:uid="{00000000-0005-0000-0000-00002D520000}"/>
    <cellStyle name="Currency 3 5 6 2" xfId="21596" xr:uid="{00000000-0005-0000-0000-00002E520000}"/>
    <cellStyle name="Currency 3 5 6 3" xfId="21597" xr:uid="{00000000-0005-0000-0000-00002F520000}"/>
    <cellStyle name="Currency 3 5 7" xfId="21598" xr:uid="{00000000-0005-0000-0000-000030520000}"/>
    <cellStyle name="Currency 3 5 8" xfId="21599" xr:uid="{00000000-0005-0000-0000-000031520000}"/>
    <cellStyle name="Currency 3 6" xfId="21600" xr:uid="{00000000-0005-0000-0000-000032520000}"/>
    <cellStyle name="Currency 3 6 2" xfId="21601" xr:uid="{00000000-0005-0000-0000-000033520000}"/>
    <cellStyle name="Currency 3 6 2 2" xfId="21602" xr:uid="{00000000-0005-0000-0000-000034520000}"/>
    <cellStyle name="Currency 3 6 2 2 2" xfId="21603" xr:uid="{00000000-0005-0000-0000-000035520000}"/>
    <cellStyle name="Currency 3 6 2 2 3" xfId="21604" xr:uid="{00000000-0005-0000-0000-000036520000}"/>
    <cellStyle name="Currency 3 6 2 3" xfId="21605" xr:uid="{00000000-0005-0000-0000-000037520000}"/>
    <cellStyle name="Currency 3 6 2 3 2" xfId="21606" xr:uid="{00000000-0005-0000-0000-000038520000}"/>
    <cellStyle name="Currency 3 6 2 3 3" xfId="21607" xr:uid="{00000000-0005-0000-0000-000039520000}"/>
    <cellStyle name="Currency 3 6 2 4" xfId="21608" xr:uid="{00000000-0005-0000-0000-00003A520000}"/>
    <cellStyle name="Currency 3 6 2 4 2" xfId="21609" xr:uid="{00000000-0005-0000-0000-00003B520000}"/>
    <cellStyle name="Currency 3 6 2 4 3" xfId="21610" xr:uid="{00000000-0005-0000-0000-00003C520000}"/>
    <cellStyle name="Currency 3 6 2 5" xfId="21611" xr:uid="{00000000-0005-0000-0000-00003D520000}"/>
    <cellStyle name="Currency 3 6 2 5 2" xfId="21612" xr:uid="{00000000-0005-0000-0000-00003E520000}"/>
    <cellStyle name="Currency 3 6 2 5 3" xfId="21613" xr:uid="{00000000-0005-0000-0000-00003F520000}"/>
    <cellStyle name="Currency 3 6 2 6" xfId="21614" xr:uid="{00000000-0005-0000-0000-000040520000}"/>
    <cellStyle name="Currency 3 6 2 7" xfId="21615" xr:uid="{00000000-0005-0000-0000-000041520000}"/>
    <cellStyle name="Currency 3 6 3" xfId="21616" xr:uid="{00000000-0005-0000-0000-000042520000}"/>
    <cellStyle name="Currency 3 6 3 2" xfId="21617" xr:uid="{00000000-0005-0000-0000-000043520000}"/>
    <cellStyle name="Currency 3 6 3 3" xfId="21618" xr:uid="{00000000-0005-0000-0000-000044520000}"/>
    <cellStyle name="Currency 3 6 4" xfId="21619" xr:uid="{00000000-0005-0000-0000-000045520000}"/>
    <cellStyle name="Currency 3 6 4 2" xfId="21620" xr:uid="{00000000-0005-0000-0000-000046520000}"/>
    <cellStyle name="Currency 3 6 4 3" xfId="21621" xr:uid="{00000000-0005-0000-0000-000047520000}"/>
    <cellStyle name="Currency 3 6 5" xfId="21622" xr:uid="{00000000-0005-0000-0000-000048520000}"/>
    <cellStyle name="Currency 3 6 5 2" xfId="21623" xr:uid="{00000000-0005-0000-0000-000049520000}"/>
    <cellStyle name="Currency 3 6 5 3" xfId="21624" xr:uid="{00000000-0005-0000-0000-00004A520000}"/>
    <cellStyle name="Currency 3 6 6" xfId="21625" xr:uid="{00000000-0005-0000-0000-00004B520000}"/>
    <cellStyle name="Currency 3 6 6 2" xfId="21626" xr:uid="{00000000-0005-0000-0000-00004C520000}"/>
    <cellStyle name="Currency 3 6 6 3" xfId="21627" xr:uid="{00000000-0005-0000-0000-00004D520000}"/>
    <cellStyle name="Currency 3 6 7" xfId="21628" xr:uid="{00000000-0005-0000-0000-00004E520000}"/>
    <cellStyle name="Currency 3 6 8" xfId="21629" xr:uid="{00000000-0005-0000-0000-00004F520000}"/>
    <cellStyle name="Currency 3 7" xfId="21630" xr:uid="{00000000-0005-0000-0000-000050520000}"/>
    <cellStyle name="Currency 3 7 2" xfId="21631" xr:uid="{00000000-0005-0000-0000-000051520000}"/>
    <cellStyle name="Currency 3 7 2 2" xfId="21632" xr:uid="{00000000-0005-0000-0000-000052520000}"/>
    <cellStyle name="Currency 3 7 2 3" xfId="21633" xr:uid="{00000000-0005-0000-0000-000053520000}"/>
    <cellStyle name="Currency 3 7 3" xfId="21634" xr:uid="{00000000-0005-0000-0000-000054520000}"/>
    <cellStyle name="Currency 3 7 3 2" xfId="21635" xr:uid="{00000000-0005-0000-0000-000055520000}"/>
    <cellStyle name="Currency 3 7 3 3" xfId="21636" xr:uid="{00000000-0005-0000-0000-000056520000}"/>
    <cellStyle name="Currency 3 7 4" xfId="21637" xr:uid="{00000000-0005-0000-0000-000057520000}"/>
    <cellStyle name="Currency 3 7 4 2" xfId="21638" xr:uid="{00000000-0005-0000-0000-000058520000}"/>
    <cellStyle name="Currency 3 7 4 3" xfId="21639" xr:uid="{00000000-0005-0000-0000-000059520000}"/>
    <cellStyle name="Currency 3 7 5" xfId="21640" xr:uid="{00000000-0005-0000-0000-00005A520000}"/>
    <cellStyle name="Currency 3 7 5 2" xfId="21641" xr:uid="{00000000-0005-0000-0000-00005B520000}"/>
    <cellStyle name="Currency 3 7 5 3" xfId="21642" xr:uid="{00000000-0005-0000-0000-00005C520000}"/>
    <cellStyle name="Currency 3 7 6" xfId="21643" xr:uid="{00000000-0005-0000-0000-00005D520000}"/>
    <cellStyle name="Currency 3 7 7" xfId="21644" xr:uid="{00000000-0005-0000-0000-00005E520000}"/>
    <cellStyle name="Currency 3 8" xfId="21645" xr:uid="{00000000-0005-0000-0000-00005F520000}"/>
    <cellStyle name="Currency 3 8 2" xfId="21646" xr:uid="{00000000-0005-0000-0000-000060520000}"/>
    <cellStyle name="Currency 3 8 2 2" xfId="21647" xr:uid="{00000000-0005-0000-0000-000061520000}"/>
    <cellStyle name="Currency 3 8 2 3" xfId="21648" xr:uid="{00000000-0005-0000-0000-000062520000}"/>
    <cellStyle name="Currency 3 8 3" xfId="21649" xr:uid="{00000000-0005-0000-0000-000063520000}"/>
    <cellStyle name="Currency 3 8 3 2" xfId="21650" xr:uid="{00000000-0005-0000-0000-000064520000}"/>
    <cellStyle name="Currency 3 8 3 3" xfId="21651" xr:uid="{00000000-0005-0000-0000-000065520000}"/>
    <cellStyle name="Currency 3 8 4" xfId="21652" xr:uid="{00000000-0005-0000-0000-000066520000}"/>
    <cellStyle name="Currency 3 8 4 2" xfId="21653" xr:uid="{00000000-0005-0000-0000-000067520000}"/>
    <cellStyle name="Currency 3 8 4 3" xfId="21654" xr:uid="{00000000-0005-0000-0000-000068520000}"/>
    <cellStyle name="Currency 3 8 5" xfId="21655" xr:uid="{00000000-0005-0000-0000-000069520000}"/>
    <cellStyle name="Currency 3 8 5 2" xfId="21656" xr:uid="{00000000-0005-0000-0000-00006A520000}"/>
    <cellStyle name="Currency 3 8 5 3" xfId="21657" xr:uid="{00000000-0005-0000-0000-00006B520000}"/>
    <cellStyle name="Currency 3 8 6" xfId="21658" xr:uid="{00000000-0005-0000-0000-00006C520000}"/>
    <cellStyle name="Currency 3 8 7" xfId="21659" xr:uid="{00000000-0005-0000-0000-00006D520000}"/>
    <cellStyle name="Currency 3 9" xfId="21660" xr:uid="{00000000-0005-0000-0000-00006E520000}"/>
    <cellStyle name="Currency 3 9 2" xfId="21661" xr:uid="{00000000-0005-0000-0000-00006F520000}"/>
    <cellStyle name="Currency 3 9 2 2" xfId="21662" xr:uid="{00000000-0005-0000-0000-000070520000}"/>
    <cellStyle name="Currency 3 9 2 3" xfId="21663" xr:uid="{00000000-0005-0000-0000-000071520000}"/>
    <cellStyle name="Currency 3 9 3" xfId="21664" xr:uid="{00000000-0005-0000-0000-000072520000}"/>
    <cellStyle name="Currency 3 9 3 2" xfId="21665" xr:uid="{00000000-0005-0000-0000-000073520000}"/>
    <cellStyle name="Currency 3 9 3 3" xfId="21666" xr:uid="{00000000-0005-0000-0000-000074520000}"/>
    <cellStyle name="Currency 3 9 4" xfId="21667" xr:uid="{00000000-0005-0000-0000-000075520000}"/>
    <cellStyle name="Currency 3 9 4 2" xfId="21668" xr:uid="{00000000-0005-0000-0000-000076520000}"/>
    <cellStyle name="Currency 3 9 4 3" xfId="21669" xr:uid="{00000000-0005-0000-0000-000077520000}"/>
    <cellStyle name="Currency 3 9 5" xfId="21670" xr:uid="{00000000-0005-0000-0000-000078520000}"/>
    <cellStyle name="Currency 3 9 5 2" xfId="21671" xr:uid="{00000000-0005-0000-0000-000079520000}"/>
    <cellStyle name="Currency 3 9 5 3" xfId="21672" xr:uid="{00000000-0005-0000-0000-00007A520000}"/>
    <cellStyle name="Currency 3 9 6" xfId="21673" xr:uid="{00000000-0005-0000-0000-00007B520000}"/>
    <cellStyle name="Currency 3 9 7" xfId="21674" xr:uid="{00000000-0005-0000-0000-00007C520000}"/>
    <cellStyle name="Currency 4" xfId="889" xr:uid="{00000000-0005-0000-0000-00007D520000}"/>
    <cellStyle name="Currency 4 10" xfId="21675" xr:uid="{00000000-0005-0000-0000-00007E520000}"/>
    <cellStyle name="Currency 4 10 2" xfId="21676" xr:uid="{00000000-0005-0000-0000-00007F520000}"/>
    <cellStyle name="Currency 4 10 2 2" xfId="21677" xr:uid="{00000000-0005-0000-0000-000080520000}"/>
    <cellStyle name="Currency 4 10 2 3" xfId="21678" xr:uid="{00000000-0005-0000-0000-000081520000}"/>
    <cellStyle name="Currency 4 10 3" xfId="21679" xr:uid="{00000000-0005-0000-0000-000082520000}"/>
    <cellStyle name="Currency 4 10 3 2" xfId="21680" xr:uid="{00000000-0005-0000-0000-000083520000}"/>
    <cellStyle name="Currency 4 10 3 3" xfId="21681" xr:uid="{00000000-0005-0000-0000-000084520000}"/>
    <cellStyle name="Currency 4 10 4" xfId="21682" xr:uid="{00000000-0005-0000-0000-000085520000}"/>
    <cellStyle name="Currency 4 10 4 2" xfId="21683" xr:uid="{00000000-0005-0000-0000-000086520000}"/>
    <cellStyle name="Currency 4 10 4 3" xfId="21684" xr:uid="{00000000-0005-0000-0000-000087520000}"/>
    <cellStyle name="Currency 4 10 5" xfId="21685" xr:uid="{00000000-0005-0000-0000-000088520000}"/>
    <cellStyle name="Currency 4 10 5 2" xfId="21686" xr:uid="{00000000-0005-0000-0000-000089520000}"/>
    <cellStyle name="Currency 4 10 5 3" xfId="21687" xr:uid="{00000000-0005-0000-0000-00008A520000}"/>
    <cellStyle name="Currency 4 10 6" xfId="21688" xr:uid="{00000000-0005-0000-0000-00008B520000}"/>
    <cellStyle name="Currency 4 10 7" xfId="21689" xr:uid="{00000000-0005-0000-0000-00008C520000}"/>
    <cellStyle name="Currency 4 11" xfId="21690" xr:uid="{00000000-0005-0000-0000-00008D520000}"/>
    <cellStyle name="Currency 4 11 2" xfId="21691" xr:uid="{00000000-0005-0000-0000-00008E520000}"/>
    <cellStyle name="Currency 4 11 3" xfId="21692" xr:uid="{00000000-0005-0000-0000-00008F520000}"/>
    <cellStyle name="Currency 4 12" xfId="21693" xr:uid="{00000000-0005-0000-0000-000090520000}"/>
    <cellStyle name="Currency 4 12 2" xfId="21694" xr:uid="{00000000-0005-0000-0000-000091520000}"/>
    <cellStyle name="Currency 4 12 3" xfId="21695" xr:uid="{00000000-0005-0000-0000-000092520000}"/>
    <cellStyle name="Currency 4 13" xfId="21696" xr:uid="{00000000-0005-0000-0000-000093520000}"/>
    <cellStyle name="Currency 4 13 2" xfId="21697" xr:uid="{00000000-0005-0000-0000-000094520000}"/>
    <cellStyle name="Currency 4 13 3" xfId="21698" xr:uid="{00000000-0005-0000-0000-000095520000}"/>
    <cellStyle name="Currency 4 14" xfId="21699" xr:uid="{00000000-0005-0000-0000-000096520000}"/>
    <cellStyle name="Currency 4 14 2" xfId="21700" xr:uid="{00000000-0005-0000-0000-000097520000}"/>
    <cellStyle name="Currency 4 14 3" xfId="21701" xr:uid="{00000000-0005-0000-0000-000098520000}"/>
    <cellStyle name="Currency 4 15" xfId="21702" xr:uid="{00000000-0005-0000-0000-000099520000}"/>
    <cellStyle name="Currency 4 16" xfId="21703" xr:uid="{00000000-0005-0000-0000-00009A520000}"/>
    <cellStyle name="Currency 4 2" xfId="1546" xr:uid="{00000000-0005-0000-0000-00009B520000}"/>
    <cellStyle name="Currency 4 2 10" xfId="21705" xr:uid="{00000000-0005-0000-0000-00009C520000}"/>
    <cellStyle name="Currency 4 2 10 2" xfId="21706" xr:uid="{00000000-0005-0000-0000-00009D520000}"/>
    <cellStyle name="Currency 4 2 10 3" xfId="21707" xr:uid="{00000000-0005-0000-0000-00009E520000}"/>
    <cellStyle name="Currency 4 2 11" xfId="21708" xr:uid="{00000000-0005-0000-0000-00009F520000}"/>
    <cellStyle name="Currency 4 2 11 2" xfId="21709" xr:uid="{00000000-0005-0000-0000-0000A0520000}"/>
    <cellStyle name="Currency 4 2 11 3" xfId="21710" xr:uid="{00000000-0005-0000-0000-0000A1520000}"/>
    <cellStyle name="Currency 4 2 12" xfId="21711" xr:uid="{00000000-0005-0000-0000-0000A2520000}"/>
    <cellStyle name="Currency 4 2 12 2" xfId="21712" xr:uid="{00000000-0005-0000-0000-0000A3520000}"/>
    <cellStyle name="Currency 4 2 12 3" xfId="21713" xr:uid="{00000000-0005-0000-0000-0000A4520000}"/>
    <cellStyle name="Currency 4 2 13" xfId="21714" xr:uid="{00000000-0005-0000-0000-0000A5520000}"/>
    <cellStyle name="Currency 4 2 13 2" xfId="21715" xr:uid="{00000000-0005-0000-0000-0000A6520000}"/>
    <cellStyle name="Currency 4 2 13 3" xfId="21716" xr:uid="{00000000-0005-0000-0000-0000A7520000}"/>
    <cellStyle name="Currency 4 2 14" xfId="21717" xr:uid="{00000000-0005-0000-0000-0000A8520000}"/>
    <cellStyle name="Currency 4 2 15" xfId="21718" xr:uid="{00000000-0005-0000-0000-0000A9520000}"/>
    <cellStyle name="Currency 4 2 16" xfId="21704" xr:uid="{00000000-0005-0000-0000-0000AA520000}"/>
    <cellStyle name="Currency 4 2 2" xfId="21719" xr:uid="{00000000-0005-0000-0000-0000AB520000}"/>
    <cellStyle name="Currency 4 2 2 10" xfId="21720" xr:uid="{00000000-0005-0000-0000-0000AC520000}"/>
    <cellStyle name="Currency 4 2 2 10 2" xfId="21721" xr:uid="{00000000-0005-0000-0000-0000AD520000}"/>
    <cellStyle name="Currency 4 2 2 10 3" xfId="21722" xr:uid="{00000000-0005-0000-0000-0000AE520000}"/>
    <cellStyle name="Currency 4 2 2 11" xfId="21723" xr:uid="{00000000-0005-0000-0000-0000AF520000}"/>
    <cellStyle name="Currency 4 2 2 11 2" xfId="21724" xr:uid="{00000000-0005-0000-0000-0000B0520000}"/>
    <cellStyle name="Currency 4 2 2 11 3" xfId="21725" xr:uid="{00000000-0005-0000-0000-0000B1520000}"/>
    <cellStyle name="Currency 4 2 2 12" xfId="21726" xr:uid="{00000000-0005-0000-0000-0000B2520000}"/>
    <cellStyle name="Currency 4 2 2 12 2" xfId="21727" xr:uid="{00000000-0005-0000-0000-0000B3520000}"/>
    <cellStyle name="Currency 4 2 2 12 3" xfId="21728" xr:uid="{00000000-0005-0000-0000-0000B4520000}"/>
    <cellStyle name="Currency 4 2 2 13" xfId="21729" xr:uid="{00000000-0005-0000-0000-0000B5520000}"/>
    <cellStyle name="Currency 4 2 2 14" xfId="21730" xr:uid="{00000000-0005-0000-0000-0000B6520000}"/>
    <cellStyle name="Currency 4 2 2 2" xfId="21731" xr:uid="{00000000-0005-0000-0000-0000B7520000}"/>
    <cellStyle name="Currency 4 2 2 2 10" xfId="21732" xr:uid="{00000000-0005-0000-0000-0000B8520000}"/>
    <cellStyle name="Currency 4 2 2 2 11" xfId="21733" xr:uid="{00000000-0005-0000-0000-0000B9520000}"/>
    <cellStyle name="Currency 4 2 2 2 2" xfId="21734" xr:uid="{00000000-0005-0000-0000-0000BA520000}"/>
    <cellStyle name="Currency 4 2 2 2 2 2" xfId="21735" xr:uid="{00000000-0005-0000-0000-0000BB520000}"/>
    <cellStyle name="Currency 4 2 2 2 2 2 2" xfId="21736" xr:uid="{00000000-0005-0000-0000-0000BC520000}"/>
    <cellStyle name="Currency 4 2 2 2 2 2 2 2" xfId="21737" xr:uid="{00000000-0005-0000-0000-0000BD520000}"/>
    <cellStyle name="Currency 4 2 2 2 2 2 2 3" xfId="21738" xr:uid="{00000000-0005-0000-0000-0000BE520000}"/>
    <cellStyle name="Currency 4 2 2 2 2 2 3" xfId="21739" xr:uid="{00000000-0005-0000-0000-0000BF520000}"/>
    <cellStyle name="Currency 4 2 2 2 2 2 3 2" xfId="21740" xr:uid="{00000000-0005-0000-0000-0000C0520000}"/>
    <cellStyle name="Currency 4 2 2 2 2 2 3 3" xfId="21741" xr:uid="{00000000-0005-0000-0000-0000C1520000}"/>
    <cellStyle name="Currency 4 2 2 2 2 2 4" xfId="21742" xr:uid="{00000000-0005-0000-0000-0000C2520000}"/>
    <cellStyle name="Currency 4 2 2 2 2 2 4 2" xfId="21743" xr:uid="{00000000-0005-0000-0000-0000C3520000}"/>
    <cellStyle name="Currency 4 2 2 2 2 2 4 3" xfId="21744" xr:uid="{00000000-0005-0000-0000-0000C4520000}"/>
    <cellStyle name="Currency 4 2 2 2 2 2 5" xfId="21745" xr:uid="{00000000-0005-0000-0000-0000C5520000}"/>
    <cellStyle name="Currency 4 2 2 2 2 2 5 2" xfId="21746" xr:uid="{00000000-0005-0000-0000-0000C6520000}"/>
    <cellStyle name="Currency 4 2 2 2 2 2 5 3" xfId="21747" xr:uid="{00000000-0005-0000-0000-0000C7520000}"/>
    <cellStyle name="Currency 4 2 2 2 2 2 6" xfId="21748" xr:uid="{00000000-0005-0000-0000-0000C8520000}"/>
    <cellStyle name="Currency 4 2 2 2 2 2 7" xfId="21749" xr:uid="{00000000-0005-0000-0000-0000C9520000}"/>
    <cellStyle name="Currency 4 2 2 2 2 3" xfId="21750" xr:uid="{00000000-0005-0000-0000-0000CA520000}"/>
    <cellStyle name="Currency 4 2 2 2 2 3 2" xfId="21751" xr:uid="{00000000-0005-0000-0000-0000CB520000}"/>
    <cellStyle name="Currency 4 2 2 2 2 3 3" xfId="21752" xr:uid="{00000000-0005-0000-0000-0000CC520000}"/>
    <cellStyle name="Currency 4 2 2 2 2 4" xfId="21753" xr:uid="{00000000-0005-0000-0000-0000CD520000}"/>
    <cellStyle name="Currency 4 2 2 2 2 4 2" xfId="21754" xr:uid="{00000000-0005-0000-0000-0000CE520000}"/>
    <cellStyle name="Currency 4 2 2 2 2 4 3" xfId="21755" xr:uid="{00000000-0005-0000-0000-0000CF520000}"/>
    <cellStyle name="Currency 4 2 2 2 2 5" xfId="21756" xr:uid="{00000000-0005-0000-0000-0000D0520000}"/>
    <cellStyle name="Currency 4 2 2 2 2 5 2" xfId="21757" xr:uid="{00000000-0005-0000-0000-0000D1520000}"/>
    <cellStyle name="Currency 4 2 2 2 2 5 3" xfId="21758" xr:uid="{00000000-0005-0000-0000-0000D2520000}"/>
    <cellStyle name="Currency 4 2 2 2 2 6" xfId="21759" xr:uid="{00000000-0005-0000-0000-0000D3520000}"/>
    <cellStyle name="Currency 4 2 2 2 2 6 2" xfId="21760" xr:uid="{00000000-0005-0000-0000-0000D4520000}"/>
    <cellStyle name="Currency 4 2 2 2 2 6 3" xfId="21761" xr:uid="{00000000-0005-0000-0000-0000D5520000}"/>
    <cellStyle name="Currency 4 2 2 2 2 7" xfId="21762" xr:uid="{00000000-0005-0000-0000-0000D6520000}"/>
    <cellStyle name="Currency 4 2 2 2 2 8" xfId="21763" xr:uid="{00000000-0005-0000-0000-0000D7520000}"/>
    <cellStyle name="Currency 4 2 2 2 3" xfId="21764" xr:uid="{00000000-0005-0000-0000-0000D8520000}"/>
    <cellStyle name="Currency 4 2 2 2 3 2" xfId="21765" xr:uid="{00000000-0005-0000-0000-0000D9520000}"/>
    <cellStyle name="Currency 4 2 2 2 3 2 2" xfId="21766" xr:uid="{00000000-0005-0000-0000-0000DA520000}"/>
    <cellStyle name="Currency 4 2 2 2 3 2 3" xfId="21767" xr:uid="{00000000-0005-0000-0000-0000DB520000}"/>
    <cellStyle name="Currency 4 2 2 2 3 3" xfId="21768" xr:uid="{00000000-0005-0000-0000-0000DC520000}"/>
    <cellStyle name="Currency 4 2 2 2 3 3 2" xfId="21769" xr:uid="{00000000-0005-0000-0000-0000DD520000}"/>
    <cellStyle name="Currency 4 2 2 2 3 3 3" xfId="21770" xr:uid="{00000000-0005-0000-0000-0000DE520000}"/>
    <cellStyle name="Currency 4 2 2 2 3 4" xfId="21771" xr:uid="{00000000-0005-0000-0000-0000DF520000}"/>
    <cellStyle name="Currency 4 2 2 2 3 4 2" xfId="21772" xr:uid="{00000000-0005-0000-0000-0000E0520000}"/>
    <cellStyle name="Currency 4 2 2 2 3 4 3" xfId="21773" xr:uid="{00000000-0005-0000-0000-0000E1520000}"/>
    <cellStyle name="Currency 4 2 2 2 3 5" xfId="21774" xr:uid="{00000000-0005-0000-0000-0000E2520000}"/>
    <cellStyle name="Currency 4 2 2 2 3 5 2" xfId="21775" xr:uid="{00000000-0005-0000-0000-0000E3520000}"/>
    <cellStyle name="Currency 4 2 2 2 3 5 3" xfId="21776" xr:uid="{00000000-0005-0000-0000-0000E4520000}"/>
    <cellStyle name="Currency 4 2 2 2 3 6" xfId="21777" xr:uid="{00000000-0005-0000-0000-0000E5520000}"/>
    <cellStyle name="Currency 4 2 2 2 3 7" xfId="21778" xr:uid="{00000000-0005-0000-0000-0000E6520000}"/>
    <cellStyle name="Currency 4 2 2 2 4" xfId="21779" xr:uid="{00000000-0005-0000-0000-0000E7520000}"/>
    <cellStyle name="Currency 4 2 2 2 4 2" xfId="21780" xr:uid="{00000000-0005-0000-0000-0000E8520000}"/>
    <cellStyle name="Currency 4 2 2 2 4 2 2" xfId="21781" xr:uid="{00000000-0005-0000-0000-0000E9520000}"/>
    <cellStyle name="Currency 4 2 2 2 4 2 3" xfId="21782" xr:uid="{00000000-0005-0000-0000-0000EA520000}"/>
    <cellStyle name="Currency 4 2 2 2 4 3" xfId="21783" xr:uid="{00000000-0005-0000-0000-0000EB520000}"/>
    <cellStyle name="Currency 4 2 2 2 4 3 2" xfId="21784" xr:uid="{00000000-0005-0000-0000-0000EC520000}"/>
    <cellStyle name="Currency 4 2 2 2 4 3 3" xfId="21785" xr:uid="{00000000-0005-0000-0000-0000ED520000}"/>
    <cellStyle name="Currency 4 2 2 2 4 4" xfId="21786" xr:uid="{00000000-0005-0000-0000-0000EE520000}"/>
    <cellStyle name="Currency 4 2 2 2 4 4 2" xfId="21787" xr:uid="{00000000-0005-0000-0000-0000EF520000}"/>
    <cellStyle name="Currency 4 2 2 2 4 4 3" xfId="21788" xr:uid="{00000000-0005-0000-0000-0000F0520000}"/>
    <cellStyle name="Currency 4 2 2 2 4 5" xfId="21789" xr:uid="{00000000-0005-0000-0000-0000F1520000}"/>
    <cellStyle name="Currency 4 2 2 2 4 5 2" xfId="21790" xr:uid="{00000000-0005-0000-0000-0000F2520000}"/>
    <cellStyle name="Currency 4 2 2 2 4 5 3" xfId="21791" xr:uid="{00000000-0005-0000-0000-0000F3520000}"/>
    <cellStyle name="Currency 4 2 2 2 4 6" xfId="21792" xr:uid="{00000000-0005-0000-0000-0000F4520000}"/>
    <cellStyle name="Currency 4 2 2 2 4 7" xfId="21793" xr:uid="{00000000-0005-0000-0000-0000F5520000}"/>
    <cellStyle name="Currency 4 2 2 2 5" xfId="21794" xr:uid="{00000000-0005-0000-0000-0000F6520000}"/>
    <cellStyle name="Currency 4 2 2 2 5 2" xfId="21795" xr:uid="{00000000-0005-0000-0000-0000F7520000}"/>
    <cellStyle name="Currency 4 2 2 2 5 2 2" xfId="21796" xr:uid="{00000000-0005-0000-0000-0000F8520000}"/>
    <cellStyle name="Currency 4 2 2 2 5 2 3" xfId="21797" xr:uid="{00000000-0005-0000-0000-0000F9520000}"/>
    <cellStyle name="Currency 4 2 2 2 5 3" xfId="21798" xr:uid="{00000000-0005-0000-0000-0000FA520000}"/>
    <cellStyle name="Currency 4 2 2 2 5 3 2" xfId="21799" xr:uid="{00000000-0005-0000-0000-0000FB520000}"/>
    <cellStyle name="Currency 4 2 2 2 5 3 3" xfId="21800" xr:uid="{00000000-0005-0000-0000-0000FC520000}"/>
    <cellStyle name="Currency 4 2 2 2 5 4" xfId="21801" xr:uid="{00000000-0005-0000-0000-0000FD520000}"/>
    <cellStyle name="Currency 4 2 2 2 5 4 2" xfId="21802" xr:uid="{00000000-0005-0000-0000-0000FE520000}"/>
    <cellStyle name="Currency 4 2 2 2 5 4 3" xfId="21803" xr:uid="{00000000-0005-0000-0000-0000FF520000}"/>
    <cellStyle name="Currency 4 2 2 2 5 5" xfId="21804" xr:uid="{00000000-0005-0000-0000-000000530000}"/>
    <cellStyle name="Currency 4 2 2 2 5 5 2" xfId="21805" xr:uid="{00000000-0005-0000-0000-000001530000}"/>
    <cellStyle name="Currency 4 2 2 2 5 5 3" xfId="21806" xr:uid="{00000000-0005-0000-0000-000002530000}"/>
    <cellStyle name="Currency 4 2 2 2 5 6" xfId="21807" xr:uid="{00000000-0005-0000-0000-000003530000}"/>
    <cellStyle name="Currency 4 2 2 2 5 7" xfId="21808" xr:uid="{00000000-0005-0000-0000-000004530000}"/>
    <cellStyle name="Currency 4 2 2 2 6" xfId="21809" xr:uid="{00000000-0005-0000-0000-000005530000}"/>
    <cellStyle name="Currency 4 2 2 2 6 2" xfId="21810" xr:uid="{00000000-0005-0000-0000-000006530000}"/>
    <cellStyle name="Currency 4 2 2 2 6 3" xfId="21811" xr:uid="{00000000-0005-0000-0000-000007530000}"/>
    <cellStyle name="Currency 4 2 2 2 7" xfId="21812" xr:uid="{00000000-0005-0000-0000-000008530000}"/>
    <cellStyle name="Currency 4 2 2 2 7 2" xfId="21813" xr:uid="{00000000-0005-0000-0000-000009530000}"/>
    <cellStyle name="Currency 4 2 2 2 7 3" xfId="21814" xr:uid="{00000000-0005-0000-0000-00000A530000}"/>
    <cellStyle name="Currency 4 2 2 2 8" xfId="21815" xr:uid="{00000000-0005-0000-0000-00000B530000}"/>
    <cellStyle name="Currency 4 2 2 2 8 2" xfId="21816" xr:uid="{00000000-0005-0000-0000-00000C530000}"/>
    <cellStyle name="Currency 4 2 2 2 8 3" xfId="21817" xr:uid="{00000000-0005-0000-0000-00000D530000}"/>
    <cellStyle name="Currency 4 2 2 2 9" xfId="21818" xr:uid="{00000000-0005-0000-0000-00000E530000}"/>
    <cellStyle name="Currency 4 2 2 2 9 2" xfId="21819" xr:uid="{00000000-0005-0000-0000-00000F530000}"/>
    <cellStyle name="Currency 4 2 2 2 9 3" xfId="21820" xr:uid="{00000000-0005-0000-0000-000010530000}"/>
    <cellStyle name="Currency 4 2 2 3" xfId="21821" xr:uid="{00000000-0005-0000-0000-000011530000}"/>
    <cellStyle name="Currency 4 2 2 3 2" xfId="21822" xr:uid="{00000000-0005-0000-0000-000012530000}"/>
    <cellStyle name="Currency 4 2 2 3 2 2" xfId="21823" xr:uid="{00000000-0005-0000-0000-000013530000}"/>
    <cellStyle name="Currency 4 2 2 3 2 2 2" xfId="21824" xr:uid="{00000000-0005-0000-0000-000014530000}"/>
    <cellStyle name="Currency 4 2 2 3 2 2 3" xfId="21825" xr:uid="{00000000-0005-0000-0000-000015530000}"/>
    <cellStyle name="Currency 4 2 2 3 2 3" xfId="21826" xr:uid="{00000000-0005-0000-0000-000016530000}"/>
    <cellStyle name="Currency 4 2 2 3 2 3 2" xfId="21827" xr:uid="{00000000-0005-0000-0000-000017530000}"/>
    <cellStyle name="Currency 4 2 2 3 2 3 3" xfId="21828" xr:uid="{00000000-0005-0000-0000-000018530000}"/>
    <cellStyle name="Currency 4 2 2 3 2 4" xfId="21829" xr:uid="{00000000-0005-0000-0000-000019530000}"/>
    <cellStyle name="Currency 4 2 2 3 2 4 2" xfId="21830" xr:uid="{00000000-0005-0000-0000-00001A530000}"/>
    <cellStyle name="Currency 4 2 2 3 2 4 3" xfId="21831" xr:uid="{00000000-0005-0000-0000-00001B530000}"/>
    <cellStyle name="Currency 4 2 2 3 2 5" xfId="21832" xr:uid="{00000000-0005-0000-0000-00001C530000}"/>
    <cellStyle name="Currency 4 2 2 3 2 5 2" xfId="21833" xr:uid="{00000000-0005-0000-0000-00001D530000}"/>
    <cellStyle name="Currency 4 2 2 3 2 5 3" xfId="21834" xr:uid="{00000000-0005-0000-0000-00001E530000}"/>
    <cellStyle name="Currency 4 2 2 3 2 6" xfId="21835" xr:uid="{00000000-0005-0000-0000-00001F530000}"/>
    <cellStyle name="Currency 4 2 2 3 2 7" xfId="21836" xr:uid="{00000000-0005-0000-0000-000020530000}"/>
    <cellStyle name="Currency 4 2 2 3 3" xfId="21837" xr:uid="{00000000-0005-0000-0000-000021530000}"/>
    <cellStyle name="Currency 4 2 2 3 3 2" xfId="21838" xr:uid="{00000000-0005-0000-0000-000022530000}"/>
    <cellStyle name="Currency 4 2 2 3 3 3" xfId="21839" xr:uid="{00000000-0005-0000-0000-000023530000}"/>
    <cellStyle name="Currency 4 2 2 3 4" xfId="21840" xr:uid="{00000000-0005-0000-0000-000024530000}"/>
    <cellStyle name="Currency 4 2 2 3 4 2" xfId="21841" xr:uid="{00000000-0005-0000-0000-000025530000}"/>
    <cellStyle name="Currency 4 2 2 3 4 3" xfId="21842" xr:uid="{00000000-0005-0000-0000-000026530000}"/>
    <cellStyle name="Currency 4 2 2 3 5" xfId="21843" xr:uid="{00000000-0005-0000-0000-000027530000}"/>
    <cellStyle name="Currency 4 2 2 3 5 2" xfId="21844" xr:uid="{00000000-0005-0000-0000-000028530000}"/>
    <cellStyle name="Currency 4 2 2 3 5 3" xfId="21845" xr:uid="{00000000-0005-0000-0000-000029530000}"/>
    <cellStyle name="Currency 4 2 2 3 6" xfId="21846" xr:uid="{00000000-0005-0000-0000-00002A530000}"/>
    <cellStyle name="Currency 4 2 2 3 6 2" xfId="21847" xr:uid="{00000000-0005-0000-0000-00002B530000}"/>
    <cellStyle name="Currency 4 2 2 3 6 3" xfId="21848" xr:uid="{00000000-0005-0000-0000-00002C530000}"/>
    <cellStyle name="Currency 4 2 2 3 7" xfId="21849" xr:uid="{00000000-0005-0000-0000-00002D530000}"/>
    <cellStyle name="Currency 4 2 2 3 8" xfId="21850" xr:uid="{00000000-0005-0000-0000-00002E530000}"/>
    <cellStyle name="Currency 4 2 2 4" xfId="21851" xr:uid="{00000000-0005-0000-0000-00002F530000}"/>
    <cellStyle name="Currency 4 2 2 4 2" xfId="21852" xr:uid="{00000000-0005-0000-0000-000030530000}"/>
    <cellStyle name="Currency 4 2 2 4 2 2" xfId="21853" xr:uid="{00000000-0005-0000-0000-000031530000}"/>
    <cellStyle name="Currency 4 2 2 4 2 2 2" xfId="21854" xr:uid="{00000000-0005-0000-0000-000032530000}"/>
    <cellStyle name="Currency 4 2 2 4 2 2 3" xfId="21855" xr:uid="{00000000-0005-0000-0000-000033530000}"/>
    <cellStyle name="Currency 4 2 2 4 2 3" xfId="21856" xr:uid="{00000000-0005-0000-0000-000034530000}"/>
    <cellStyle name="Currency 4 2 2 4 2 3 2" xfId="21857" xr:uid="{00000000-0005-0000-0000-000035530000}"/>
    <cellStyle name="Currency 4 2 2 4 2 3 3" xfId="21858" xr:uid="{00000000-0005-0000-0000-000036530000}"/>
    <cellStyle name="Currency 4 2 2 4 2 4" xfId="21859" xr:uid="{00000000-0005-0000-0000-000037530000}"/>
    <cellStyle name="Currency 4 2 2 4 2 4 2" xfId="21860" xr:uid="{00000000-0005-0000-0000-000038530000}"/>
    <cellStyle name="Currency 4 2 2 4 2 4 3" xfId="21861" xr:uid="{00000000-0005-0000-0000-000039530000}"/>
    <cellStyle name="Currency 4 2 2 4 2 5" xfId="21862" xr:uid="{00000000-0005-0000-0000-00003A530000}"/>
    <cellStyle name="Currency 4 2 2 4 2 5 2" xfId="21863" xr:uid="{00000000-0005-0000-0000-00003B530000}"/>
    <cellStyle name="Currency 4 2 2 4 2 5 3" xfId="21864" xr:uid="{00000000-0005-0000-0000-00003C530000}"/>
    <cellStyle name="Currency 4 2 2 4 2 6" xfId="21865" xr:uid="{00000000-0005-0000-0000-00003D530000}"/>
    <cellStyle name="Currency 4 2 2 4 2 7" xfId="21866" xr:uid="{00000000-0005-0000-0000-00003E530000}"/>
    <cellStyle name="Currency 4 2 2 4 3" xfId="21867" xr:uid="{00000000-0005-0000-0000-00003F530000}"/>
    <cellStyle name="Currency 4 2 2 4 3 2" xfId="21868" xr:uid="{00000000-0005-0000-0000-000040530000}"/>
    <cellStyle name="Currency 4 2 2 4 3 3" xfId="21869" xr:uid="{00000000-0005-0000-0000-000041530000}"/>
    <cellStyle name="Currency 4 2 2 4 4" xfId="21870" xr:uid="{00000000-0005-0000-0000-000042530000}"/>
    <cellStyle name="Currency 4 2 2 4 4 2" xfId="21871" xr:uid="{00000000-0005-0000-0000-000043530000}"/>
    <cellStyle name="Currency 4 2 2 4 4 3" xfId="21872" xr:uid="{00000000-0005-0000-0000-000044530000}"/>
    <cellStyle name="Currency 4 2 2 4 5" xfId="21873" xr:uid="{00000000-0005-0000-0000-000045530000}"/>
    <cellStyle name="Currency 4 2 2 4 5 2" xfId="21874" xr:uid="{00000000-0005-0000-0000-000046530000}"/>
    <cellStyle name="Currency 4 2 2 4 5 3" xfId="21875" xr:uid="{00000000-0005-0000-0000-000047530000}"/>
    <cellStyle name="Currency 4 2 2 4 6" xfId="21876" xr:uid="{00000000-0005-0000-0000-000048530000}"/>
    <cellStyle name="Currency 4 2 2 4 6 2" xfId="21877" xr:uid="{00000000-0005-0000-0000-000049530000}"/>
    <cellStyle name="Currency 4 2 2 4 6 3" xfId="21878" xr:uid="{00000000-0005-0000-0000-00004A530000}"/>
    <cellStyle name="Currency 4 2 2 4 7" xfId="21879" xr:uid="{00000000-0005-0000-0000-00004B530000}"/>
    <cellStyle name="Currency 4 2 2 4 8" xfId="21880" xr:uid="{00000000-0005-0000-0000-00004C530000}"/>
    <cellStyle name="Currency 4 2 2 5" xfId="21881" xr:uid="{00000000-0005-0000-0000-00004D530000}"/>
    <cellStyle name="Currency 4 2 2 5 2" xfId="21882" xr:uid="{00000000-0005-0000-0000-00004E530000}"/>
    <cellStyle name="Currency 4 2 2 5 2 2" xfId="21883" xr:uid="{00000000-0005-0000-0000-00004F530000}"/>
    <cellStyle name="Currency 4 2 2 5 2 3" xfId="21884" xr:uid="{00000000-0005-0000-0000-000050530000}"/>
    <cellStyle name="Currency 4 2 2 5 3" xfId="21885" xr:uid="{00000000-0005-0000-0000-000051530000}"/>
    <cellStyle name="Currency 4 2 2 5 3 2" xfId="21886" xr:uid="{00000000-0005-0000-0000-000052530000}"/>
    <cellStyle name="Currency 4 2 2 5 3 3" xfId="21887" xr:uid="{00000000-0005-0000-0000-000053530000}"/>
    <cellStyle name="Currency 4 2 2 5 4" xfId="21888" xr:uid="{00000000-0005-0000-0000-000054530000}"/>
    <cellStyle name="Currency 4 2 2 5 4 2" xfId="21889" xr:uid="{00000000-0005-0000-0000-000055530000}"/>
    <cellStyle name="Currency 4 2 2 5 4 3" xfId="21890" xr:uid="{00000000-0005-0000-0000-000056530000}"/>
    <cellStyle name="Currency 4 2 2 5 5" xfId="21891" xr:uid="{00000000-0005-0000-0000-000057530000}"/>
    <cellStyle name="Currency 4 2 2 5 5 2" xfId="21892" xr:uid="{00000000-0005-0000-0000-000058530000}"/>
    <cellStyle name="Currency 4 2 2 5 5 3" xfId="21893" xr:uid="{00000000-0005-0000-0000-000059530000}"/>
    <cellStyle name="Currency 4 2 2 5 6" xfId="21894" xr:uid="{00000000-0005-0000-0000-00005A530000}"/>
    <cellStyle name="Currency 4 2 2 5 7" xfId="21895" xr:uid="{00000000-0005-0000-0000-00005B530000}"/>
    <cellStyle name="Currency 4 2 2 6" xfId="21896" xr:uid="{00000000-0005-0000-0000-00005C530000}"/>
    <cellStyle name="Currency 4 2 2 6 2" xfId="21897" xr:uid="{00000000-0005-0000-0000-00005D530000}"/>
    <cellStyle name="Currency 4 2 2 6 2 2" xfId="21898" xr:uid="{00000000-0005-0000-0000-00005E530000}"/>
    <cellStyle name="Currency 4 2 2 6 2 3" xfId="21899" xr:uid="{00000000-0005-0000-0000-00005F530000}"/>
    <cellStyle name="Currency 4 2 2 6 3" xfId="21900" xr:uid="{00000000-0005-0000-0000-000060530000}"/>
    <cellStyle name="Currency 4 2 2 6 3 2" xfId="21901" xr:uid="{00000000-0005-0000-0000-000061530000}"/>
    <cellStyle name="Currency 4 2 2 6 3 3" xfId="21902" xr:uid="{00000000-0005-0000-0000-000062530000}"/>
    <cellStyle name="Currency 4 2 2 6 4" xfId="21903" xr:uid="{00000000-0005-0000-0000-000063530000}"/>
    <cellStyle name="Currency 4 2 2 6 4 2" xfId="21904" xr:uid="{00000000-0005-0000-0000-000064530000}"/>
    <cellStyle name="Currency 4 2 2 6 4 3" xfId="21905" xr:uid="{00000000-0005-0000-0000-000065530000}"/>
    <cellStyle name="Currency 4 2 2 6 5" xfId="21906" xr:uid="{00000000-0005-0000-0000-000066530000}"/>
    <cellStyle name="Currency 4 2 2 6 5 2" xfId="21907" xr:uid="{00000000-0005-0000-0000-000067530000}"/>
    <cellStyle name="Currency 4 2 2 6 5 3" xfId="21908" xr:uid="{00000000-0005-0000-0000-000068530000}"/>
    <cellStyle name="Currency 4 2 2 6 6" xfId="21909" xr:uid="{00000000-0005-0000-0000-000069530000}"/>
    <cellStyle name="Currency 4 2 2 6 7" xfId="21910" xr:uid="{00000000-0005-0000-0000-00006A530000}"/>
    <cellStyle name="Currency 4 2 2 7" xfId="21911" xr:uid="{00000000-0005-0000-0000-00006B530000}"/>
    <cellStyle name="Currency 4 2 2 7 2" xfId="21912" xr:uid="{00000000-0005-0000-0000-00006C530000}"/>
    <cellStyle name="Currency 4 2 2 7 2 2" xfId="21913" xr:uid="{00000000-0005-0000-0000-00006D530000}"/>
    <cellStyle name="Currency 4 2 2 7 2 3" xfId="21914" xr:uid="{00000000-0005-0000-0000-00006E530000}"/>
    <cellStyle name="Currency 4 2 2 7 3" xfId="21915" xr:uid="{00000000-0005-0000-0000-00006F530000}"/>
    <cellStyle name="Currency 4 2 2 7 3 2" xfId="21916" xr:uid="{00000000-0005-0000-0000-000070530000}"/>
    <cellStyle name="Currency 4 2 2 7 3 3" xfId="21917" xr:uid="{00000000-0005-0000-0000-000071530000}"/>
    <cellStyle name="Currency 4 2 2 7 4" xfId="21918" xr:uid="{00000000-0005-0000-0000-000072530000}"/>
    <cellStyle name="Currency 4 2 2 7 4 2" xfId="21919" xr:uid="{00000000-0005-0000-0000-000073530000}"/>
    <cellStyle name="Currency 4 2 2 7 4 3" xfId="21920" xr:uid="{00000000-0005-0000-0000-000074530000}"/>
    <cellStyle name="Currency 4 2 2 7 5" xfId="21921" xr:uid="{00000000-0005-0000-0000-000075530000}"/>
    <cellStyle name="Currency 4 2 2 7 5 2" xfId="21922" xr:uid="{00000000-0005-0000-0000-000076530000}"/>
    <cellStyle name="Currency 4 2 2 7 5 3" xfId="21923" xr:uid="{00000000-0005-0000-0000-000077530000}"/>
    <cellStyle name="Currency 4 2 2 7 6" xfId="21924" xr:uid="{00000000-0005-0000-0000-000078530000}"/>
    <cellStyle name="Currency 4 2 2 7 7" xfId="21925" xr:uid="{00000000-0005-0000-0000-000079530000}"/>
    <cellStyle name="Currency 4 2 2 8" xfId="21926" xr:uid="{00000000-0005-0000-0000-00007A530000}"/>
    <cellStyle name="Currency 4 2 2 8 2" xfId="21927" xr:uid="{00000000-0005-0000-0000-00007B530000}"/>
    <cellStyle name="Currency 4 2 2 8 2 2" xfId="21928" xr:uid="{00000000-0005-0000-0000-00007C530000}"/>
    <cellStyle name="Currency 4 2 2 8 2 3" xfId="21929" xr:uid="{00000000-0005-0000-0000-00007D530000}"/>
    <cellStyle name="Currency 4 2 2 8 3" xfId="21930" xr:uid="{00000000-0005-0000-0000-00007E530000}"/>
    <cellStyle name="Currency 4 2 2 8 3 2" xfId="21931" xr:uid="{00000000-0005-0000-0000-00007F530000}"/>
    <cellStyle name="Currency 4 2 2 8 3 3" xfId="21932" xr:uid="{00000000-0005-0000-0000-000080530000}"/>
    <cellStyle name="Currency 4 2 2 8 4" xfId="21933" xr:uid="{00000000-0005-0000-0000-000081530000}"/>
    <cellStyle name="Currency 4 2 2 8 4 2" xfId="21934" xr:uid="{00000000-0005-0000-0000-000082530000}"/>
    <cellStyle name="Currency 4 2 2 8 4 3" xfId="21935" xr:uid="{00000000-0005-0000-0000-000083530000}"/>
    <cellStyle name="Currency 4 2 2 8 5" xfId="21936" xr:uid="{00000000-0005-0000-0000-000084530000}"/>
    <cellStyle name="Currency 4 2 2 8 5 2" xfId="21937" xr:uid="{00000000-0005-0000-0000-000085530000}"/>
    <cellStyle name="Currency 4 2 2 8 5 3" xfId="21938" xr:uid="{00000000-0005-0000-0000-000086530000}"/>
    <cellStyle name="Currency 4 2 2 8 6" xfId="21939" xr:uid="{00000000-0005-0000-0000-000087530000}"/>
    <cellStyle name="Currency 4 2 2 8 7" xfId="21940" xr:uid="{00000000-0005-0000-0000-000088530000}"/>
    <cellStyle name="Currency 4 2 2 9" xfId="21941" xr:uid="{00000000-0005-0000-0000-000089530000}"/>
    <cellStyle name="Currency 4 2 2 9 2" xfId="21942" xr:uid="{00000000-0005-0000-0000-00008A530000}"/>
    <cellStyle name="Currency 4 2 2 9 3" xfId="21943" xr:uid="{00000000-0005-0000-0000-00008B530000}"/>
    <cellStyle name="Currency 4 2 3" xfId="21944" xr:uid="{00000000-0005-0000-0000-00008C530000}"/>
    <cellStyle name="Currency 4 2 3 10" xfId="21945" xr:uid="{00000000-0005-0000-0000-00008D530000}"/>
    <cellStyle name="Currency 4 2 3 11" xfId="21946" xr:uid="{00000000-0005-0000-0000-00008E530000}"/>
    <cellStyle name="Currency 4 2 3 2" xfId="21947" xr:uid="{00000000-0005-0000-0000-00008F530000}"/>
    <cellStyle name="Currency 4 2 3 2 2" xfId="21948" xr:uid="{00000000-0005-0000-0000-000090530000}"/>
    <cellStyle name="Currency 4 2 3 2 2 2" xfId="21949" xr:uid="{00000000-0005-0000-0000-000091530000}"/>
    <cellStyle name="Currency 4 2 3 2 2 2 2" xfId="21950" xr:uid="{00000000-0005-0000-0000-000092530000}"/>
    <cellStyle name="Currency 4 2 3 2 2 2 3" xfId="21951" xr:uid="{00000000-0005-0000-0000-000093530000}"/>
    <cellStyle name="Currency 4 2 3 2 2 3" xfId="21952" xr:uid="{00000000-0005-0000-0000-000094530000}"/>
    <cellStyle name="Currency 4 2 3 2 2 3 2" xfId="21953" xr:uid="{00000000-0005-0000-0000-000095530000}"/>
    <cellStyle name="Currency 4 2 3 2 2 3 3" xfId="21954" xr:uid="{00000000-0005-0000-0000-000096530000}"/>
    <cellStyle name="Currency 4 2 3 2 2 4" xfId="21955" xr:uid="{00000000-0005-0000-0000-000097530000}"/>
    <cellStyle name="Currency 4 2 3 2 2 4 2" xfId="21956" xr:uid="{00000000-0005-0000-0000-000098530000}"/>
    <cellStyle name="Currency 4 2 3 2 2 4 3" xfId="21957" xr:uid="{00000000-0005-0000-0000-000099530000}"/>
    <cellStyle name="Currency 4 2 3 2 2 5" xfId="21958" xr:uid="{00000000-0005-0000-0000-00009A530000}"/>
    <cellStyle name="Currency 4 2 3 2 2 5 2" xfId="21959" xr:uid="{00000000-0005-0000-0000-00009B530000}"/>
    <cellStyle name="Currency 4 2 3 2 2 5 3" xfId="21960" xr:uid="{00000000-0005-0000-0000-00009C530000}"/>
    <cellStyle name="Currency 4 2 3 2 2 6" xfId="21961" xr:uid="{00000000-0005-0000-0000-00009D530000}"/>
    <cellStyle name="Currency 4 2 3 2 2 7" xfId="21962" xr:uid="{00000000-0005-0000-0000-00009E530000}"/>
    <cellStyle name="Currency 4 2 3 2 3" xfId="21963" xr:uid="{00000000-0005-0000-0000-00009F530000}"/>
    <cellStyle name="Currency 4 2 3 2 3 2" xfId="21964" xr:uid="{00000000-0005-0000-0000-0000A0530000}"/>
    <cellStyle name="Currency 4 2 3 2 3 3" xfId="21965" xr:uid="{00000000-0005-0000-0000-0000A1530000}"/>
    <cellStyle name="Currency 4 2 3 2 4" xfId="21966" xr:uid="{00000000-0005-0000-0000-0000A2530000}"/>
    <cellStyle name="Currency 4 2 3 2 4 2" xfId="21967" xr:uid="{00000000-0005-0000-0000-0000A3530000}"/>
    <cellStyle name="Currency 4 2 3 2 4 3" xfId="21968" xr:uid="{00000000-0005-0000-0000-0000A4530000}"/>
    <cellStyle name="Currency 4 2 3 2 5" xfId="21969" xr:uid="{00000000-0005-0000-0000-0000A5530000}"/>
    <cellStyle name="Currency 4 2 3 2 5 2" xfId="21970" xr:uid="{00000000-0005-0000-0000-0000A6530000}"/>
    <cellStyle name="Currency 4 2 3 2 5 3" xfId="21971" xr:uid="{00000000-0005-0000-0000-0000A7530000}"/>
    <cellStyle name="Currency 4 2 3 2 6" xfId="21972" xr:uid="{00000000-0005-0000-0000-0000A8530000}"/>
    <cellStyle name="Currency 4 2 3 2 6 2" xfId="21973" xr:uid="{00000000-0005-0000-0000-0000A9530000}"/>
    <cellStyle name="Currency 4 2 3 2 6 3" xfId="21974" xr:uid="{00000000-0005-0000-0000-0000AA530000}"/>
    <cellStyle name="Currency 4 2 3 2 7" xfId="21975" xr:uid="{00000000-0005-0000-0000-0000AB530000}"/>
    <cellStyle name="Currency 4 2 3 2 8" xfId="21976" xr:uid="{00000000-0005-0000-0000-0000AC530000}"/>
    <cellStyle name="Currency 4 2 3 3" xfId="21977" xr:uid="{00000000-0005-0000-0000-0000AD530000}"/>
    <cellStyle name="Currency 4 2 3 3 2" xfId="21978" xr:uid="{00000000-0005-0000-0000-0000AE530000}"/>
    <cellStyle name="Currency 4 2 3 3 2 2" xfId="21979" xr:uid="{00000000-0005-0000-0000-0000AF530000}"/>
    <cellStyle name="Currency 4 2 3 3 2 3" xfId="21980" xr:uid="{00000000-0005-0000-0000-0000B0530000}"/>
    <cellStyle name="Currency 4 2 3 3 3" xfId="21981" xr:uid="{00000000-0005-0000-0000-0000B1530000}"/>
    <cellStyle name="Currency 4 2 3 3 3 2" xfId="21982" xr:uid="{00000000-0005-0000-0000-0000B2530000}"/>
    <cellStyle name="Currency 4 2 3 3 3 3" xfId="21983" xr:uid="{00000000-0005-0000-0000-0000B3530000}"/>
    <cellStyle name="Currency 4 2 3 3 4" xfId="21984" xr:uid="{00000000-0005-0000-0000-0000B4530000}"/>
    <cellStyle name="Currency 4 2 3 3 4 2" xfId="21985" xr:uid="{00000000-0005-0000-0000-0000B5530000}"/>
    <cellStyle name="Currency 4 2 3 3 4 3" xfId="21986" xr:uid="{00000000-0005-0000-0000-0000B6530000}"/>
    <cellStyle name="Currency 4 2 3 3 5" xfId="21987" xr:uid="{00000000-0005-0000-0000-0000B7530000}"/>
    <cellStyle name="Currency 4 2 3 3 5 2" xfId="21988" xr:uid="{00000000-0005-0000-0000-0000B8530000}"/>
    <cellStyle name="Currency 4 2 3 3 5 3" xfId="21989" xr:uid="{00000000-0005-0000-0000-0000B9530000}"/>
    <cellStyle name="Currency 4 2 3 3 6" xfId="21990" xr:uid="{00000000-0005-0000-0000-0000BA530000}"/>
    <cellStyle name="Currency 4 2 3 3 7" xfId="21991" xr:uid="{00000000-0005-0000-0000-0000BB530000}"/>
    <cellStyle name="Currency 4 2 3 4" xfId="21992" xr:uid="{00000000-0005-0000-0000-0000BC530000}"/>
    <cellStyle name="Currency 4 2 3 4 2" xfId="21993" xr:uid="{00000000-0005-0000-0000-0000BD530000}"/>
    <cellStyle name="Currency 4 2 3 4 2 2" xfId="21994" xr:uid="{00000000-0005-0000-0000-0000BE530000}"/>
    <cellStyle name="Currency 4 2 3 4 2 3" xfId="21995" xr:uid="{00000000-0005-0000-0000-0000BF530000}"/>
    <cellStyle name="Currency 4 2 3 4 3" xfId="21996" xr:uid="{00000000-0005-0000-0000-0000C0530000}"/>
    <cellStyle name="Currency 4 2 3 4 3 2" xfId="21997" xr:uid="{00000000-0005-0000-0000-0000C1530000}"/>
    <cellStyle name="Currency 4 2 3 4 3 3" xfId="21998" xr:uid="{00000000-0005-0000-0000-0000C2530000}"/>
    <cellStyle name="Currency 4 2 3 4 4" xfId="21999" xr:uid="{00000000-0005-0000-0000-0000C3530000}"/>
    <cellStyle name="Currency 4 2 3 4 4 2" xfId="22000" xr:uid="{00000000-0005-0000-0000-0000C4530000}"/>
    <cellStyle name="Currency 4 2 3 4 4 3" xfId="22001" xr:uid="{00000000-0005-0000-0000-0000C5530000}"/>
    <cellStyle name="Currency 4 2 3 4 5" xfId="22002" xr:uid="{00000000-0005-0000-0000-0000C6530000}"/>
    <cellStyle name="Currency 4 2 3 4 5 2" xfId="22003" xr:uid="{00000000-0005-0000-0000-0000C7530000}"/>
    <cellStyle name="Currency 4 2 3 4 5 3" xfId="22004" xr:uid="{00000000-0005-0000-0000-0000C8530000}"/>
    <cellStyle name="Currency 4 2 3 4 6" xfId="22005" xr:uid="{00000000-0005-0000-0000-0000C9530000}"/>
    <cellStyle name="Currency 4 2 3 4 7" xfId="22006" xr:uid="{00000000-0005-0000-0000-0000CA530000}"/>
    <cellStyle name="Currency 4 2 3 5" xfId="22007" xr:uid="{00000000-0005-0000-0000-0000CB530000}"/>
    <cellStyle name="Currency 4 2 3 5 2" xfId="22008" xr:uid="{00000000-0005-0000-0000-0000CC530000}"/>
    <cellStyle name="Currency 4 2 3 5 2 2" xfId="22009" xr:uid="{00000000-0005-0000-0000-0000CD530000}"/>
    <cellStyle name="Currency 4 2 3 5 2 3" xfId="22010" xr:uid="{00000000-0005-0000-0000-0000CE530000}"/>
    <cellStyle name="Currency 4 2 3 5 3" xfId="22011" xr:uid="{00000000-0005-0000-0000-0000CF530000}"/>
    <cellStyle name="Currency 4 2 3 5 3 2" xfId="22012" xr:uid="{00000000-0005-0000-0000-0000D0530000}"/>
    <cellStyle name="Currency 4 2 3 5 3 3" xfId="22013" xr:uid="{00000000-0005-0000-0000-0000D1530000}"/>
    <cellStyle name="Currency 4 2 3 5 4" xfId="22014" xr:uid="{00000000-0005-0000-0000-0000D2530000}"/>
    <cellStyle name="Currency 4 2 3 5 4 2" xfId="22015" xr:uid="{00000000-0005-0000-0000-0000D3530000}"/>
    <cellStyle name="Currency 4 2 3 5 4 3" xfId="22016" xr:uid="{00000000-0005-0000-0000-0000D4530000}"/>
    <cellStyle name="Currency 4 2 3 5 5" xfId="22017" xr:uid="{00000000-0005-0000-0000-0000D5530000}"/>
    <cellStyle name="Currency 4 2 3 5 5 2" xfId="22018" xr:uid="{00000000-0005-0000-0000-0000D6530000}"/>
    <cellStyle name="Currency 4 2 3 5 5 3" xfId="22019" xr:uid="{00000000-0005-0000-0000-0000D7530000}"/>
    <cellStyle name="Currency 4 2 3 5 6" xfId="22020" xr:uid="{00000000-0005-0000-0000-0000D8530000}"/>
    <cellStyle name="Currency 4 2 3 5 7" xfId="22021" xr:uid="{00000000-0005-0000-0000-0000D9530000}"/>
    <cellStyle name="Currency 4 2 3 6" xfId="22022" xr:uid="{00000000-0005-0000-0000-0000DA530000}"/>
    <cellStyle name="Currency 4 2 3 6 2" xfId="22023" xr:uid="{00000000-0005-0000-0000-0000DB530000}"/>
    <cellStyle name="Currency 4 2 3 6 3" xfId="22024" xr:uid="{00000000-0005-0000-0000-0000DC530000}"/>
    <cellStyle name="Currency 4 2 3 7" xfId="22025" xr:uid="{00000000-0005-0000-0000-0000DD530000}"/>
    <cellStyle name="Currency 4 2 3 7 2" xfId="22026" xr:uid="{00000000-0005-0000-0000-0000DE530000}"/>
    <cellStyle name="Currency 4 2 3 7 3" xfId="22027" xr:uid="{00000000-0005-0000-0000-0000DF530000}"/>
    <cellStyle name="Currency 4 2 3 8" xfId="22028" xr:uid="{00000000-0005-0000-0000-0000E0530000}"/>
    <cellStyle name="Currency 4 2 3 8 2" xfId="22029" xr:uid="{00000000-0005-0000-0000-0000E1530000}"/>
    <cellStyle name="Currency 4 2 3 8 3" xfId="22030" xr:uid="{00000000-0005-0000-0000-0000E2530000}"/>
    <cellStyle name="Currency 4 2 3 9" xfId="22031" xr:uid="{00000000-0005-0000-0000-0000E3530000}"/>
    <cellStyle name="Currency 4 2 3 9 2" xfId="22032" xr:uid="{00000000-0005-0000-0000-0000E4530000}"/>
    <cellStyle name="Currency 4 2 3 9 3" xfId="22033" xr:uid="{00000000-0005-0000-0000-0000E5530000}"/>
    <cellStyle name="Currency 4 2 4" xfId="22034" xr:uid="{00000000-0005-0000-0000-0000E6530000}"/>
    <cellStyle name="Currency 4 2 4 2" xfId="22035" xr:uid="{00000000-0005-0000-0000-0000E7530000}"/>
    <cellStyle name="Currency 4 2 4 2 2" xfId="22036" xr:uid="{00000000-0005-0000-0000-0000E8530000}"/>
    <cellStyle name="Currency 4 2 4 2 2 2" xfId="22037" xr:uid="{00000000-0005-0000-0000-0000E9530000}"/>
    <cellStyle name="Currency 4 2 4 2 2 3" xfId="22038" xr:uid="{00000000-0005-0000-0000-0000EA530000}"/>
    <cellStyle name="Currency 4 2 4 2 3" xfId="22039" xr:uid="{00000000-0005-0000-0000-0000EB530000}"/>
    <cellStyle name="Currency 4 2 4 2 3 2" xfId="22040" xr:uid="{00000000-0005-0000-0000-0000EC530000}"/>
    <cellStyle name="Currency 4 2 4 2 3 3" xfId="22041" xr:uid="{00000000-0005-0000-0000-0000ED530000}"/>
    <cellStyle name="Currency 4 2 4 2 4" xfId="22042" xr:uid="{00000000-0005-0000-0000-0000EE530000}"/>
    <cellStyle name="Currency 4 2 4 2 4 2" xfId="22043" xr:uid="{00000000-0005-0000-0000-0000EF530000}"/>
    <cellStyle name="Currency 4 2 4 2 4 3" xfId="22044" xr:uid="{00000000-0005-0000-0000-0000F0530000}"/>
    <cellStyle name="Currency 4 2 4 2 5" xfId="22045" xr:uid="{00000000-0005-0000-0000-0000F1530000}"/>
    <cellStyle name="Currency 4 2 4 2 5 2" xfId="22046" xr:uid="{00000000-0005-0000-0000-0000F2530000}"/>
    <cellStyle name="Currency 4 2 4 2 5 3" xfId="22047" xr:uid="{00000000-0005-0000-0000-0000F3530000}"/>
    <cellStyle name="Currency 4 2 4 2 6" xfId="22048" xr:uid="{00000000-0005-0000-0000-0000F4530000}"/>
    <cellStyle name="Currency 4 2 4 2 7" xfId="22049" xr:uid="{00000000-0005-0000-0000-0000F5530000}"/>
    <cellStyle name="Currency 4 2 4 3" xfId="22050" xr:uid="{00000000-0005-0000-0000-0000F6530000}"/>
    <cellStyle name="Currency 4 2 4 3 2" xfId="22051" xr:uid="{00000000-0005-0000-0000-0000F7530000}"/>
    <cellStyle name="Currency 4 2 4 3 3" xfId="22052" xr:uid="{00000000-0005-0000-0000-0000F8530000}"/>
    <cellStyle name="Currency 4 2 4 4" xfId="22053" xr:uid="{00000000-0005-0000-0000-0000F9530000}"/>
    <cellStyle name="Currency 4 2 4 4 2" xfId="22054" xr:uid="{00000000-0005-0000-0000-0000FA530000}"/>
    <cellStyle name="Currency 4 2 4 4 3" xfId="22055" xr:uid="{00000000-0005-0000-0000-0000FB530000}"/>
    <cellStyle name="Currency 4 2 4 5" xfId="22056" xr:uid="{00000000-0005-0000-0000-0000FC530000}"/>
    <cellStyle name="Currency 4 2 4 5 2" xfId="22057" xr:uid="{00000000-0005-0000-0000-0000FD530000}"/>
    <cellStyle name="Currency 4 2 4 5 3" xfId="22058" xr:uid="{00000000-0005-0000-0000-0000FE530000}"/>
    <cellStyle name="Currency 4 2 4 6" xfId="22059" xr:uid="{00000000-0005-0000-0000-0000FF530000}"/>
    <cellStyle name="Currency 4 2 4 6 2" xfId="22060" xr:uid="{00000000-0005-0000-0000-000000540000}"/>
    <cellStyle name="Currency 4 2 4 6 3" xfId="22061" xr:uid="{00000000-0005-0000-0000-000001540000}"/>
    <cellStyle name="Currency 4 2 4 7" xfId="22062" xr:uid="{00000000-0005-0000-0000-000002540000}"/>
    <cellStyle name="Currency 4 2 4 8" xfId="22063" xr:uid="{00000000-0005-0000-0000-000003540000}"/>
    <cellStyle name="Currency 4 2 5" xfId="22064" xr:uid="{00000000-0005-0000-0000-000004540000}"/>
    <cellStyle name="Currency 4 2 5 2" xfId="22065" xr:uid="{00000000-0005-0000-0000-000005540000}"/>
    <cellStyle name="Currency 4 2 5 2 2" xfId="22066" xr:uid="{00000000-0005-0000-0000-000006540000}"/>
    <cellStyle name="Currency 4 2 5 2 2 2" xfId="22067" xr:uid="{00000000-0005-0000-0000-000007540000}"/>
    <cellStyle name="Currency 4 2 5 2 2 3" xfId="22068" xr:uid="{00000000-0005-0000-0000-000008540000}"/>
    <cellStyle name="Currency 4 2 5 2 3" xfId="22069" xr:uid="{00000000-0005-0000-0000-000009540000}"/>
    <cellStyle name="Currency 4 2 5 2 3 2" xfId="22070" xr:uid="{00000000-0005-0000-0000-00000A540000}"/>
    <cellStyle name="Currency 4 2 5 2 3 3" xfId="22071" xr:uid="{00000000-0005-0000-0000-00000B540000}"/>
    <cellStyle name="Currency 4 2 5 2 4" xfId="22072" xr:uid="{00000000-0005-0000-0000-00000C540000}"/>
    <cellStyle name="Currency 4 2 5 2 4 2" xfId="22073" xr:uid="{00000000-0005-0000-0000-00000D540000}"/>
    <cellStyle name="Currency 4 2 5 2 4 3" xfId="22074" xr:uid="{00000000-0005-0000-0000-00000E540000}"/>
    <cellStyle name="Currency 4 2 5 2 5" xfId="22075" xr:uid="{00000000-0005-0000-0000-00000F540000}"/>
    <cellStyle name="Currency 4 2 5 2 5 2" xfId="22076" xr:uid="{00000000-0005-0000-0000-000010540000}"/>
    <cellStyle name="Currency 4 2 5 2 5 3" xfId="22077" xr:uid="{00000000-0005-0000-0000-000011540000}"/>
    <cellStyle name="Currency 4 2 5 2 6" xfId="22078" xr:uid="{00000000-0005-0000-0000-000012540000}"/>
    <cellStyle name="Currency 4 2 5 2 7" xfId="22079" xr:uid="{00000000-0005-0000-0000-000013540000}"/>
    <cellStyle name="Currency 4 2 5 3" xfId="22080" xr:uid="{00000000-0005-0000-0000-000014540000}"/>
    <cellStyle name="Currency 4 2 5 3 2" xfId="22081" xr:uid="{00000000-0005-0000-0000-000015540000}"/>
    <cellStyle name="Currency 4 2 5 3 3" xfId="22082" xr:uid="{00000000-0005-0000-0000-000016540000}"/>
    <cellStyle name="Currency 4 2 5 4" xfId="22083" xr:uid="{00000000-0005-0000-0000-000017540000}"/>
    <cellStyle name="Currency 4 2 5 4 2" xfId="22084" xr:uid="{00000000-0005-0000-0000-000018540000}"/>
    <cellStyle name="Currency 4 2 5 4 3" xfId="22085" xr:uid="{00000000-0005-0000-0000-000019540000}"/>
    <cellStyle name="Currency 4 2 5 5" xfId="22086" xr:uid="{00000000-0005-0000-0000-00001A540000}"/>
    <cellStyle name="Currency 4 2 5 5 2" xfId="22087" xr:uid="{00000000-0005-0000-0000-00001B540000}"/>
    <cellStyle name="Currency 4 2 5 5 3" xfId="22088" xr:uid="{00000000-0005-0000-0000-00001C540000}"/>
    <cellStyle name="Currency 4 2 5 6" xfId="22089" xr:uid="{00000000-0005-0000-0000-00001D540000}"/>
    <cellStyle name="Currency 4 2 5 6 2" xfId="22090" xr:uid="{00000000-0005-0000-0000-00001E540000}"/>
    <cellStyle name="Currency 4 2 5 6 3" xfId="22091" xr:uid="{00000000-0005-0000-0000-00001F540000}"/>
    <cellStyle name="Currency 4 2 5 7" xfId="22092" xr:uid="{00000000-0005-0000-0000-000020540000}"/>
    <cellStyle name="Currency 4 2 5 8" xfId="22093" xr:uid="{00000000-0005-0000-0000-000021540000}"/>
    <cellStyle name="Currency 4 2 6" xfId="22094" xr:uid="{00000000-0005-0000-0000-000022540000}"/>
    <cellStyle name="Currency 4 2 6 2" xfId="22095" xr:uid="{00000000-0005-0000-0000-000023540000}"/>
    <cellStyle name="Currency 4 2 6 2 2" xfId="22096" xr:uid="{00000000-0005-0000-0000-000024540000}"/>
    <cellStyle name="Currency 4 2 6 2 3" xfId="22097" xr:uid="{00000000-0005-0000-0000-000025540000}"/>
    <cellStyle name="Currency 4 2 6 3" xfId="22098" xr:uid="{00000000-0005-0000-0000-000026540000}"/>
    <cellStyle name="Currency 4 2 6 3 2" xfId="22099" xr:uid="{00000000-0005-0000-0000-000027540000}"/>
    <cellStyle name="Currency 4 2 6 3 3" xfId="22100" xr:uid="{00000000-0005-0000-0000-000028540000}"/>
    <cellStyle name="Currency 4 2 6 4" xfId="22101" xr:uid="{00000000-0005-0000-0000-000029540000}"/>
    <cellStyle name="Currency 4 2 6 4 2" xfId="22102" xr:uid="{00000000-0005-0000-0000-00002A540000}"/>
    <cellStyle name="Currency 4 2 6 4 3" xfId="22103" xr:uid="{00000000-0005-0000-0000-00002B540000}"/>
    <cellStyle name="Currency 4 2 6 5" xfId="22104" xr:uid="{00000000-0005-0000-0000-00002C540000}"/>
    <cellStyle name="Currency 4 2 6 5 2" xfId="22105" xr:uid="{00000000-0005-0000-0000-00002D540000}"/>
    <cellStyle name="Currency 4 2 6 5 3" xfId="22106" xr:uid="{00000000-0005-0000-0000-00002E540000}"/>
    <cellStyle name="Currency 4 2 6 6" xfId="22107" xr:uid="{00000000-0005-0000-0000-00002F540000}"/>
    <cellStyle name="Currency 4 2 6 7" xfId="22108" xr:uid="{00000000-0005-0000-0000-000030540000}"/>
    <cellStyle name="Currency 4 2 7" xfId="22109" xr:uid="{00000000-0005-0000-0000-000031540000}"/>
    <cellStyle name="Currency 4 2 7 2" xfId="22110" xr:uid="{00000000-0005-0000-0000-000032540000}"/>
    <cellStyle name="Currency 4 2 7 2 2" xfId="22111" xr:uid="{00000000-0005-0000-0000-000033540000}"/>
    <cellStyle name="Currency 4 2 7 2 3" xfId="22112" xr:uid="{00000000-0005-0000-0000-000034540000}"/>
    <cellStyle name="Currency 4 2 7 3" xfId="22113" xr:uid="{00000000-0005-0000-0000-000035540000}"/>
    <cellStyle name="Currency 4 2 7 3 2" xfId="22114" xr:uid="{00000000-0005-0000-0000-000036540000}"/>
    <cellStyle name="Currency 4 2 7 3 3" xfId="22115" xr:uid="{00000000-0005-0000-0000-000037540000}"/>
    <cellStyle name="Currency 4 2 7 4" xfId="22116" xr:uid="{00000000-0005-0000-0000-000038540000}"/>
    <cellStyle name="Currency 4 2 7 4 2" xfId="22117" xr:uid="{00000000-0005-0000-0000-000039540000}"/>
    <cellStyle name="Currency 4 2 7 4 3" xfId="22118" xr:uid="{00000000-0005-0000-0000-00003A540000}"/>
    <cellStyle name="Currency 4 2 7 5" xfId="22119" xr:uid="{00000000-0005-0000-0000-00003B540000}"/>
    <cellStyle name="Currency 4 2 7 5 2" xfId="22120" xr:uid="{00000000-0005-0000-0000-00003C540000}"/>
    <cellStyle name="Currency 4 2 7 5 3" xfId="22121" xr:uid="{00000000-0005-0000-0000-00003D540000}"/>
    <cellStyle name="Currency 4 2 7 6" xfId="22122" xr:uid="{00000000-0005-0000-0000-00003E540000}"/>
    <cellStyle name="Currency 4 2 7 7" xfId="22123" xr:uid="{00000000-0005-0000-0000-00003F540000}"/>
    <cellStyle name="Currency 4 2 8" xfId="22124" xr:uid="{00000000-0005-0000-0000-000040540000}"/>
    <cellStyle name="Currency 4 2 8 2" xfId="22125" xr:uid="{00000000-0005-0000-0000-000041540000}"/>
    <cellStyle name="Currency 4 2 8 2 2" xfId="22126" xr:uid="{00000000-0005-0000-0000-000042540000}"/>
    <cellStyle name="Currency 4 2 8 2 3" xfId="22127" xr:uid="{00000000-0005-0000-0000-000043540000}"/>
    <cellStyle name="Currency 4 2 8 3" xfId="22128" xr:uid="{00000000-0005-0000-0000-000044540000}"/>
    <cellStyle name="Currency 4 2 8 3 2" xfId="22129" xr:uid="{00000000-0005-0000-0000-000045540000}"/>
    <cellStyle name="Currency 4 2 8 3 3" xfId="22130" xr:uid="{00000000-0005-0000-0000-000046540000}"/>
    <cellStyle name="Currency 4 2 8 4" xfId="22131" xr:uid="{00000000-0005-0000-0000-000047540000}"/>
    <cellStyle name="Currency 4 2 8 4 2" xfId="22132" xr:uid="{00000000-0005-0000-0000-000048540000}"/>
    <cellStyle name="Currency 4 2 8 4 3" xfId="22133" xr:uid="{00000000-0005-0000-0000-000049540000}"/>
    <cellStyle name="Currency 4 2 8 5" xfId="22134" xr:uid="{00000000-0005-0000-0000-00004A540000}"/>
    <cellStyle name="Currency 4 2 8 5 2" xfId="22135" xr:uid="{00000000-0005-0000-0000-00004B540000}"/>
    <cellStyle name="Currency 4 2 8 5 3" xfId="22136" xr:uid="{00000000-0005-0000-0000-00004C540000}"/>
    <cellStyle name="Currency 4 2 8 6" xfId="22137" xr:uid="{00000000-0005-0000-0000-00004D540000}"/>
    <cellStyle name="Currency 4 2 8 7" xfId="22138" xr:uid="{00000000-0005-0000-0000-00004E540000}"/>
    <cellStyle name="Currency 4 2 9" xfId="22139" xr:uid="{00000000-0005-0000-0000-00004F540000}"/>
    <cellStyle name="Currency 4 2 9 2" xfId="22140" xr:uid="{00000000-0005-0000-0000-000050540000}"/>
    <cellStyle name="Currency 4 2 9 2 2" xfId="22141" xr:uid="{00000000-0005-0000-0000-000051540000}"/>
    <cellStyle name="Currency 4 2 9 2 3" xfId="22142" xr:uid="{00000000-0005-0000-0000-000052540000}"/>
    <cellStyle name="Currency 4 2 9 3" xfId="22143" xr:uid="{00000000-0005-0000-0000-000053540000}"/>
    <cellStyle name="Currency 4 2 9 3 2" xfId="22144" xr:uid="{00000000-0005-0000-0000-000054540000}"/>
    <cellStyle name="Currency 4 2 9 3 3" xfId="22145" xr:uid="{00000000-0005-0000-0000-000055540000}"/>
    <cellStyle name="Currency 4 2 9 4" xfId="22146" xr:uid="{00000000-0005-0000-0000-000056540000}"/>
    <cellStyle name="Currency 4 2 9 4 2" xfId="22147" xr:uid="{00000000-0005-0000-0000-000057540000}"/>
    <cellStyle name="Currency 4 2 9 4 3" xfId="22148" xr:uid="{00000000-0005-0000-0000-000058540000}"/>
    <cellStyle name="Currency 4 2 9 5" xfId="22149" xr:uid="{00000000-0005-0000-0000-000059540000}"/>
    <cellStyle name="Currency 4 2 9 5 2" xfId="22150" xr:uid="{00000000-0005-0000-0000-00005A540000}"/>
    <cellStyle name="Currency 4 2 9 5 3" xfId="22151" xr:uid="{00000000-0005-0000-0000-00005B540000}"/>
    <cellStyle name="Currency 4 2 9 6" xfId="22152" xr:uid="{00000000-0005-0000-0000-00005C540000}"/>
    <cellStyle name="Currency 4 2 9 7" xfId="22153" xr:uid="{00000000-0005-0000-0000-00005D540000}"/>
    <cellStyle name="Currency 4 3" xfId="22154" xr:uid="{00000000-0005-0000-0000-00005E540000}"/>
    <cellStyle name="Currency 4 3 10" xfId="22155" xr:uid="{00000000-0005-0000-0000-00005F540000}"/>
    <cellStyle name="Currency 4 3 10 2" xfId="22156" xr:uid="{00000000-0005-0000-0000-000060540000}"/>
    <cellStyle name="Currency 4 3 10 3" xfId="22157" xr:uid="{00000000-0005-0000-0000-000061540000}"/>
    <cellStyle name="Currency 4 3 11" xfId="22158" xr:uid="{00000000-0005-0000-0000-000062540000}"/>
    <cellStyle name="Currency 4 3 11 2" xfId="22159" xr:uid="{00000000-0005-0000-0000-000063540000}"/>
    <cellStyle name="Currency 4 3 11 3" xfId="22160" xr:uid="{00000000-0005-0000-0000-000064540000}"/>
    <cellStyle name="Currency 4 3 12" xfId="22161" xr:uid="{00000000-0005-0000-0000-000065540000}"/>
    <cellStyle name="Currency 4 3 12 2" xfId="22162" xr:uid="{00000000-0005-0000-0000-000066540000}"/>
    <cellStyle name="Currency 4 3 12 3" xfId="22163" xr:uid="{00000000-0005-0000-0000-000067540000}"/>
    <cellStyle name="Currency 4 3 13" xfId="22164" xr:uid="{00000000-0005-0000-0000-000068540000}"/>
    <cellStyle name="Currency 4 3 14" xfId="22165" xr:uid="{00000000-0005-0000-0000-000069540000}"/>
    <cellStyle name="Currency 4 3 2" xfId="22166" xr:uid="{00000000-0005-0000-0000-00006A540000}"/>
    <cellStyle name="Currency 4 3 2 10" xfId="22167" xr:uid="{00000000-0005-0000-0000-00006B540000}"/>
    <cellStyle name="Currency 4 3 2 11" xfId="22168" xr:uid="{00000000-0005-0000-0000-00006C540000}"/>
    <cellStyle name="Currency 4 3 2 2" xfId="22169" xr:uid="{00000000-0005-0000-0000-00006D540000}"/>
    <cellStyle name="Currency 4 3 2 2 2" xfId="22170" xr:uid="{00000000-0005-0000-0000-00006E540000}"/>
    <cellStyle name="Currency 4 3 2 2 2 2" xfId="22171" xr:uid="{00000000-0005-0000-0000-00006F540000}"/>
    <cellStyle name="Currency 4 3 2 2 2 2 2" xfId="22172" xr:uid="{00000000-0005-0000-0000-000070540000}"/>
    <cellStyle name="Currency 4 3 2 2 2 2 3" xfId="22173" xr:uid="{00000000-0005-0000-0000-000071540000}"/>
    <cellStyle name="Currency 4 3 2 2 2 3" xfId="22174" xr:uid="{00000000-0005-0000-0000-000072540000}"/>
    <cellStyle name="Currency 4 3 2 2 2 3 2" xfId="22175" xr:uid="{00000000-0005-0000-0000-000073540000}"/>
    <cellStyle name="Currency 4 3 2 2 2 3 3" xfId="22176" xr:uid="{00000000-0005-0000-0000-000074540000}"/>
    <cellStyle name="Currency 4 3 2 2 2 4" xfId="22177" xr:uid="{00000000-0005-0000-0000-000075540000}"/>
    <cellStyle name="Currency 4 3 2 2 2 4 2" xfId="22178" xr:uid="{00000000-0005-0000-0000-000076540000}"/>
    <cellStyle name="Currency 4 3 2 2 2 4 3" xfId="22179" xr:uid="{00000000-0005-0000-0000-000077540000}"/>
    <cellStyle name="Currency 4 3 2 2 2 5" xfId="22180" xr:uid="{00000000-0005-0000-0000-000078540000}"/>
    <cellStyle name="Currency 4 3 2 2 2 5 2" xfId="22181" xr:uid="{00000000-0005-0000-0000-000079540000}"/>
    <cellStyle name="Currency 4 3 2 2 2 5 3" xfId="22182" xr:uid="{00000000-0005-0000-0000-00007A540000}"/>
    <cellStyle name="Currency 4 3 2 2 2 6" xfId="22183" xr:uid="{00000000-0005-0000-0000-00007B540000}"/>
    <cellStyle name="Currency 4 3 2 2 2 7" xfId="22184" xr:uid="{00000000-0005-0000-0000-00007C540000}"/>
    <cellStyle name="Currency 4 3 2 2 3" xfId="22185" xr:uid="{00000000-0005-0000-0000-00007D540000}"/>
    <cellStyle name="Currency 4 3 2 2 3 2" xfId="22186" xr:uid="{00000000-0005-0000-0000-00007E540000}"/>
    <cellStyle name="Currency 4 3 2 2 3 3" xfId="22187" xr:uid="{00000000-0005-0000-0000-00007F540000}"/>
    <cellStyle name="Currency 4 3 2 2 4" xfId="22188" xr:uid="{00000000-0005-0000-0000-000080540000}"/>
    <cellStyle name="Currency 4 3 2 2 4 2" xfId="22189" xr:uid="{00000000-0005-0000-0000-000081540000}"/>
    <cellStyle name="Currency 4 3 2 2 4 3" xfId="22190" xr:uid="{00000000-0005-0000-0000-000082540000}"/>
    <cellStyle name="Currency 4 3 2 2 5" xfId="22191" xr:uid="{00000000-0005-0000-0000-000083540000}"/>
    <cellStyle name="Currency 4 3 2 2 5 2" xfId="22192" xr:uid="{00000000-0005-0000-0000-000084540000}"/>
    <cellStyle name="Currency 4 3 2 2 5 3" xfId="22193" xr:uid="{00000000-0005-0000-0000-000085540000}"/>
    <cellStyle name="Currency 4 3 2 2 6" xfId="22194" xr:uid="{00000000-0005-0000-0000-000086540000}"/>
    <cellStyle name="Currency 4 3 2 2 6 2" xfId="22195" xr:uid="{00000000-0005-0000-0000-000087540000}"/>
    <cellStyle name="Currency 4 3 2 2 6 3" xfId="22196" xr:uid="{00000000-0005-0000-0000-000088540000}"/>
    <cellStyle name="Currency 4 3 2 2 7" xfId="22197" xr:uid="{00000000-0005-0000-0000-000089540000}"/>
    <cellStyle name="Currency 4 3 2 2 8" xfId="22198" xr:uid="{00000000-0005-0000-0000-00008A540000}"/>
    <cellStyle name="Currency 4 3 2 3" xfId="22199" xr:uid="{00000000-0005-0000-0000-00008B540000}"/>
    <cellStyle name="Currency 4 3 2 3 2" xfId="22200" xr:uid="{00000000-0005-0000-0000-00008C540000}"/>
    <cellStyle name="Currency 4 3 2 3 2 2" xfId="22201" xr:uid="{00000000-0005-0000-0000-00008D540000}"/>
    <cellStyle name="Currency 4 3 2 3 2 3" xfId="22202" xr:uid="{00000000-0005-0000-0000-00008E540000}"/>
    <cellStyle name="Currency 4 3 2 3 3" xfId="22203" xr:uid="{00000000-0005-0000-0000-00008F540000}"/>
    <cellStyle name="Currency 4 3 2 3 3 2" xfId="22204" xr:uid="{00000000-0005-0000-0000-000090540000}"/>
    <cellStyle name="Currency 4 3 2 3 3 3" xfId="22205" xr:uid="{00000000-0005-0000-0000-000091540000}"/>
    <cellStyle name="Currency 4 3 2 3 4" xfId="22206" xr:uid="{00000000-0005-0000-0000-000092540000}"/>
    <cellStyle name="Currency 4 3 2 3 4 2" xfId="22207" xr:uid="{00000000-0005-0000-0000-000093540000}"/>
    <cellStyle name="Currency 4 3 2 3 4 3" xfId="22208" xr:uid="{00000000-0005-0000-0000-000094540000}"/>
    <cellStyle name="Currency 4 3 2 3 5" xfId="22209" xr:uid="{00000000-0005-0000-0000-000095540000}"/>
    <cellStyle name="Currency 4 3 2 3 5 2" xfId="22210" xr:uid="{00000000-0005-0000-0000-000096540000}"/>
    <cellStyle name="Currency 4 3 2 3 5 3" xfId="22211" xr:uid="{00000000-0005-0000-0000-000097540000}"/>
    <cellStyle name="Currency 4 3 2 3 6" xfId="22212" xr:uid="{00000000-0005-0000-0000-000098540000}"/>
    <cellStyle name="Currency 4 3 2 3 7" xfId="22213" xr:uid="{00000000-0005-0000-0000-000099540000}"/>
    <cellStyle name="Currency 4 3 2 4" xfId="22214" xr:uid="{00000000-0005-0000-0000-00009A540000}"/>
    <cellStyle name="Currency 4 3 2 4 2" xfId="22215" xr:uid="{00000000-0005-0000-0000-00009B540000}"/>
    <cellStyle name="Currency 4 3 2 4 2 2" xfId="22216" xr:uid="{00000000-0005-0000-0000-00009C540000}"/>
    <cellStyle name="Currency 4 3 2 4 2 3" xfId="22217" xr:uid="{00000000-0005-0000-0000-00009D540000}"/>
    <cellStyle name="Currency 4 3 2 4 3" xfId="22218" xr:uid="{00000000-0005-0000-0000-00009E540000}"/>
    <cellStyle name="Currency 4 3 2 4 3 2" xfId="22219" xr:uid="{00000000-0005-0000-0000-00009F540000}"/>
    <cellStyle name="Currency 4 3 2 4 3 3" xfId="22220" xr:uid="{00000000-0005-0000-0000-0000A0540000}"/>
    <cellStyle name="Currency 4 3 2 4 4" xfId="22221" xr:uid="{00000000-0005-0000-0000-0000A1540000}"/>
    <cellStyle name="Currency 4 3 2 4 4 2" xfId="22222" xr:uid="{00000000-0005-0000-0000-0000A2540000}"/>
    <cellStyle name="Currency 4 3 2 4 4 3" xfId="22223" xr:uid="{00000000-0005-0000-0000-0000A3540000}"/>
    <cellStyle name="Currency 4 3 2 4 5" xfId="22224" xr:uid="{00000000-0005-0000-0000-0000A4540000}"/>
    <cellStyle name="Currency 4 3 2 4 5 2" xfId="22225" xr:uid="{00000000-0005-0000-0000-0000A5540000}"/>
    <cellStyle name="Currency 4 3 2 4 5 3" xfId="22226" xr:uid="{00000000-0005-0000-0000-0000A6540000}"/>
    <cellStyle name="Currency 4 3 2 4 6" xfId="22227" xr:uid="{00000000-0005-0000-0000-0000A7540000}"/>
    <cellStyle name="Currency 4 3 2 4 7" xfId="22228" xr:uid="{00000000-0005-0000-0000-0000A8540000}"/>
    <cellStyle name="Currency 4 3 2 5" xfId="22229" xr:uid="{00000000-0005-0000-0000-0000A9540000}"/>
    <cellStyle name="Currency 4 3 2 5 2" xfId="22230" xr:uid="{00000000-0005-0000-0000-0000AA540000}"/>
    <cellStyle name="Currency 4 3 2 5 2 2" xfId="22231" xr:uid="{00000000-0005-0000-0000-0000AB540000}"/>
    <cellStyle name="Currency 4 3 2 5 2 3" xfId="22232" xr:uid="{00000000-0005-0000-0000-0000AC540000}"/>
    <cellStyle name="Currency 4 3 2 5 3" xfId="22233" xr:uid="{00000000-0005-0000-0000-0000AD540000}"/>
    <cellStyle name="Currency 4 3 2 5 3 2" xfId="22234" xr:uid="{00000000-0005-0000-0000-0000AE540000}"/>
    <cellStyle name="Currency 4 3 2 5 3 3" xfId="22235" xr:uid="{00000000-0005-0000-0000-0000AF540000}"/>
    <cellStyle name="Currency 4 3 2 5 4" xfId="22236" xr:uid="{00000000-0005-0000-0000-0000B0540000}"/>
    <cellStyle name="Currency 4 3 2 5 4 2" xfId="22237" xr:uid="{00000000-0005-0000-0000-0000B1540000}"/>
    <cellStyle name="Currency 4 3 2 5 4 3" xfId="22238" xr:uid="{00000000-0005-0000-0000-0000B2540000}"/>
    <cellStyle name="Currency 4 3 2 5 5" xfId="22239" xr:uid="{00000000-0005-0000-0000-0000B3540000}"/>
    <cellStyle name="Currency 4 3 2 5 5 2" xfId="22240" xr:uid="{00000000-0005-0000-0000-0000B4540000}"/>
    <cellStyle name="Currency 4 3 2 5 5 3" xfId="22241" xr:uid="{00000000-0005-0000-0000-0000B5540000}"/>
    <cellStyle name="Currency 4 3 2 5 6" xfId="22242" xr:uid="{00000000-0005-0000-0000-0000B6540000}"/>
    <cellStyle name="Currency 4 3 2 5 7" xfId="22243" xr:uid="{00000000-0005-0000-0000-0000B7540000}"/>
    <cellStyle name="Currency 4 3 2 6" xfId="22244" xr:uid="{00000000-0005-0000-0000-0000B8540000}"/>
    <cellStyle name="Currency 4 3 2 6 2" xfId="22245" xr:uid="{00000000-0005-0000-0000-0000B9540000}"/>
    <cellStyle name="Currency 4 3 2 6 3" xfId="22246" xr:uid="{00000000-0005-0000-0000-0000BA540000}"/>
    <cellStyle name="Currency 4 3 2 7" xfId="22247" xr:uid="{00000000-0005-0000-0000-0000BB540000}"/>
    <cellStyle name="Currency 4 3 2 7 2" xfId="22248" xr:uid="{00000000-0005-0000-0000-0000BC540000}"/>
    <cellStyle name="Currency 4 3 2 7 3" xfId="22249" xr:uid="{00000000-0005-0000-0000-0000BD540000}"/>
    <cellStyle name="Currency 4 3 2 8" xfId="22250" xr:uid="{00000000-0005-0000-0000-0000BE540000}"/>
    <cellStyle name="Currency 4 3 2 8 2" xfId="22251" xr:uid="{00000000-0005-0000-0000-0000BF540000}"/>
    <cellStyle name="Currency 4 3 2 8 3" xfId="22252" xr:uid="{00000000-0005-0000-0000-0000C0540000}"/>
    <cellStyle name="Currency 4 3 2 9" xfId="22253" xr:uid="{00000000-0005-0000-0000-0000C1540000}"/>
    <cellStyle name="Currency 4 3 2 9 2" xfId="22254" xr:uid="{00000000-0005-0000-0000-0000C2540000}"/>
    <cellStyle name="Currency 4 3 2 9 3" xfId="22255" xr:uid="{00000000-0005-0000-0000-0000C3540000}"/>
    <cellStyle name="Currency 4 3 3" xfId="22256" xr:uid="{00000000-0005-0000-0000-0000C4540000}"/>
    <cellStyle name="Currency 4 3 3 2" xfId="22257" xr:uid="{00000000-0005-0000-0000-0000C5540000}"/>
    <cellStyle name="Currency 4 3 3 2 2" xfId="22258" xr:uid="{00000000-0005-0000-0000-0000C6540000}"/>
    <cellStyle name="Currency 4 3 3 2 2 2" xfId="22259" xr:uid="{00000000-0005-0000-0000-0000C7540000}"/>
    <cellStyle name="Currency 4 3 3 2 2 3" xfId="22260" xr:uid="{00000000-0005-0000-0000-0000C8540000}"/>
    <cellStyle name="Currency 4 3 3 2 3" xfId="22261" xr:uid="{00000000-0005-0000-0000-0000C9540000}"/>
    <cellStyle name="Currency 4 3 3 2 3 2" xfId="22262" xr:uid="{00000000-0005-0000-0000-0000CA540000}"/>
    <cellStyle name="Currency 4 3 3 2 3 3" xfId="22263" xr:uid="{00000000-0005-0000-0000-0000CB540000}"/>
    <cellStyle name="Currency 4 3 3 2 4" xfId="22264" xr:uid="{00000000-0005-0000-0000-0000CC540000}"/>
    <cellStyle name="Currency 4 3 3 2 4 2" xfId="22265" xr:uid="{00000000-0005-0000-0000-0000CD540000}"/>
    <cellStyle name="Currency 4 3 3 2 4 3" xfId="22266" xr:uid="{00000000-0005-0000-0000-0000CE540000}"/>
    <cellStyle name="Currency 4 3 3 2 5" xfId="22267" xr:uid="{00000000-0005-0000-0000-0000CF540000}"/>
    <cellStyle name="Currency 4 3 3 2 5 2" xfId="22268" xr:uid="{00000000-0005-0000-0000-0000D0540000}"/>
    <cellStyle name="Currency 4 3 3 2 5 3" xfId="22269" xr:uid="{00000000-0005-0000-0000-0000D1540000}"/>
    <cellStyle name="Currency 4 3 3 2 6" xfId="22270" xr:uid="{00000000-0005-0000-0000-0000D2540000}"/>
    <cellStyle name="Currency 4 3 3 2 7" xfId="22271" xr:uid="{00000000-0005-0000-0000-0000D3540000}"/>
    <cellStyle name="Currency 4 3 3 3" xfId="22272" xr:uid="{00000000-0005-0000-0000-0000D4540000}"/>
    <cellStyle name="Currency 4 3 3 3 2" xfId="22273" xr:uid="{00000000-0005-0000-0000-0000D5540000}"/>
    <cellStyle name="Currency 4 3 3 3 3" xfId="22274" xr:uid="{00000000-0005-0000-0000-0000D6540000}"/>
    <cellStyle name="Currency 4 3 3 4" xfId="22275" xr:uid="{00000000-0005-0000-0000-0000D7540000}"/>
    <cellStyle name="Currency 4 3 3 4 2" xfId="22276" xr:uid="{00000000-0005-0000-0000-0000D8540000}"/>
    <cellStyle name="Currency 4 3 3 4 3" xfId="22277" xr:uid="{00000000-0005-0000-0000-0000D9540000}"/>
    <cellStyle name="Currency 4 3 3 5" xfId="22278" xr:uid="{00000000-0005-0000-0000-0000DA540000}"/>
    <cellStyle name="Currency 4 3 3 5 2" xfId="22279" xr:uid="{00000000-0005-0000-0000-0000DB540000}"/>
    <cellStyle name="Currency 4 3 3 5 3" xfId="22280" xr:uid="{00000000-0005-0000-0000-0000DC540000}"/>
    <cellStyle name="Currency 4 3 3 6" xfId="22281" xr:uid="{00000000-0005-0000-0000-0000DD540000}"/>
    <cellStyle name="Currency 4 3 3 6 2" xfId="22282" xr:uid="{00000000-0005-0000-0000-0000DE540000}"/>
    <cellStyle name="Currency 4 3 3 6 3" xfId="22283" xr:uid="{00000000-0005-0000-0000-0000DF540000}"/>
    <cellStyle name="Currency 4 3 3 7" xfId="22284" xr:uid="{00000000-0005-0000-0000-0000E0540000}"/>
    <cellStyle name="Currency 4 3 3 8" xfId="22285" xr:uid="{00000000-0005-0000-0000-0000E1540000}"/>
    <cellStyle name="Currency 4 3 4" xfId="22286" xr:uid="{00000000-0005-0000-0000-0000E2540000}"/>
    <cellStyle name="Currency 4 3 4 2" xfId="22287" xr:uid="{00000000-0005-0000-0000-0000E3540000}"/>
    <cellStyle name="Currency 4 3 4 2 2" xfId="22288" xr:uid="{00000000-0005-0000-0000-0000E4540000}"/>
    <cellStyle name="Currency 4 3 4 2 2 2" xfId="22289" xr:uid="{00000000-0005-0000-0000-0000E5540000}"/>
    <cellStyle name="Currency 4 3 4 2 2 3" xfId="22290" xr:uid="{00000000-0005-0000-0000-0000E6540000}"/>
    <cellStyle name="Currency 4 3 4 2 3" xfId="22291" xr:uid="{00000000-0005-0000-0000-0000E7540000}"/>
    <cellStyle name="Currency 4 3 4 2 3 2" xfId="22292" xr:uid="{00000000-0005-0000-0000-0000E8540000}"/>
    <cellStyle name="Currency 4 3 4 2 3 3" xfId="22293" xr:uid="{00000000-0005-0000-0000-0000E9540000}"/>
    <cellStyle name="Currency 4 3 4 2 4" xfId="22294" xr:uid="{00000000-0005-0000-0000-0000EA540000}"/>
    <cellStyle name="Currency 4 3 4 2 4 2" xfId="22295" xr:uid="{00000000-0005-0000-0000-0000EB540000}"/>
    <cellStyle name="Currency 4 3 4 2 4 3" xfId="22296" xr:uid="{00000000-0005-0000-0000-0000EC540000}"/>
    <cellStyle name="Currency 4 3 4 2 5" xfId="22297" xr:uid="{00000000-0005-0000-0000-0000ED540000}"/>
    <cellStyle name="Currency 4 3 4 2 5 2" xfId="22298" xr:uid="{00000000-0005-0000-0000-0000EE540000}"/>
    <cellStyle name="Currency 4 3 4 2 5 3" xfId="22299" xr:uid="{00000000-0005-0000-0000-0000EF540000}"/>
    <cellStyle name="Currency 4 3 4 2 6" xfId="22300" xr:uid="{00000000-0005-0000-0000-0000F0540000}"/>
    <cellStyle name="Currency 4 3 4 2 7" xfId="22301" xr:uid="{00000000-0005-0000-0000-0000F1540000}"/>
    <cellStyle name="Currency 4 3 4 3" xfId="22302" xr:uid="{00000000-0005-0000-0000-0000F2540000}"/>
    <cellStyle name="Currency 4 3 4 3 2" xfId="22303" xr:uid="{00000000-0005-0000-0000-0000F3540000}"/>
    <cellStyle name="Currency 4 3 4 3 3" xfId="22304" xr:uid="{00000000-0005-0000-0000-0000F4540000}"/>
    <cellStyle name="Currency 4 3 4 4" xfId="22305" xr:uid="{00000000-0005-0000-0000-0000F5540000}"/>
    <cellStyle name="Currency 4 3 4 4 2" xfId="22306" xr:uid="{00000000-0005-0000-0000-0000F6540000}"/>
    <cellStyle name="Currency 4 3 4 4 3" xfId="22307" xr:uid="{00000000-0005-0000-0000-0000F7540000}"/>
    <cellStyle name="Currency 4 3 4 5" xfId="22308" xr:uid="{00000000-0005-0000-0000-0000F8540000}"/>
    <cellStyle name="Currency 4 3 4 5 2" xfId="22309" xr:uid="{00000000-0005-0000-0000-0000F9540000}"/>
    <cellStyle name="Currency 4 3 4 5 3" xfId="22310" xr:uid="{00000000-0005-0000-0000-0000FA540000}"/>
    <cellStyle name="Currency 4 3 4 6" xfId="22311" xr:uid="{00000000-0005-0000-0000-0000FB540000}"/>
    <cellStyle name="Currency 4 3 4 6 2" xfId="22312" xr:uid="{00000000-0005-0000-0000-0000FC540000}"/>
    <cellStyle name="Currency 4 3 4 6 3" xfId="22313" xr:uid="{00000000-0005-0000-0000-0000FD540000}"/>
    <cellStyle name="Currency 4 3 4 7" xfId="22314" xr:uid="{00000000-0005-0000-0000-0000FE540000}"/>
    <cellStyle name="Currency 4 3 4 8" xfId="22315" xr:uid="{00000000-0005-0000-0000-0000FF540000}"/>
    <cellStyle name="Currency 4 3 5" xfId="22316" xr:uid="{00000000-0005-0000-0000-000000550000}"/>
    <cellStyle name="Currency 4 3 5 2" xfId="22317" xr:uid="{00000000-0005-0000-0000-000001550000}"/>
    <cellStyle name="Currency 4 3 5 2 2" xfId="22318" xr:uid="{00000000-0005-0000-0000-000002550000}"/>
    <cellStyle name="Currency 4 3 5 2 3" xfId="22319" xr:uid="{00000000-0005-0000-0000-000003550000}"/>
    <cellStyle name="Currency 4 3 5 3" xfId="22320" xr:uid="{00000000-0005-0000-0000-000004550000}"/>
    <cellStyle name="Currency 4 3 5 3 2" xfId="22321" xr:uid="{00000000-0005-0000-0000-000005550000}"/>
    <cellStyle name="Currency 4 3 5 3 3" xfId="22322" xr:uid="{00000000-0005-0000-0000-000006550000}"/>
    <cellStyle name="Currency 4 3 5 4" xfId="22323" xr:uid="{00000000-0005-0000-0000-000007550000}"/>
    <cellStyle name="Currency 4 3 5 4 2" xfId="22324" xr:uid="{00000000-0005-0000-0000-000008550000}"/>
    <cellStyle name="Currency 4 3 5 4 3" xfId="22325" xr:uid="{00000000-0005-0000-0000-000009550000}"/>
    <cellStyle name="Currency 4 3 5 5" xfId="22326" xr:uid="{00000000-0005-0000-0000-00000A550000}"/>
    <cellStyle name="Currency 4 3 5 5 2" xfId="22327" xr:uid="{00000000-0005-0000-0000-00000B550000}"/>
    <cellStyle name="Currency 4 3 5 5 3" xfId="22328" xr:uid="{00000000-0005-0000-0000-00000C550000}"/>
    <cellStyle name="Currency 4 3 5 6" xfId="22329" xr:uid="{00000000-0005-0000-0000-00000D550000}"/>
    <cellStyle name="Currency 4 3 5 7" xfId="22330" xr:uid="{00000000-0005-0000-0000-00000E550000}"/>
    <cellStyle name="Currency 4 3 6" xfId="22331" xr:uid="{00000000-0005-0000-0000-00000F550000}"/>
    <cellStyle name="Currency 4 3 6 2" xfId="22332" xr:uid="{00000000-0005-0000-0000-000010550000}"/>
    <cellStyle name="Currency 4 3 6 2 2" xfId="22333" xr:uid="{00000000-0005-0000-0000-000011550000}"/>
    <cellStyle name="Currency 4 3 6 2 3" xfId="22334" xr:uid="{00000000-0005-0000-0000-000012550000}"/>
    <cellStyle name="Currency 4 3 6 3" xfId="22335" xr:uid="{00000000-0005-0000-0000-000013550000}"/>
    <cellStyle name="Currency 4 3 6 3 2" xfId="22336" xr:uid="{00000000-0005-0000-0000-000014550000}"/>
    <cellStyle name="Currency 4 3 6 3 3" xfId="22337" xr:uid="{00000000-0005-0000-0000-000015550000}"/>
    <cellStyle name="Currency 4 3 6 4" xfId="22338" xr:uid="{00000000-0005-0000-0000-000016550000}"/>
    <cellStyle name="Currency 4 3 6 4 2" xfId="22339" xr:uid="{00000000-0005-0000-0000-000017550000}"/>
    <cellStyle name="Currency 4 3 6 4 3" xfId="22340" xr:uid="{00000000-0005-0000-0000-000018550000}"/>
    <cellStyle name="Currency 4 3 6 5" xfId="22341" xr:uid="{00000000-0005-0000-0000-000019550000}"/>
    <cellStyle name="Currency 4 3 6 5 2" xfId="22342" xr:uid="{00000000-0005-0000-0000-00001A550000}"/>
    <cellStyle name="Currency 4 3 6 5 3" xfId="22343" xr:uid="{00000000-0005-0000-0000-00001B550000}"/>
    <cellStyle name="Currency 4 3 6 6" xfId="22344" xr:uid="{00000000-0005-0000-0000-00001C550000}"/>
    <cellStyle name="Currency 4 3 6 7" xfId="22345" xr:uid="{00000000-0005-0000-0000-00001D550000}"/>
    <cellStyle name="Currency 4 3 7" xfId="22346" xr:uid="{00000000-0005-0000-0000-00001E550000}"/>
    <cellStyle name="Currency 4 3 7 2" xfId="22347" xr:uid="{00000000-0005-0000-0000-00001F550000}"/>
    <cellStyle name="Currency 4 3 7 2 2" xfId="22348" xr:uid="{00000000-0005-0000-0000-000020550000}"/>
    <cellStyle name="Currency 4 3 7 2 3" xfId="22349" xr:uid="{00000000-0005-0000-0000-000021550000}"/>
    <cellStyle name="Currency 4 3 7 3" xfId="22350" xr:uid="{00000000-0005-0000-0000-000022550000}"/>
    <cellStyle name="Currency 4 3 7 3 2" xfId="22351" xr:uid="{00000000-0005-0000-0000-000023550000}"/>
    <cellStyle name="Currency 4 3 7 3 3" xfId="22352" xr:uid="{00000000-0005-0000-0000-000024550000}"/>
    <cellStyle name="Currency 4 3 7 4" xfId="22353" xr:uid="{00000000-0005-0000-0000-000025550000}"/>
    <cellStyle name="Currency 4 3 7 4 2" xfId="22354" xr:uid="{00000000-0005-0000-0000-000026550000}"/>
    <cellStyle name="Currency 4 3 7 4 3" xfId="22355" xr:uid="{00000000-0005-0000-0000-000027550000}"/>
    <cellStyle name="Currency 4 3 7 5" xfId="22356" xr:uid="{00000000-0005-0000-0000-000028550000}"/>
    <cellStyle name="Currency 4 3 7 5 2" xfId="22357" xr:uid="{00000000-0005-0000-0000-000029550000}"/>
    <cellStyle name="Currency 4 3 7 5 3" xfId="22358" xr:uid="{00000000-0005-0000-0000-00002A550000}"/>
    <cellStyle name="Currency 4 3 7 6" xfId="22359" xr:uid="{00000000-0005-0000-0000-00002B550000}"/>
    <cellStyle name="Currency 4 3 7 7" xfId="22360" xr:uid="{00000000-0005-0000-0000-00002C550000}"/>
    <cellStyle name="Currency 4 3 8" xfId="22361" xr:uid="{00000000-0005-0000-0000-00002D550000}"/>
    <cellStyle name="Currency 4 3 8 2" xfId="22362" xr:uid="{00000000-0005-0000-0000-00002E550000}"/>
    <cellStyle name="Currency 4 3 8 2 2" xfId="22363" xr:uid="{00000000-0005-0000-0000-00002F550000}"/>
    <cellStyle name="Currency 4 3 8 2 3" xfId="22364" xr:uid="{00000000-0005-0000-0000-000030550000}"/>
    <cellStyle name="Currency 4 3 8 3" xfId="22365" xr:uid="{00000000-0005-0000-0000-000031550000}"/>
    <cellStyle name="Currency 4 3 8 3 2" xfId="22366" xr:uid="{00000000-0005-0000-0000-000032550000}"/>
    <cellStyle name="Currency 4 3 8 3 3" xfId="22367" xr:uid="{00000000-0005-0000-0000-000033550000}"/>
    <cellStyle name="Currency 4 3 8 4" xfId="22368" xr:uid="{00000000-0005-0000-0000-000034550000}"/>
    <cellStyle name="Currency 4 3 8 4 2" xfId="22369" xr:uid="{00000000-0005-0000-0000-000035550000}"/>
    <cellStyle name="Currency 4 3 8 4 3" xfId="22370" xr:uid="{00000000-0005-0000-0000-000036550000}"/>
    <cellStyle name="Currency 4 3 8 5" xfId="22371" xr:uid="{00000000-0005-0000-0000-000037550000}"/>
    <cellStyle name="Currency 4 3 8 5 2" xfId="22372" xr:uid="{00000000-0005-0000-0000-000038550000}"/>
    <cellStyle name="Currency 4 3 8 5 3" xfId="22373" xr:uid="{00000000-0005-0000-0000-000039550000}"/>
    <cellStyle name="Currency 4 3 8 6" xfId="22374" xr:uid="{00000000-0005-0000-0000-00003A550000}"/>
    <cellStyle name="Currency 4 3 8 7" xfId="22375" xr:uid="{00000000-0005-0000-0000-00003B550000}"/>
    <cellStyle name="Currency 4 3 9" xfId="22376" xr:uid="{00000000-0005-0000-0000-00003C550000}"/>
    <cellStyle name="Currency 4 3 9 2" xfId="22377" xr:uid="{00000000-0005-0000-0000-00003D550000}"/>
    <cellStyle name="Currency 4 3 9 3" xfId="22378" xr:uid="{00000000-0005-0000-0000-00003E550000}"/>
    <cellStyle name="Currency 4 4" xfId="22379" xr:uid="{00000000-0005-0000-0000-00003F550000}"/>
    <cellStyle name="Currency 4 4 10" xfId="22380" xr:uid="{00000000-0005-0000-0000-000040550000}"/>
    <cellStyle name="Currency 4 4 11" xfId="22381" xr:uid="{00000000-0005-0000-0000-000041550000}"/>
    <cellStyle name="Currency 4 4 2" xfId="22382" xr:uid="{00000000-0005-0000-0000-000042550000}"/>
    <cellStyle name="Currency 4 4 2 2" xfId="22383" xr:uid="{00000000-0005-0000-0000-000043550000}"/>
    <cellStyle name="Currency 4 4 2 2 2" xfId="22384" xr:uid="{00000000-0005-0000-0000-000044550000}"/>
    <cellStyle name="Currency 4 4 2 2 2 2" xfId="22385" xr:uid="{00000000-0005-0000-0000-000045550000}"/>
    <cellStyle name="Currency 4 4 2 2 2 3" xfId="22386" xr:uid="{00000000-0005-0000-0000-000046550000}"/>
    <cellStyle name="Currency 4 4 2 2 3" xfId="22387" xr:uid="{00000000-0005-0000-0000-000047550000}"/>
    <cellStyle name="Currency 4 4 2 2 3 2" xfId="22388" xr:uid="{00000000-0005-0000-0000-000048550000}"/>
    <cellStyle name="Currency 4 4 2 2 3 3" xfId="22389" xr:uid="{00000000-0005-0000-0000-000049550000}"/>
    <cellStyle name="Currency 4 4 2 2 4" xfId="22390" xr:uid="{00000000-0005-0000-0000-00004A550000}"/>
    <cellStyle name="Currency 4 4 2 2 4 2" xfId="22391" xr:uid="{00000000-0005-0000-0000-00004B550000}"/>
    <cellStyle name="Currency 4 4 2 2 4 3" xfId="22392" xr:uid="{00000000-0005-0000-0000-00004C550000}"/>
    <cellStyle name="Currency 4 4 2 2 5" xfId="22393" xr:uid="{00000000-0005-0000-0000-00004D550000}"/>
    <cellStyle name="Currency 4 4 2 2 5 2" xfId="22394" xr:uid="{00000000-0005-0000-0000-00004E550000}"/>
    <cellStyle name="Currency 4 4 2 2 5 3" xfId="22395" xr:uid="{00000000-0005-0000-0000-00004F550000}"/>
    <cellStyle name="Currency 4 4 2 2 6" xfId="22396" xr:uid="{00000000-0005-0000-0000-000050550000}"/>
    <cellStyle name="Currency 4 4 2 2 7" xfId="22397" xr:uid="{00000000-0005-0000-0000-000051550000}"/>
    <cellStyle name="Currency 4 4 2 3" xfId="22398" xr:uid="{00000000-0005-0000-0000-000052550000}"/>
    <cellStyle name="Currency 4 4 2 3 2" xfId="22399" xr:uid="{00000000-0005-0000-0000-000053550000}"/>
    <cellStyle name="Currency 4 4 2 3 3" xfId="22400" xr:uid="{00000000-0005-0000-0000-000054550000}"/>
    <cellStyle name="Currency 4 4 2 4" xfId="22401" xr:uid="{00000000-0005-0000-0000-000055550000}"/>
    <cellStyle name="Currency 4 4 2 4 2" xfId="22402" xr:uid="{00000000-0005-0000-0000-000056550000}"/>
    <cellStyle name="Currency 4 4 2 4 3" xfId="22403" xr:uid="{00000000-0005-0000-0000-000057550000}"/>
    <cellStyle name="Currency 4 4 2 5" xfId="22404" xr:uid="{00000000-0005-0000-0000-000058550000}"/>
    <cellStyle name="Currency 4 4 2 5 2" xfId="22405" xr:uid="{00000000-0005-0000-0000-000059550000}"/>
    <cellStyle name="Currency 4 4 2 5 3" xfId="22406" xr:uid="{00000000-0005-0000-0000-00005A550000}"/>
    <cellStyle name="Currency 4 4 2 6" xfId="22407" xr:uid="{00000000-0005-0000-0000-00005B550000}"/>
    <cellStyle name="Currency 4 4 2 6 2" xfId="22408" xr:uid="{00000000-0005-0000-0000-00005C550000}"/>
    <cellStyle name="Currency 4 4 2 6 3" xfId="22409" xr:uid="{00000000-0005-0000-0000-00005D550000}"/>
    <cellStyle name="Currency 4 4 2 7" xfId="22410" xr:uid="{00000000-0005-0000-0000-00005E550000}"/>
    <cellStyle name="Currency 4 4 2 8" xfId="22411" xr:uid="{00000000-0005-0000-0000-00005F550000}"/>
    <cellStyle name="Currency 4 4 3" xfId="22412" xr:uid="{00000000-0005-0000-0000-000060550000}"/>
    <cellStyle name="Currency 4 4 3 2" xfId="22413" xr:uid="{00000000-0005-0000-0000-000061550000}"/>
    <cellStyle name="Currency 4 4 3 2 2" xfId="22414" xr:uid="{00000000-0005-0000-0000-000062550000}"/>
    <cellStyle name="Currency 4 4 3 2 3" xfId="22415" xr:uid="{00000000-0005-0000-0000-000063550000}"/>
    <cellStyle name="Currency 4 4 3 3" xfId="22416" xr:uid="{00000000-0005-0000-0000-000064550000}"/>
    <cellStyle name="Currency 4 4 3 3 2" xfId="22417" xr:uid="{00000000-0005-0000-0000-000065550000}"/>
    <cellStyle name="Currency 4 4 3 3 3" xfId="22418" xr:uid="{00000000-0005-0000-0000-000066550000}"/>
    <cellStyle name="Currency 4 4 3 4" xfId="22419" xr:uid="{00000000-0005-0000-0000-000067550000}"/>
    <cellStyle name="Currency 4 4 3 4 2" xfId="22420" xr:uid="{00000000-0005-0000-0000-000068550000}"/>
    <cellStyle name="Currency 4 4 3 4 3" xfId="22421" xr:uid="{00000000-0005-0000-0000-000069550000}"/>
    <cellStyle name="Currency 4 4 3 5" xfId="22422" xr:uid="{00000000-0005-0000-0000-00006A550000}"/>
    <cellStyle name="Currency 4 4 3 5 2" xfId="22423" xr:uid="{00000000-0005-0000-0000-00006B550000}"/>
    <cellStyle name="Currency 4 4 3 5 3" xfId="22424" xr:uid="{00000000-0005-0000-0000-00006C550000}"/>
    <cellStyle name="Currency 4 4 3 6" xfId="22425" xr:uid="{00000000-0005-0000-0000-00006D550000}"/>
    <cellStyle name="Currency 4 4 3 7" xfId="22426" xr:uid="{00000000-0005-0000-0000-00006E550000}"/>
    <cellStyle name="Currency 4 4 4" xfId="22427" xr:uid="{00000000-0005-0000-0000-00006F550000}"/>
    <cellStyle name="Currency 4 4 4 2" xfId="22428" xr:uid="{00000000-0005-0000-0000-000070550000}"/>
    <cellStyle name="Currency 4 4 4 2 2" xfId="22429" xr:uid="{00000000-0005-0000-0000-000071550000}"/>
    <cellStyle name="Currency 4 4 4 2 3" xfId="22430" xr:uid="{00000000-0005-0000-0000-000072550000}"/>
    <cellStyle name="Currency 4 4 4 3" xfId="22431" xr:uid="{00000000-0005-0000-0000-000073550000}"/>
    <cellStyle name="Currency 4 4 4 3 2" xfId="22432" xr:uid="{00000000-0005-0000-0000-000074550000}"/>
    <cellStyle name="Currency 4 4 4 3 3" xfId="22433" xr:uid="{00000000-0005-0000-0000-000075550000}"/>
    <cellStyle name="Currency 4 4 4 4" xfId="22434" xr:uid="{00000000-0005-0000-0000-000076550000}"/>
    <cellStyle name="Currency 4 4 4 4 2" xfId="22435" xr:uid="{00000000-0005-0000-0000-000077550000}"/>
    <cellStyle name="Currency 4 4 4 4 3" xfId="22436" xr:uid="{00000000-0005-0000-0000-000078550000}"/>
    <cellStyle name="Currency 4 4 4 5" xfId="22437" xr:uid="{00000000-0005-0000-0000-000079550000}"/>
    <cellStyle name="Currency 4 4 4 5 2" xfId="22438" xr:uid="{00000000-0005-0000-0000-00007A550000}"/>
    <cellStyle name="Currency 4 4 4 5 3" xfId="22439" xr:uid="{00000000-0005-0000-0000-00007B550000}"/>
    <cellStyle name="Currency 4 4 4 6" xfId="22440" xr:uid="{00000000-0005-0000-0000-00007C550000}"/>
    <cellStyle name="Currency 4 4 4 7" xfId="22441" xr:uid="{00000000-0005-0000-0000-00007D550000}"/>
    <cellStyle name="Currency 4 4 5" xfId="22442" xr:uid="{00000000-0005-0000-0000-00007E550000}"/>
    <cellStyle name="Currency 4 4 5 2" xfId="22443" xr:uid="{00000000-0005-0000-0000-00007F550000}"/>
    <cellStyle name="Currency 4 4 5 2 2" xfId="22444" xr:uid="{00000000-0005-0000-0000-000080550000}"/>
    <cellStyle name="Currency 4 4 5 2 3" xfId="22445" xr:uid="{00000000-0005-0000-0000-000081550000}"/>
    <cellStyle name="Currency 4 4 5 3" xfId="22446" xr:uid="{00000000-0005-0000-0000-000082550000}"/>
    <cellStyle name="Currency 4 4 5 3 2" xfId="22447" xr:uid="{00000000-0005-0000-0000-000083550000}"/>
    <cellStyle name="Currency 4 4 5 3 3" xfId="22448" xr:uid="{00000000-0005-0000-0000-000084550000}"/>
    <cellStyle name="Currency 4 4 5 4" xfId="22449" xr:uid="{00000000-0005-0000-0000-000085550000}"/>
    <cellStyle name="Currency 4 4 5 4 2" xfId="22450" xr:uid="{00000000-0005-0000-0000-000086550000}"/>
    <cellStyle name="Currency 4 4 5 4 3" xfId="22451" xr:uid="{00000000-0005-0000-0000-000087550000}"/>
    <cellStyle name="Currency 4 4 5 5" xfId="22452" xr:uid="{00000000-0005-0000-0000-000088550000}"/>
    <cellStyle name="Currency 4 4 5 5 2" xfId="22453" xr:uid="{00000000-0005-0000-0000-000089550000}"/>
    <cellStyle name="Currency 4 4 5 5 3" xfId="22454" xr:uid="{00000000-0005-0000-0000-00008A550000}"/>
    <cellStyle name="Currency 4 4 5 6" xfId="22455" xr:uid="{00000000-0005-0000-0000-00008B550000}"/>
    <cellStyle name="Currency 4 4 5 7" xfId="22456" xr:uid="{00000000-0005-0000-0000-00008C550000}"/>
    <cellStyle name="Currency 4 4 6" xfId="22457" xr:uid="{00000000-0005-0000-0000-00008D550000}"/>
    <cellStyle name="Currency 4 4 6 2" xfId="22458" xr:uid="{00000000-0005-0000-0000-00008E550000}"/>
    <cellStyle name="Currency 4 4 6 3" xfId="22459" xr:uid="{00000000-0005-0000-0000-00008F550000}"/>
    <cellStyle name="Currency 4 4 7" xfId="22460" xr:uid="{00000000-0005-0000-0000-000090550000}"/>
    <cellStyle name="Currency 4 4 7 2" xfId="22461" xr:uid="{00000000-0005-0000-0000-000091550000}"/>
    <cellStyle name="Currency 4 4 7 3" xfId="22462" xr:uid="{00000000-0005-0000-0000-000092550000}"/>
    <cellStyle name="Currency 4 4 8" xfId="22463" xr:uid="{00000000-0005-0000-0000-000093550000}"/>
    <cellStyle name="Currency 4 4 8 2" xfId="22464" xr:uid="{00000000-0005-0000-0000-000094550000}"/>
    <cellStyle name="Currency 4 4 8 3" xfId="22465" xr:uid="{00000000-0005-0000-0000-000095550000}"/>
    <cellStyle name="Currency 4 4 9" xfId="22466" xr:uid="{00000000-0005-0000-0000-000096550000}"/>
    <cellStyle name="Currency 4 4 9 2" xfId="22467" xr:uid="{00000000-0005-0000-0000-000097550000}"/>
    <cellStyle name="Currency 4 4 9 3" xfId="22468" xr:uid="{00000000-0005-0000-0000-000098550000}"/>
    <cellStyle name="Currency 4 5" xfId="22469" xr:uid="{00000000-0005-0000-0000-000099550000}"/>
    <cellStyle name="Currency 4 5 2" xfId="22470" xr:uid="{00000000-0005-0000-0000-00009A550000}"/>
    <cellStyle name="Currency 4 5 2 2" xfId="22471" xr:uid="{00000000-0005-0000-0000-00009B550000}"/>
    <cellStyle name="Currency 4 5 2 2 2" xfId="22472" xr:uid="{00000000-0005-0000-0000-00009C550000}"/>
    <cellStyle name="Currency 4 5 2 2 3" xfId="22473" xr:uid="{00000000-0005-0000-0000-00009D550000}"/>
    <cellStyle name="Currency 4 5 2 3" xfId="22474" xr:uid="{00000000-0005-0000-0000-00009E550000}"/>
    <cellStyle name="Currency 4 5 2 3 2" xfId="22475" xr:uid="{00000000-0005-0000-0000-00009F550000}"/>
    <cellStyle name="Currency 4 5 2 3 3" xfId="22476" xr:uid="{00000000-0005-0000-0000-0000A0550000}"/>
    <cellStyle name="Currency 4 5 2 4" xfId="22477" xr:uid="{00000000-0005-0000-0000-0000A1550000}"/>
    <cellStyle name="Currency 4 5 2 4 2" xfId="22478" xr:uid="{00000000-0005-0000-0000-0000A2550000}"/>
    <cellStyle name="Currency 4 5 2 4 3" xfId="22479" xr:uid="{00000000-0005-0000-0000-0000A3550000}"/>
    <cellStyle name="Currency 4 5 2 5" xfId="22480" xr:uid="{00000000-0005-0000-0000-0000A4550000}"/>
    <cellStyle name="Currency 4 5 2 5 2" xfId="22481" xr:uid="{00000000-0005-0000-0000-0000A5550000}"/>
    <cellStyle name="Currency 4 5 2 5 3" xfId="22482" xr:uid="{00000000-0005-0000-0000-0000A6550000}"/>
    <cellStyle name="Currency 4 5 2 6" xfId="22483" xr:uid="{00000000-0005-0000-0000-0000A7550000}"/>
    <cellStyle name="Currency 4 5 2 7" xfId="22484" xr:uid="{00000000-0005-0000-0000-0000A8550000}"/>
    <cellStyle name="Currency 4 5 3" xfId="22485" xr:uid="{00000000-0005-0000-0000-0000A9550000}"/>
    <cellStyle name="Currency 4 5 3 2" xfId="22486" xr:uid="{00000000-0005-0000-0000-0000AA550000}"/>
    <cellStyle name="Currency 4 5 3 3" xfId="22487" xr:uid="{00000000-0005-0000-0000-0000AB550000}"/>
    <cellStyle name="Currency 4 5 4" xfId="22488" xr:uid="{00000000-0005-0000-0000-0000AC550000}"/>
    <cellStyle name="Currency 4 5 4 2" xfId="22489" xr:uid="{00000000-0005-0000-0000-0000AD550000}"/>
    <cellStyle name="Currency 4 5 4 3" xfId="22490" xr:uid="{00000000-0005-0000-0000-0000AE550000}"/>
    <cellStyle name="Currency 4 5 5" xfId="22491" xr:uid="{00000000-0005-0000-0000-0000AF550000}"/>
    <cellStyle name="Currency 4 5 5 2" xfId="22492" xr:uid="{00000000-0005-0000-0000-0000B0550000}"/>
    <cellStyle name="Currency 4 5 5 3" xfId="22493" xr:uid="{00000000-0005-0000-0000-0000B1550000}"/>
    <cellStyle name="Currency 4 5 6" xfId="22494" xr:uid="{00000000-0005-0000-0000-0000B2550000}"/>
    <cellStyle name="Currency 4 5 6 2" xfId="22495" xr:uid="{00000000-0005-0000-0000-0000B3550000}"/>
    <cellStyle name="Currency 4 5 6 3" xfId="22496" xr:uid="{00000000-0005-0000-0000-0000B4550000}"/>
    <cellStyle name="Currency 4 5 7" xfId="22497" xr:uid="{00000000-0005-0000-0000-0000B5550000}"/>
    <cellStyle name="Currency 4 5 8" xfId="22498" xr:uid="{00000000-0005-0000-0000-0000B6550000}"/>
    <cellStyle name="Currency 4 6" xfId="22499" xr:uid="{00000000-0005-0000-0000-0000B7550000}"/>
    <cellStyle name="Currency 4 6 2" xfId="22500" xr:uid="{00000000-0005-0000-0000-0000B8550000}"/>
    <cellStyle name="Currency 4 6 2 2" xfId="22501" xr:uid="{00000000-0005-0000-0000-0000B9550000}"/>
    <cellStyle name="Currency 4 6 2 2 2" xfId="22502" xr:uid="{00000000-0005-0000-0000-0000BA550000}"/>
    <cellStyle name="Currency 4 6 2 2 3" xfId="22503" xr:uid="{00000000-0005-0000-0000-0000BB550000}"/>
    <cellStyle name="Currency 4 6 2 3" xfId="22504" xr:uid="{00000000-0005-0000-0000-0000BC550000}"/>
    <cellStyle name="Currency 4 6 2 3 2" xfId="22505" xr:uid="{00000000-0005-0000-0000-0000BD550000}"/>
    <cellStyle name="Currency 4 6 2 3 3" xfId="22506" xr:uid="{00000000-0005-0000-0000-0000BE550000}"/>
    <cellStyle name="Currency 4 6 2 4" xfId="22507" xr:uid="{00000000-0005-0000-0000-0000BF550000}"/>
    <cellStyle name="Currency 4 6 2 4 2" xfId="22508" xr:uid="{00000000-0005-0000-0000-0000C0550000}"/>
    <cellStyle name="Currency 4 6 2 4 3" xfId="22509" xr:uid="{00000000-0005-0000-0000-0000C1550000}"/>
    <cellStyle name="Currency 4 6 2 5" xfId="22510" xr:uid="{00000000-0005-0000-0000-0000C2550000}"/>
    <cellStyle name="Currency 4 6 2 5 2" xfId="22511" xr:uid="{00000000-0005-0000-0000-0000C3550000}"/>
    <cellStyle name="Currency 4 6 2 5 3" xfId="22512" xr:uid="{00000000-0005-0000-0000-0000C4550000}"/>
    <cellStyle name="Currency 4 6 2 6" xfId="22513" xr:uid="{00000000-0005-0000-0000-0000C5550000}"/>
    <cellStyle name="Currency 4 6 2 7" xfId="22514" xr:uid="{00000000-0005-0000-0000-0000C6550000}"/>
    <cellStyle name="Currency 4 6 3" xfId="22515" xr:uid="{00000000-0005-0000-0000-0000C7550000}"/>
    <cellStyle name="Currency 4 6 3 2" xfId="22516" xr:uid="{00000000-0005-0000-0000-0000C8550000}"/>
    <cellStyle name="Currency 4 6 3 3" xfId="22517" xr:uid="{00000000-0005-0000-0000-0000C9550000}"/>
    <cellStyle name="Currency 4 6 4" xfId="22518" xr:uid="{00000000-0005-0000-0000-0000CA550000}"/>
    <cellStyle name="Currency 4 6 4 2" xfId="22519" xr:uid="{00000000-0005-0000-0000-0000CB550000}"/>
    <cellStyle name="Currency 4 6 4 3" xfId="22520" xr:uid="{00000000-0005-0000-0000-0000CC550000}"/>
    <cellStyle name="Currency 4 6 5" xfId="22521" xr:uid="{00000000-0005-0000-0000-0000CD550000}"/>
    <cellStyle name="Currency 4 6 5 2" xfId="22522" xr:uid="{00000000-0005-0000-0000-0000CE550000}"/>
    <cellStyle name="Currency 4 6 5 3" xfId="22523" xr:uid="{00000000-0005-0000-0000-0000CF550000}"/>
    <cellStyle name="Currency 4 6 6" xfId="22524" xr:uid="{00000000-0005-0000-0000-0000D0550000}"/>
    <cellStyle name="Currency 4 6 6 2" xfId="22525" xr:uid="{00000000-0005-0000-0000-0000D1550000}"/>
    <cellStyle name="Currency 4 6 6 3" xfId="22526" xr:uid="{00000000-0005-0000-0000-0000D2550000}"/>
    <cellStyle name="Currency 4 6 7" xfId="22527" xr:uid="{00000000-0005-0000-0000-0000D3550000}"/>
    <cellStyle name="Currency 4 6 8" xfId="22528" xr:uid="{00000000-0005-0000-0000-0000D4550000}"/>
    <cellStyle name="Currency 4 7" xfId="22529" xr:uid="{00000000-0005-0000-0000-0000D5550000}"/>
    <cellStyle name="Currency 4 7 2" xfId="22530" xr:uid="{00000000-0005-0000-0000-0000D6550000}"/>
    <cellStyle name="Currency 4 7 2 2" xfId="22531" xr:uid="{00000000-0005-0000-0000-0000D7550000}"/>
    <cellStyle name="Currency 4 7 2 3" xfId="22532" xr:uid="{00000000-0005-0000-0000-0000D8550000}"/>
    <cellStyle name="Currency 4 7 3" xfId="22533" xr:uid="{00000000-0005-0000-0000-0000D9550000}"/>
    <cellStyle name="Currency 4 7 3 2" xfId="22534" xr:uid="{00000000-0005-0000-0000-0000DA550000}"/>
    <cellStyle name="Currency 4 7 3 3" xfId="22535" xr:uid="{00000000-0005-0000-0000-0000DB550000}"/>
    <cellStyle name="Currency 4 7 4" xfId="22536" xr:uid="{00000000-0005-0000-0000-0000DC550000}"/>
    <cellStyle name="Currency 4 7 4 2" xfId="22537" xr:uid="{00000000-0005-0000-0000-0000DD550000}"/>
    <cellStyle name="Currency 4 7 4 3" xfId="22538" xr:uid="{00000000-0005-0000-0000-0000DE550000}"/>
    <cellStyle name="Currency 4 7 5" xfId="22539" xr:uid="{00000000-0005-0000-0000-0000DF550000}"/>
    <cellStyle name="Currency 4 7 5 2" xfId="22540" xr:uid="{00000000-0005-0000-0000-0000E0550000}"/>
    <cellStyle name="Currency 4 7 5 3" xfId="22541" xr:uid="{00000000-0005-0000-0000-0000E1550000}"/>
    <cellStyle name="Currency 4 7 6" xfId="22542" xr:uid="{00000000-0005-0000-0000-0000E2550000}"/>
    <cellStyle name="Currency 4 7 7" xfId="22543" xr:uid="{00000000-0005-0000-0000-0000E3550000}"/>
    <cellStyle name="Currency 4 8" xfId="22544" xr:uid="{00000000-0005-0000-0000-0000E4550000}"/>
    <cellStyle name="Currency 4 8 2" xfId="22545" xr:uid="{00000000-0005-0000-0000-0000E5550000}"/>
    <cellStyle name="Currency 4 8 2 2" xfId="22546" xr:uid="{00000000-0005-0000-0000-0000E6550000}"/>
    <cellStyle name="Currency 4 8 2 3" xfId="22547" xr:uid="{00000000-0005-0000-0000-0000E7550000}"/>
    <cellStyle name="Currency 4 8 3" xfId="22548" xr:uid="{00000000-0005-0000-0000-0000E8550000}"/>
    <cellStyle name="Currency 4 8 3 2" xfId="22549" xr:uid="{00000000-0005-0000-0000-0000E9550000}"/>
    <cellStyle name="Currency 4 8 3 3" xfId="22550" xr:uid="{00000000-0005-0000-0000-0000EA550000}"/>
    <cellStyle name="Currency 4 8 4" xfId="22551" xr:uid="{00000000-0005-0000-0000-0000EB550000}"/>
    <cellStyle name="Currency 4 8 4 2" xfId="22552" xr:uid="{00000000-0005-0000-0000-0000EC550000}"/>
    <cellStyle name="Currency 4 8 4 3" xfId="22553" xr:uid="{00000000-0005-0000-0000-0000ED550000}"/>
    <cellStyle name="Currency 4 8 5" xfId="22554" xr:uid="{00000000-0005-0000-0000-0000EE550000}"/>
    <cellStyle name="Currency 4 8 5 2" xfId="22555" xr:uid="{00000000-0005-0000-0000-0000EF550000}"/>
    <cellStyle name="Currency 4 8 5 3" xfId="22556" xr:uid="{00000000-0005-0000-0000-0000F0550000}"/>
    <cellStyle name="Currency 4 8 6" xfId="22557" xr:uid="{00000000-0005-0000-0000-0000F1550000}"/>
    <cellStyle name="Currency 4 8 7" xfId="22558" xr:uid="{00000000-0005-0000-0000-0000F2550000}"/>
    <cellStyle name="Currency 4 9" xfId="22559" xr:uid="{00000000-0005-0000-0000-0000F3550000}"/>
    <cellStyle name="Currency 4 9 2" xfId="22560" xr:uid="{00000000-0005-0000-0000-0000F4550000}"/>
    <cellStyle name="Currency 4 9 2 2" xfId="22561" xr:uid="{00000000-0005-0000-0000-0000F5550000}"/>
    <cellStyle name="Currency 4 9 2 3" xfId="22562" xr:uid="{00000000-0005-0000-0000-0000F6550000}"/>
    <cellStyle name="Currency 4 9 3" xfId="22563" xr:uid="{00000000-0005-0000-0000-0000F7550000}"/>
    <cellStyle name="Currency 4 9 3 2" xfId="22564" xr:uid="{00000000-0005-0000-0000-0000F8550000}"/>
    <cellStyle name="Currency 4 9 3 3" xfId="22565" xr:uid="{00000000-0005-0000-0000-0000F9550000}"/>
    <cellStyle name="Currency 4 9 4" xfId="22566" xr:uid="{00000000-0005-0000-0000-0000FA550000}"/>
    <cellStyle name="Currency 4 9 4 2" xfId="22567" xr:uid="{00000000-0005-0000-0000-0000FB550000}"/>
    <cellStyle name="Currency 4 9 4 3" xfId="22568" xr:uid="{00000000-0005-0000-0000-0000FC550000}"/>
    <cellStyle name="Currency 4 9 5" xfId="22569" xr:uid="{00000000-0005-0000-0000-0000FD550000}"/>
    <cellStyle name="Currency 4 9 5 2" xfId="22570" xr:uid="{00000000-0005-0000-0000-0000FE550000}"/>
    <cellStyle name="Currency 4 9 5 3" xfId="22571" xr:uid="{00000000-0005-0000-0000-0000FF550000}"/>
    <cellStyle name="Currency 4 9 6" xfId="22572" xr:uid="{00000000-0005-0000-0000-000000560000}"/>
    <cellStyle name="Currency 4 9 7" xfId="22573" xr:uid="{00000000-0005-0000-0000-000001560000}"/>
    <cellStyle name="Currency 5" xfId="890" xr:uid="{00000000-0005-0000-0000-000002560000}"/>
    <cellStyle name="Currency 5 10" xfId="22575" xr:uid="{00000000-0005-0000-0000-000003560000}"/>
    <cellStyle name="Currency 5 10 2" xfId="22576" xr:uid="{00000000-0005-0000-0000-000004560000}"/>
    <cellStyle name="Currency 5 10 2 2" xfId="22577" xr:uid="{00000000-0005-0000-0000-000005560000}"/>
    <cellStyle name="Currency 5 10 2 3" xfId="22578" xr:uid="{00000000-0005-0000-0000-000006560000}"/>
    <cellStyle name="Currency 5 10 3" xfId="22579" xr:uid="{00000000-0005-0000-0000-000007560000}"/>
    <cellStyle name="Currency 5 10 3 2" xfId="22580" xr:uid="{00000000-0005-0000-0000-000008560000}"/>
    <cellStyle name="Currency 5 10 3 3" xfId="22581" xr:uid="{00000000-0005-0000-0000-000009560000}"/>
    <cellStyle name="Currency 5 10 4" xfId="22582" xr:uid="{00000000-0005-0000-0000-00000A560000}"/>
    <cellStyle name="Currency 5 10 4 2" xfId="22583" xr:uid="{00000000-0005-0000-0000-00000B560000}"/>
    <cellStyle name="Currency 5 10 4 3" xfId="22584" xr:uid="{00000000-0005-0000-0000-00000C560000}"/>
    <cellStyle name="Currency 5 10 5" xfId="22585" xr:uid="{00000000-0005-0000-0000-00000D560000}"/>
    <cellStyle name="Currency 5 10 5 2" xfId="22586" xr:uid="{00000000-0005-0000-0000-00000E560000}"/>
    <cellStyle name="Currency 5 10 5 3" xfId="22587" xr:uid="{00000000-0005-0000-0000-00000F560000}"/>
    <cellStyle name="Currency 5 10 6" xfId="22588" xr:uid="{00000000-0005-0000-0000-000010560000}"/>
    <cellStyle name="Currency 5 10 7" xfId="22589" xr:uid="{00000000-0005-0000-0000-000011560000}"/>
    <cellStyle name="Currency 5 11" xfId="22590" xr:uid="{00000000-0005-0000-0000-000012560000}"/>
    <cellStyle name="Currency 5 11 2" xfId="22591" xr:uid="{00000000-0005-0000-0000-000013560000}"/>
    <cellStyle name="Currency 5 11 3" xfId="22592" xr:uid="{00000000-0005-0000-0000-000014560000}"/>
    <cellStyle name="Currency 5 12" xfId="22593" xr:uid="{00000000-0005-0000-0000-000015560000}"/>
    <cellStyle name="Currency 5 12 2" xfId="22594" xr:uid="{00000000-0005-0000-0000-000016560000}"/>
    <cellStyle name="Currency 5 12 3" xfId="22595" xr:uid="{00000000-0005-0000-0000-000017560000}"/>
    <cellStyle name="Currency 5 13" xfId="22596" xr:uid="{00000000-0005-0000-0000-000018560000}"/>
    <cellStyle name="Currency 5 13 2" xfId="22597" xr:uid="{00000000-0005-0000-0000-000019560000}"/>
    <cellStyle name="Currency 5 13 3" xfId="22598" xr:uid="{00000000-0005-0000-0000-00001A560000}"/>
    <cellStyle name="Currency 5 14" xfId="22599" xr:uid="{00000000-0005-0000-0000-00001B560000}"/>
    <cellStyle name="Currency 5 14 2" xfId="22600" xr:uid="{00000000-0005-0000-0000-00001C560000}"/>
    <cellStyle name="Currency 5 14 3" xfId="22601" xr:uid="{00000000-0005-0000-0000-00001D560000}"/>
    <cellStyle name="Currency 5 15" xfId="22602" xr:uid="{00000000-0005-0000-0000-00001E560000}"/>
    <cellStyle name="Currency 5 16" xfId="22603" xr:uid="{00000000-0005-0000-0000-00001F560000}"/>
    <cellStyle name="Currency 5 17" xfId="22574" xr:uid="{00000000-0005-0000-0000-000020560000}"/>
    <cellStyle name="Currency 5 2" xfId="1547" xr:uid="{00000000-0005-0000-0000-000021560000}"/>
    <cellStyle name="Currency 5 2 10" xfId="22605" xr:uid="{00000000-0005-0000-0000-000022560000}"/>
    <cellStyle name="Currency 5 2 10 2" xfId="22606" xr:uid="{00000000-0005-0000-0000-000023560000}"/>
    <cellStyle name="Currency 5 2 10 3" xfId="22607" xr:uid="{00000000-0005-0000-0000-000024560000}"/>
    <cellStyle name="Currency 5 2 11" xfId="22608" xr:uid="{00000000-0005-0000-0000-000025560000}"/>
    <cellStyle name="Currency 5 2 11 2" xfId="22609" xr:uid="{00000000-0005-0000-0000-000026560000}"/>
    <cellStyle name="Currency 5 2 11 3" xfId="22610" xr:uid="{00000000-0005-0000-0000-000027560000}"/>
    <cellStyle name="Currency 5 2 12" xfId="22611" xr:uid="{00000000-0005-0000-0000-000028560000}"/>
    <cellStyle name="Currency 5 2 12 2" xfId="22612" xr:uid="{00000000-0005-0000-0000-000029560000}"/>
    <cellStyle name="Currency 5 2 12 3" xfId="22613" xr:uid="{00000000-0005-0000-0000-00002A560000}"/>
    <cellStyle name="Currency 5 2 13" xfId="22614" xr:uid="{00000000-0005-0000-0000-00002B560000}"/>
    <cellStyle name="Currency 5 2 13 2" xfId="22615" xr:uid="{00000000-0005-0000-0000-00002C560000}"/>
    <cellStyle name="Currency 5 2 13 3" xfId="22616" xr:uid="{00000000-0005-0000-0000-00002D560000}"/>
    <cellStyle name="Currency 5 2 14" xfId="22617" xr:uid="{00000000-0005-0000-0000-00002E560000}"/>
    <cellStyle name="Currency 5 2 15" xfId="22618" xr:uid="{00000000-0005-0000-0000-00002F560000}"/>
    <cellStyle name="Currency 5 2 16" xfId="22604" xr:uid="{00000000-0005-0000-0000-000030560000}"/>
    <cellStyle name="Currency 5 2 2" xfId="22619" xr:uid="{00000000-0005-0000-0000-000031560000}"/>
    <cellStyle name="Currency 5 2 2 10" xfId="22620" xr:uid="{00000000-0005-0000-0000-000032560000}"/>
    <cellStyle name="Currency 5 2 2 10 2" xfId="22621" xr:uid="{00000000-0005-0000-0000-000033560000}"/>
    <cellStyle name="Currency 5 2 2 10 3" xfId="22622" xr:uid="{00000000-0005-0000-0000-000034560000}"/>
    <cellStyle name="Currency 5 2 2 11" xfId="22623" xr:uid="{00000000-0005-0000-0000-000035560000}"/>
    <cellStyle name="Currency 5 2 2 11 2" xfId="22624" xr:uid="{00000000-0005-0000-0000-000036560000}"/>
    <cellStyle name="Currency 5 2 2 11 3" xfId="22625" xr:uid="{00000000-0005-0000-0000-000037560000}"/>
    <cellStyle name="Currency 5 2 2 12" xfId="22626" xr:uid="{00000000-0005-0000-0000-000038560000}"/>
    <cellStyle name="Currency 5 2 2 12 2" xfId="22627" xr:uid="{00000000-0005-0000-0000-000039560000}"/>
    <cellStyle name="Currency 5 2 2 12 3" xfId="22628" xr:uid="{00000000-0005-0000-0000-00003A560000}"/>
    <cellStyle name="Currency 5 2 2 13" xfId="22629" xr:uid="{00000000-0005-0000-0000-00003B560000}"/>
    <cellStyle name="Currency 5 2 2 14" xfId="22630" xr:uid="{00000000-0005-0000-0000-00003C560000}"/>
    <cellStyle name="Currency 5 2 2 2" xfId="22631" xr:uid="{00000000-0005-0000-0000-00003D560000}"/>
    <cellStyle name="Currency 5 2 2 2 10" xfId="22632" xr:uid="{00000000-0005-0000-0000-00003E560000}"/>
    <cellStyle name="Currency 5 2 2 2 11" xfId="22633" xr:uid="{00000000-0005-0000-0000-00003F560000}"/>
    <cellStyle name="Currency 5 2 2 2 2" xfId="22634" xr:uid="{00000000-0005-0000-0000-000040560000}"/>
    <cellStyle name="Currency 5 2 2 2 2 2" xfId="22635" xr:uid="{00000000-0005-0000-0000-000041560000}"/>
    <cellStyle name="Currency 5 2 2 2 2 2 2" xfId="22636" xr:uid="{00000000-0005-0000-0000-000042560000}"/>
    <cellStyle name="Currency 5 2 2 2 2 2 2 2" xfId="22637" xr:uid="{00000000-0005-0000-0000-000043560000}"/>
    <cellStyle name="Currency 5 2 2 2 2 2 2 3" xfId="22638" xr:uid="{00000000-0005-0000-0000-000044560000}"/>
    <cellStyle name="Currency 5 2 2 2 2 2 3" xfId="22639" xr:uid="{00000000-0005-0000-0000-000045560000}"/>
    <cellStyle name="Currency 5 2 2 2 2 2 3 2" xfId="22640" xr:uid="{00000000-0005-0000-0000-000046560000}"/>
    <cellStyle name="Currency 5 2 2 2 2 2 3 3" xfId="22641" xr:uid="{00000000-0005-0000-0000-000047560000}"/>
    <cellStyle name="Currency 5 2 2 2 2 2 4" xfId="22642" xr:uid="{00000000-0005-0000-0000-000048560000}"/>
    <cellStyle name="Currency 5 2 2 2 2 2 4 2" xfId="22643" xr:uid="{00000000-0005-0000-0000-000049560000}"/>
    <cellStyle name="Currency 5 2 2 2 2 2 4 3" xfId="22644" xr:uid="{00000000-0005-0000-0000-00004A560000}"/>
    <cellStyle name="Currency 5 2 2 2 2 2 5" xfId="22645" xr:uid="{00000000-0005-0000-0000-00004B560000}"/>
    <cellStyle name="Currency 5 2 2 2 2 2 5 2" xfId="22646" xr:uid="{00000000-0005-0000-0000-00004C560000}"/>
    <cellStyle name="Currency 5 2 2 2 2 2 5 3" xfId="22647" xr:uid="{00000000-0005-0000-0000-00004D560000}"/>
    <cellStyle name="Currency 5 2 2 2 2 2 6" xfId="22648" xr:uid="{00000000-0005-0000-0000-00004E560000}"/>
    <cellStyle name="Currency 5 2 2 2 2 2 7" xfId="22649" xr:uid="{00000000-0005-0000-0000-00004F560000}"/>
    <cellStyle name="Currency 5 2 2 2 2 3" xfId="22650" xr:uid="{00000000-0005-0000-0000-000050560000}"/>
    <cellStyle name="Currency 5 2 2 2 2 3 2" xfId="22651" xr:uid="{00000000-0005-0000-0000-000051560000}"/>
    <cellStyle name="Currency 5 2 2 2 2 3 3" xfId="22652" xr:uid="{00000000-0005-0000-0000-000052560000}"/>
    <cellStyle name="Currency 5 2 2 2 2 4" xfId="22653" xr:uid="{00000000-0005-0000-0000-000053560000}"/>
    <cellStyle name="Currency 5 2 2 2 2 4 2" xfId="22654" xr:uid="{00000000-0005-0000-0000-000054560000}"/>
    <cellStyle name="Currency 5 2 2 2 2 4 3" xfId="22655" xr:uid="{00000000-0005-0000-0000-000055560000}"/>
    <cellStyle name="Currency 5 2 2 2 2 5" xfId="22656" xr:uid="{00000000-0005-0000-0000-000056560000}"/>
    <cellStyle name="Currency 5 2 2 2 2 5 2" xfId="22657" xr:uid="{00000000-0005-0000-0000-000057560000}"/>
    <cellStyle name="Currency 5 2 2 2 2 5 3" xfId="22658" xr:uid="{00000000-0005-0000-0000-000058560000}"/>
    <cellStyle name="Currency 5 2 2 2 2 6" xfId="22659" xr:uid="{00000000-0005-0000-0000-000059560000}"/>
    <cellStyle name="Currency 5 2 2 2 2 6 2" xfId="22660" xr:uid="{00000000-0005-0000-0000-00005A560000}"/>
    <cellStyle name="Currency 5 2 2 2 2 6 3" xfId="22661" xr:uid="{00000000-0005-0000-0000-00005B560000}"/>
    <cellStyle name="Currency 5 2 2 2 2 7" xfId="22662" xr:uid="{00000000-0005-0000-0000-00005C560000}"/>
    <cellStyle name="Currency 5 2 2 2 2 8" xfId="22663" xr:uid="{00000000-0005-0000-0000-00005D560000}"/>
    <cellStyle name="Currency 5 2 2 2 3" xfId="22664" xr:uid="{00000000-0005-0000-0000-00005E560000}"/>
    <cellStyle name="Currency 5 2 2 2 3 2" xfId="22665" xr:uid="{00000000-0005-0000-0000-00005F560000}"/>
    <cellStyle name="Currency 5 2 2 2 3 2 2" xfId="22666" xr:uid="{00000000-0005-0000-0000-000060560000}"/>
    <cellStyle name="Currency 5 2 2 2 3 2 3" xfId="22667" xr:uid="{00000000-0005-0000-0000-000061560000}"/>
    <cellStyle name="Currency 5 2 2 2 3 3" xfId="22668" xr:uid="{00000000-0005-0000-0000-000062560000}"/>
    <cellStyle name="Currency 5 2 2 2 3 3 2" xfId="22669" xr:uid="{00000000-0005-0000-0000-000063560000}"/>
    <cellStyle name="Currency 5 2 2 2 3 3 3" xfId="22670" xr:uid="{00000000-0005-0000-0000-000064560000}"/>
    <cellStyle name="Currency 5 2 2 2 3 4" xfId="22671" xr:uid="{00000000-0005-0000-0000-000065560000}"/>
    <cellStyle name="Currency 5 2 2 2 3 4 2" xfId="22672" xr:uid="{00000000-0005-0000-0000-000066560000}"/>
    <cellStyle name="Currency 5 2 2 2 3 4 3" xfId="22673" xr:uid="{00000000-0005-0000-0000-000067560000}"/>
    <cellStyle name="Currency 5 2 2 2 3 5" xfId="22674" xr:uid="{00000000-0005-0000-0000-000068560000}"/>
    <cellStyle name="Currency 5 2 2 2 3 5 2" xfId="22675" xr:uid="{00000000-0005-0000-0000-000069560000}"/>
    <cellStyle name="Currency 5 2 2 2 3 5 3" xfId="22676" xr:uid="{00000000-0005-0000-0000-00006A560000}"/>
    <cellStyle name="Currency 5 2 2 2 3 6" xfId="22677" xr:uid="{00000000-0005-0000-0000-00006B560000}"/>
    <cellStyle name="Currency 5 2 2 2 3 7" xfId="22678" xr:uid="{00000000-0005-0000-0000-00006C560000}"/>
    <cellStyle name="Currency 5 2 2 2 4" xfId="22679" xr:uid="{00000000-0005-0000-0000-00006D560000}"/>
    <cellStyle name="Currency 5 2 2 2 4 2" xfId="22680" xr:uid="{00000000-0005-0000-0000-00006E560000}"/>
    <cellStyle name="Currency 5 2 2 2 4 2 2" xfId="22681" xr:uid="{00000000-0005-0000-0000-00006F560000}"/>
    <cellStyle name="Currency 5 2 2 2 4 2 3" xfId="22682" xr:uid="{00000000-0005-0000-0000-000070560000}"/>
    <cellStyle name="Currency 5 2 2 2 4 3" xfId="22683" xr:uid="{00000000-0005-0000-0000-000071560000}"/>
    <cellStyle name="Currency 5 2 2 2 4 3 2" xfId="22684" xr:uid="{00000000-0005-0000-0000-000072560000}"/>
    <cellStyle name="Currency 5 2 2 2 4 3 3" xfId="22685" xr:uid="{00000000-0005-0000-0000-000073560000}"/>
    <cellStyle name="Currency 5 2 2 2 4 4" xfId="22686" xr:uid="{00000000-0005-0000-0000-000074560000}"/>
    <cellStyle name="Currency 5 2 2 2 4 4 2" xfId="22687" xr:uid="{00000000-0005-0000-0000-000075560000}"/>
    <cellStyle name="Currency 5 2 2 2 4 4 3" xfId="22688" xr:uid="{00000000-0005-0000-0000-000076560000}"/>
    <cellStyle name="Currency 5 2 2 2 4 5" xfId="22689" xr:uid="{00000000-0005-0000-0000-000077560000}"/>
    <cellStyle name="Currency 5 2 2 2 4 5 2" xfId="22690" xr:uid="{00000000-0005-0000-0000-000078560000}"/>
    <cellStyle name="Currency 5 2 2 2 4 5 3" xfId="22691" xr:uid="{00000000-0005-0000-0000-000079560000}"/>
    <cellStyle name="Currency 5 2 2 2 4 6" xfId="22692" xr:uid="{00000000-0005-0000-0000-00007A560000}"/>
    <cellStyle name="Currency 5 2 2 2 4 7" xfId="22693" xr:uid="{00000000-0005-0000-0000-00007B560000}"/>
    <cellStyle name="Currency 5 2 2 2 5" xfId="22694" xr:uid="{00000000-0005-0000-0000-00007C560000}"/>
    <cellStyle name="Currency 5 2 2 2 5 2" xfId="22695" xr:uid="{00000000-0005-0000-0000-00007D560000}"/>
    <cellStyle name="Currency 5 2 2 2 5 2 2" xfId="22696" xr:uid="{00000000-0005-0000-0000-00007E560000}"/>
    <cellStyle name="Currency 5 2 2 2 5 2 3" xfId="22697" xr:uid="{00000000-0005-0000-0000-00007F560000}"/>
    <cellStyle name="Currency 5 2 2 2 5 3" xfId="22698" xr:uid="{00000000-0005-0000-0000-000080560000}"/>
    <cellStyle name="Currency 5 2 2 2 5 3 2" xfId="22699" xr:uid="{00000000-0005-0000-0000-000081560000}"/>
    <cellStyle name="Currency 5 2 2 2 5 3 3" xfId="22700" xr:uid="{00000000-0005-0000-0000-000082560000}"/>
    <cellStyle name="Currency 5 2 2 2 5 4" xfId="22701" xr:uid="{00000000-0005-0000-0000-000083560000}"/>
    <cellStyle name="Currency 5 2 2 2 5 4 2" xfId="22702" xr:uid="{00000000-0005-0000-0000-000084560000}"/>
    <cellStyle name="Currency 5 2 2 2 5 4 3" xfId="22703" xr:uid="{00000000-0005-0000-0000-000085560000}"/>
    <cellStyle name="Currency 5 2 2 2 5 5" xfId="22704" xr:uid="{00000000-0005-0000-0000-000086560000}"/>
    <cellStyle name="Currency 5 2 2 2 5 5 2" xfId="22705" xr:uid="{00000000-0005-0000-0000-000087560000}"/>
    <cellStyle name="Currency 5 2 2 2 5 5 3" xfId="22706" xr:uid="{00000000-0005-0000-0000-000088560000}"/>
    <cellStyle name="Currency 5 2 2 2 5 6" xfId="22707" xr:uid="{00000000-0005-0000-0000-000089560000}"/>
    <cellStyle name="Currency 5 2 2 2 5 7" xfId="22708" xr:uid="{00000000-0005-0000-0000-00008A560000}"/>
    <cellStyle name="Currency 5 2 2 2 6" xfId="22709" xr:uid="{00000000-0005-0000-0000-00008B560000}"/>
    <cellStyle name="Currency 5 2 2 2 6 2" xfId="22710" xr:uid="{00000000-0005-0000-0000-00008C560000}"/>
    <cellStyle name="Currency 5 2 2 2 6 3" xfId="22711" xr:uid="{00000000-0005-0000-0000-00008D560000}"/>
    <cellStyle name="Currency 5 2 2 2 7" xfId="22712" xr:uid="{00000000-0005-0000-0000-00008E560000}"/>
    <cellStyle name="Currency 5 2 2 2 7 2" xfId="22713" xr:uid="{00000000-0005-0000-0000-00008F560000}"/>
    <cellStyle name="Currency 5 2 2 2 7 3" xfId="22714" xr:uid="{00000000-0005-0000-0000-000090560000}"/>
    <cellStyle name="Currency 5 2 2 2 8" xfId="22715" xr:uid="{00000000-0005-0000-0000-000091560000}"/>
    <cellStyle name="Currency 5 2 2 2 8 2" xfId="22716" xr:uid="{00000000-0005-0000-0000-000092560000}"/>
    <cellStyle name="Currency 5 2 2 2 8 3" xfId="22717" xr:uid="{00000000-0005-0000-0000-000093560000}"/>
    <cellStyle name="Currency 5 2 2 2 9" xfId="22718" xr:uid="{00000000-0005-0000-0000-000094560000}"/>
    <cellStyle name="Currency 5 2 2 2 9 2" xfId="22719" xr:uid="{00000000-0005-0000-0000-000095560000}"/>
    <cellStyle name="Currency 5 2 2 2 9 3" xfId="22720" xr:uid="{00000000-0005-0000-0000-000096560000}"/>
    <cellStyle name="Currency 5 2 2 3" xfId="22721" xr:uid="{00000000-0005-0000-0000-000097560000}"/>
    <cellStyle name="Currency 5 2 2 3 2" xfId="22722" xr:uid="{00000000-0005-0000-0000-000098560000}"/>
    <cellStyle name="Currency 5 2 2 3 2 2" xfId="22723" xr:uid="{00000000-0005-0000-0000-000099560000}"/>
    <cellStyle name="Currency 5 2 2 3 2 2 2" xfId="22724" xr:uid="{00000000-0005-0000-0000-00009A560000}"/>
    <cellStyle name="Currency 5 2 2 3 2 2 3" xfId="22725" xr:uid="{00000000-0005-0000-0000-00009B560000}"/>
    <cellStyle name="Currency 5 2 2 3 2 3" xfId="22726" xr:uid="{00000000-0005-0000-0000-00009C560000}"/>
    <cellStyle name="Currency 5 2 2 3 2 3 2" xfId="22727" xr:uid="{00000000-0005-0000-0000-00009D560000}"/>
    <cellStyle name="Currency 5 2 2 3 2 3 3" xfId="22728" xr:uid="{00000000-0005-0000-0000-00009E560000}"/>
    <cellStyle name="Currency 5 2 2 3 2 4" xfId="22729" xr:uid="{00000000-0005-0000-0000-00009F560000}"/>
    <cellStyle name="Currency 5 2 2 3 2 4 2" xfId="22730" xr:uid="{00000000-0005-0000-0000-0000A0560000}"/>
    <cellStyle name="Currency 5 2 2 3 2 4 3" xfId="22731" xr:uid="{00000000-0005-0000-0000-0000A1560000}"/>
    <cellStyle name="Currency 5 2 2 3 2 5" xfId="22732" xr:uid="{00000000-0005-0000-0000-0000A2560000}"/>
    <cellStyle name="Currency 5 2 2 3 2 5 2" xfId="22733" xr:uid="{00000000-0005-0000-0000-0000A3560000}"/>
    <cellStyle name="Currency 5 2 2 3 2 5 3" xfId="22734" xr:uid="{00000000-0005-0000-0000-0000A4560000}"/>
    <cellStyle name="Currency 5 2 2 3 2 6" xfId="22735" xr:uid="{00000000-0005-0000-0000-0000A5560000}"/>
    <cellStyle name="Currency 5 2 2 3 2 7" xfId="22736" xr:uid="{00000000-0005-0000-0000-0000A6560000}"/>
    <cellStyle name="Currency 5 2 2 3 3" xfId="22737" xr:uid="{00000000-0005-0000-0000-0000A7560000}"/>
    <cellStyle name="Currency 5 2 2 3 3 2" xfId="22738" xr:uid="{00000000-0005-0000-0000-0000A8560000}"/>
    <cellStyle name="Currency 5 2 2 3 3 3" xfId="22739" xr:uid="{00000000-0005-0000-0000-0000A9560000}"/>
    <cellStyle name="Currency 5 2 2 3 4" xfId="22740" xr:uid="{00000000-0005-0000-0000-0000AA560000}"/>
    <cellStyle name="Currency 5 2 2 3 4 2" xfId="22741" xr:uid="{00000000-0005-0000-0000-0000AB560000}"/>
    <cellStyle name="Currency 5 2 2 3 4 3" xfId="22742" xr:uid="{00000000-0005-0000-0000-0000AC560000}"/>
    <cellStyle name="Currency 5 2 2 3 5" xfId="22743" xr:uid="{00000000-0005-0000-0000-0000AD560000}"/>
    <cellStyle name="Currency 5 2 2 3 5 2" xfId="22744" xr:uid="{00000000-0005-0000-0000-0000AE560000}"/>
    <cellStyle name="Currency 5 2 2 3 5 3" xfId="22745" xr:uid="{00000000-0005-0000-0000-0000AF560000}"/>
    <cellStyle name="Currency 5 2 2 3 6" xfId="22746" xr:uid="{00000000-0005-0000-0000-0000B0560000}"/>
    <cellStyle name="Currency 5 2 2 3 6 2" xfId="22747" xr:uid="{00000000-0005-0000-0000-0000B1560000}"/>
    <cellStyle name="Currency 5 2 2 3 6 3" xfId="22748" xr:uid="{00000000-0005-0000-0000-0000B2560000}"/>
    <cellStyle name="Currency 5 2 2 3 7" xfId="22749" xr:uid="{00000000-0005-0000-0000-0000B3560000}"/>
    <cellStyle name="Currency 5 2 2 3 8" xfId="22750" xr:uid="{00000000-0005-0000-0000-0000B4560000}"/>
    <cellStyle name="Currency 5 2 2 4" xfId="22751" xr:uid="{00000000-0005-0000-0000-0000B5560000}"/>
    <cellStyle name="Currency 5 2 2 4 2" xfId="22752" xr:uid="{00000000-0005-0000-0000-0000B6560000}"/>
    <cellStyle name="Currency 5 2 2 4 2 2" xfId="22753" xr:uid="{00000000-0005-0000-0000-0000B7560000}"/>
    <cellStyle name="Currency 5 2 2 4 2 2 2" xfId="22754" xr:uid="{00000000-0005-0000-0000-0000B8560000}"/>
    <cellStyle name="Currency 5 2 2 4 2 2 3" xfId="22755" xr:uid="{00000000-0005-0000-0000-0000B9560000}"/>
    <cellStyle name="Currency 5 2 2 4 2 3" xfId="22756" xr:uid="{00000000-0005-0000-0000-0000BA560000}"/>
    <cellStyle name="Currency 5 2 2 4 2 3 2" xfId="22757" xr:uid="{00000000-0005-0000-0000-0000BB560000}"/>
    <cellStyle name="Currency 5 2 2 4 2 3 3" xfId="22758" xr:uid="{00000000-0005-0000-0000-0000BC560000}"/>
    <cellStyle name="Currency 5 2 2 4 2 4" xfId="22759" xr:uid="{00000000-0005-0000-0000-0000BD560000}"/>
    <cellStyle name="Currency 5 2 2 4 2 4 2" xfId="22760" xr:uid="{00000000-0005-0000-0000-0000BE560000}"/>
    <cellStyle name="Currency 5 2 2 4 2 4 3" xfId="22761" xr:uid="{00000000-0005-0000-0000-0000BF560000}"/>
    <cellStyle name="Currency 5 2 2 4 2 5" xfId="22762" xr:uid="{00000000-0005-0000-0000-0000C0560000}"/>
    <cellStyle name="Currency 5 2 2 4 2 5 2" xfId="22763" xr:uid="{00000000-0005-0000-0000-0000C1560000}"/>
    <cellStyle name="Currency 5 2 2 4 2 5 3" xfId="22764" xr:uid="{00000000-0005-0000-0000-0000C2560000}"/>
    <cellStyle name="Currency 5 2 2 4 2 6" xfId="22765" xr:uid="{00000000-0005-0000-0000-0000C3560000}"/>
    <cellStyle name="Currency 5 2 2 4 2 7" xfId="22766" xr:uid="{00000000-0005-0000-0000-0000C4560000}"/>
    <cellStyle name="Currency 5 2 2 4 3" xfId="22767" xr:uid="{00000000-0005-0000-0000-0000C5560000}"/>
    <cellStyle name="Currency 5 2 2 4 3 2" xfId="22768" xr:uid="{00000000-0005-0000-0000-0000C6560000}"/>
    <cellStyle name="Currency 5 2 2 4 3 3" xfId="22769" xr:uid="{00000000-0005-0000-0000-0000C7560000}"/>
    <cellStyle name="Currency 5 2 2 4 4" xfId="22770" xr:uid="{00000000-0005-0000-0000-0000C8560000}"/>
    <cellStyle name="Currency 5 2 2 4 4 2" xfId="22771" xr:uid="{00000000-0005-0000-0000-0000C9560000}"/>
    <cellStyle name="Currency 5 2 2 4 4 3" xfId="22772" xr:uid="{00000000-0005-0000-0000-0000CA560000}"/>
    <cellStyle name="Currency 5 2 2 4 5" xfId="22773" xr:uid="{00000000-0005-0000-0000-0000CB560000}"/>
    <cellStyle name="Currency 5 2 2 4 5 2" xfId="22774" xr:uid="{00000000-0005-0000-0000-0000CC560000}"/>
    <cellStyle name="Currency 5 2 2 4 5 3" xfId="22775" xr:uid="{00000000-0005-0000-0000-0000CD560000}"/>
    <cellStyle name="Currency 5 2 2 4 6" xfId="22776" xr:uid="{00000000-0005-0000-0000-0000CE560000}"/>
    <cellStyle name="Currency 5 2 2 4 6 2" xfId="22777" xr:uid="{00000000-0005-0000-0000-0000CF560000}"/>
    <cellStyle name="Currency 5 2 2 4 6 3" xfId="22778" xr:uid="{00000000-0005-0000-0000-0000D0560000}"/>
    <cellStyle name="Currency 5 2 2 4 7" xfId="22779" xr:uid="{00000000-0005-0000-0000-0000D1560000}"/>
    <cellStyle name="Currency 5 2 2 4 8" xfId="22780" xr:uid="{00000000-0005-0000-0000-0000D2560000}"/>
    <cellStyle name="Currency 5 2 2 5" xfId="22781" xr:uid="{00000000-0005-0000-0000-0000D3560000}"/>
    <cellStyle name="Currency 5 2 2 5 2" xfId="22782" xr:uid="{00000000-0005-0000-0000-0000D4560000}"/>
    <cellStyle name="Currency 5 2 2 5 2 2" xfId="22783" xr:uid="{00000000-0005-0000-0000-0000D5560000}"/>
    <cellStyle name="Currency 5 2 2 5 2 3" xfId="22784" xr:uid="{00000000-0005-0000-0000-0000D6560000}"/>
    <cellStyle name="Currency 5 2 2 5 3" xfId="22785" xr:uid="{00000000-0005-0000-0000-0000D7560000}"/>
    <cellStyle name="Currency 5 2 2 5 3 2" xfId="22786" xr:uid="{00000000-0005-0000-0000-0000D8560000}"/>
    <cellStyle name="Currency 5 2 2 5 3 3" xfId="22787" xr:uid="{00000000-0005-0000-0000-0000D9560000}"/>
    <cellStyle name="Currency 5 2 2 5 4" xfId="22788" xr:uid="{00000000-0005-0000-0000-0000DA560000}"/>
    <cellStyle name="Currency 5 2 2 5 4 2" xfId="22789" xr:uid="{00000000-0005-0000-0000-0000DB560000}"/>
    <cellStyle name="Currency 5 2 2 5 4 3" xfId="22790" xr:uid="{00000000-0005-0000-0000-0000DC560000}"/>
    <cellStyle name="Currency 5 2 2 5 5" xfId="22791" xr:uid="{00000000-0005-0000-0000-0000DD560000}"/>
    <cellStyle name="Currency 5 2 2 5 5 2" xfId="22792" xr:uid="{00000000-0005-0000-0000-0000DE560000}"/>
    <cellStyle name="Currency 5 2 2 5 5 3" xfId="22793" xr:uid="{00000000-0005-0000-0000-0000DF560000}"/>
    <cellStyle name="Currency 5 2 2 5 6" xfId="22794" xr:uid="{00000000-0005-0000-0000-0000E0560000}"/>
    <cellStyle name="Currency 5 2 2 5 7" xfId="22795" xr:uid="{00000000-0005-0000-0000-0000E1560000}"/>
    <cellStyle name="Currency 5 2 2 6" xfId="22796" xr:uid="{00000000-0005-0000-0000-0000E2560000}"/>
    <cellStyle name="Currency 5 2 2 6 2" xfId="22797" xr:uid="{00000000-0005-0000-0000-0000E3560000}"/>
    <cellStyle name="Currency 5 2 2 6 2 2" xfId="22798" xr:uid="{00000000-0005-0000-0000-0000E4560000}"/>
    <cellStyle name="Currency 5 2 2 6 2 3" xfId="22799" xr:uid="{00000000-0005-0000-0000-0000E5560000}"/>
    <cellStyle name="Currency 5 2 2 6 3" xfId="22800" xr:uid="{00000000-0005-0000-0000-0000E6560000}"/>
    <cellStyle name="Currency 5 2 2 6 3 2" xfId="22801" xr:uid="{00000000-0005-0000-0000-0000E7560000}"/>
    <cellStyle name="Currency 5 2 2 6 3 3" xfId="22802" xr:uid="{00000000-0005-0000-0000-0000E8560000}"/>
    <cellStyle name="Currency 5 2 2 6 4" xfId="22803" xr:uid="{00000000-0005-0000-0000-0000E9560000}"/>
    <cellStyle name="Currency 5 2 2 6 4 2" xfId="22804" xr:uid="{00000000-0005-0000-0000-0000EA560000}"/>
    <cellStyle name="Currency 5 2 2 6 4 3" xfId="22805" xr:uid="{00000000-0005-0000-0000-0000EB560000}"/>
    <cellStyle name="Currency 5 2 2 6 5" xfId="22806" xr:uid="{00000000-0005-0000-0000-0000EC560000}"/>
    <cellStyle name="Currency 5 2 2 6 5 2" xfId="22807" xr:uid="{00000000-0005-0000-0000-0000ED560000}"/>
    <cellStyle name="Currency 5 2 2 6 5 3" xfId="22808" xr:uid="{00000000-0005-0000-0000-0000EE560000}"/>
    <cellStyle name="Currency 5 2 2 6 6" xfId="22809" xr:uid="{00000000-0005-0000-0000-0000EF560000}"/>
    <cellStyle name="Currency 5 2 2 6 7" xfId="22810" xr:uid="{00000000-0005-0000-0000-0000F0560000}"/>
    <cellStyle name="Currency 5 2 2 7" xfId="22811" xr:uid="{00000000-0005-0000-0000-0000F1560000}"/>
    <cellStyle name="Currency 5 2 2 7 2" xfId="22812" xr:uid="{00000000-0005-0000-0000-0000F2560000}"/>
    <cellStyle name="Currency 5 2 2 7 2 2" xfId="22813" xr:uid="{00000000-0005-0000-0000-0000F3560000}"/>
    <cellStyle name="Currency 5 2 2 7 2 3" xfId="22814" xr:uid="{00000000-0005-0000-0000-0000F4560000}"/>
    <cellStyle name="Currency 5 2 2 7 3" xfId="22815" xr:uid="{00000000-0005-0000-0000-0000F5560000}"/>
    <cellStyle name="Currency 5 2 2 7 3 2" xfId="22816" xr:uid="{00000000-0005-0000-0000-0000F6560000}"/>
    <cellStyle name="Currency 5 2 2 7 3 3" xfId="22817" xr:uid="{00000000-0005-0000-0000-0000F7560000}"/>
    <cellStyle name="Currency 5 2 2 7 4" xfId="22818" xr:uid="{00000000-0005-0000-0000-0000F8560000}"/>
    <cellStyle name="Currency 5 2 2 7 4 2" xfId="22819" xr:uid="{00000000-0005-0000-0000-0000F9560000}"/>
    <cellStyle name="Currency 5 2 2 7 4 3" xfId="22820" xr:uid="{00000000-0005-0000-0000-0000FA560000}"/>
    <cellStyle name="Currency 5 2 2 7 5" xfId="22821" xr:uid="{00000000-0005-0000-0000-0000FB560000}"/>
    <cellStyle name="Currency 5 2 2 7 5 2" xfId="22822" xr:uid="{00000000-0005-0000-0000-0000FC560000}"/>
    <cellStyle name="Currency 5 2 2 7 5 3" xfId="22823" xr:uid="{00000000-0005-0000-0000-0000FD560000}"/>
    <cellStyle name="Currency 5 2 2 7 6" xfId="22824" xr:uid="{00000000-0005-0000-0000-0000FE560000}"/>
    <cellStyle name="Currency 5 2 2 7 7" xfId="22825" xr:uid="{00000000-0005-0000-0000-0000FF560000}"/>
    <cellStyle name="Currency 5 2 2 8" xfId="22826" xr:uid="{00000000-0005-0000-0000-000000570000}"/>
    <cellStyle name="Currency 5 2 2 8 2" xfId="22827" xr:uid="{00000000-0005-0000-0000-000001570000}"/>
    <cellStyle name="Currency 5 2 2 8 2 2" xfId="22828" xr:uid="{00000000-0005-0000-0000-000002570000}"/>
    <cellStyle name="Currency 5 2 2 8 2 3" xfId="22829" xr:uid="{00000000-0005-0000-0000-000003570000}"/>
    <cellStyle name="Currency 5 2 2 8 3" xfId="22830" xr:uid="{00000000-0005-0000-0000-000004570000}"/>
    <cellStyle name="Currency 5 2 2 8 3 2" xfId="22831" xr:uid="{00000000-0005-0000-0000-000005570000}"/>
    <cellStyle name="Currency 5 2 2 8 3 3" xfId="22832" xr:uid="{00000000-0005-0000-0000-000006570000}"/>
    <cellStyle name="Currency 5 2 2 8 4" xfId="22833" xr:uid="{00000000-0005-0000-0000-000007570000}"/>
    <cellStyle name="Currency 5 2 2 8 4 2" xfId="22834" xr:uid="{00000000-0005-0000-0000-000008570000}"/>
    <cellStyle name="Currency 5 2 2 8 4 3" xfId="22835" xr:uid="{00000000-0005-0000-0000-000009570000}"/>
    <cellStyle name="Currency 5 2 2 8 5" xfId="22836" xr:uid="{00000000-0005-0000-0000-00000A570000}"/>
    <cellStyle name="Currency 5 2 2 8 5 2" xfId="22837" xr:uid="{00000000-0005-0000-0000-00000B570000}"/>
    <cellStyle name="Currency 5 2 2 8 5 3" xfId="22838" xr:uid="{00000000-0005-0000-0000-00000C570000}"/>
    <cellStyle name="Currency 5 2 2 8 6" xfId="22839" xr:uid="{00000000-0005-0000-0000-00000D570000}"/>
    <cellStyle name="Currency 5 2 2 8 7" xfId="22840" xr:uid="{00000000-0005-0000-0000-00000E570000}"/>
    <cellStyle name="Currency 5 2 2 9" xfId="22841" xr:uid="{00000000-0005-0000-0000-00000F570000}"/>
    <cellStyle name="Currency 5 2 2 9 2" xfId="22842" xr:uid="{00000000-0005-0000-0000-000010570000}"/>
    <cellStyle name="Currency 5 2 2 9 3" xfId="22843" xr:uid="{00000000-0005-0000-0000-000011570000}"/>
    <cellStyle name="Currency 5 2 3" xfId="22844" xr:uid="{00000000-0005-0000-0000-000012570000}"/>
    <cellStyle name="Currency 5 2 3 10" xfId="22845" xr:uid="{00000000-0005-0000-0000-000013570000}"/>
    <cellStyle name="Currency 5 2 3 11" xfId="22846" xr:uid="{00000000-0005-0000-0000-000014570000}"/>
    <cellStyle name="Currency 5 2 3 2" xfId="22847" xr:uid="{00000000-0005-0000-0000-000015570000}"/>
    <cellStyle name="Currency 5 2 3 2 2" xfId="22848" xr:uid="{00000000-0005-0000-0000-000016570000}"/>
    <cellStyle name="Currency 5 2 3 2 2 2" xfId="22849" xr:uid="{00000000-0005-0000-0000-000017570000}"/>
    <cellStyle name="Currency 5 2 3 2 2 2 2" xfId="22850" xr:uid="{00000000-0005-0000-0000-000018570000}"/>
    <cellStyle name="Currency 5 2 3 2 2 2 3" xfId="22851" xr:uid="{00000000-0005-0000-0000-000019570000}"/>
    <cellStyle name="Currency 5 2 3 2 2 3" xfId="22852" xr:uid="{00000000-0005-0000-0000-00001A570000}"/>
    <cellStyle name="Currency 5 2 3 2 2 3 2" xfId="22853" xr:uid="{00000000-0005-0000-0000-00001B570000}"/>
    <cellStyle name="Currency 5 2 3 2 2 3 3" xfId="22854" xr:uid="{00000000-0005-0000-0000-00001C570000}"/>
    <cellStyle name="Currency 5 2 3 2 2 4" xfId="22855" xr:uid="{00000000-0005-0000-0000-00001D570000}"/>
    <cellStyle name="Currency 5 2 3 2 2 4 2" xfId="22856" xr:uid="{00000000-0005-0000-0000-00001E570000}"/>
    <cellStyle name="Currency 5 2 3 2 2 4 3" xfId="22857" xr:uid="{00000000-0005-0000-0000-00001F570000}"/>
    <cellStyle name="Currency 5 2 3 2 2 5" xfId="22858" xr:uid="{00000000-0005-0000-0000-000020570000}"/>
    <cellStyle name="Currency 5 2 3 2 2 5 2" xfId="22859" xr:uid="{00000000-0005-0000-0000-000021570000}"/>
    <cellStyle name="Currency 5 2 3 2 2 5 3" xfId="22860" xr:uid="{00000000-0005-0000-0000-000022570000}"/>
    <cellStyle name="Currency 5 2 3 2 2 6" xfId="22861" xr:uid="{00000000-0005-0000-0000-000023570000}"/>
    <cellStyle name="Currency 5 2 3 2 2 7" xfId="22862" xr:uid="{00000000-0005-0000-0000-000024570000}"/>
    <cellStyle name="Currency 5 2 3 2 3" xfId="22863" xr:uid="{00000000-0005-0000-0000-000025570000}"/>
    <cellStyle name="Currency 5 2 3 2 3 2" xfId="22864" xr:uid="{00000000-0005-0000-0000-000026570000}"/>
    <cellStyle name="Currency 5 2 3 2 3 3" xfId="22865" xr:uid="{00000000-0005-0000-0000-000027570000}"/>
    <cellStyle name="Currency 5 2 3 2 4" xfId="22866" xr:uid="{00000000-0005-0000-0000-000028570000}"/>
    <cellStyle name="Currency 5 2 3 2 4 2" xfId="22867" xr:uid="{00000000-0005-0000-0000-000029570000}"/>
    <cellStyle name="Currency 5 2 3 2 4 3" xfId="22868" xr:uid="{00000000-0005-0000-0000-00002A570000}"/>
    <cellStyle name="Currency 5 2 3 2 5" xfId="22869" xr:uid="{00000000-0005-0000-0000-00002B570000}"/>
    <cellStyle name="Currency 5 2 3 2 5 2" xfId="22870" xr:uid="{00000000-0005-0000-0000-00002C570000}"/>
    <cellStyle name="Currency 5 2 3 2 5 3" xfId="22871" xr:uid="{00000000-0005-0000-0000-00002D570000}"/>
    <cellStyle name="Currency 5 2 3 2 6" xfId="22872" xr:uid="{00000000-0005-0000-0000-00002E570000}"/>
    <cellStyle name="Currency 5 2 3 2 6 2" xfId="22873" xr:uid="{00000000-0005-0000-0000-00002F570000}"/>
    <cellStyle name="Currency 5 2 3 2 6 3" xfId="22874" xr:uid="{00000000-0005-0000-0000-000030570000}"/>
    <cellStyle name="Currency 5 2 3 2 7" xfId="22875" xr:uid="{00000000-0005-0000-0000-000031570000}"/>
    <cellStyle name="Currency 5 2 3 2 8" xfId="22876" xr:uid="{00000000-0005-0000-0000-000032570000}"/>
    <cellStyle name="Currency 5 2 3 3" xfId="22877" xr:uid="{00000000-0005-0000-0000-000033570000}"/>
    <cellStyle name="Currency 5 2 3 3 2" xfId="22878" xr:uid="{00000000-0005-0000-0000-000034570000}"/>
    <cellStyle name="Currency 5 2 3 3 2 2" xfId="22879" xr:uid="{00000000-0005-0000-0000-000035570000}"/>
    <cellStyle name="Currency 5 2 3 3 2 3" xfId="22880" xr:uid="{00000000-0005-0000-0000-000036570000}"/>
    <cellStyle name="Currency 5 2 3 3 3" xfId="22881" xr:uid="{00000000-0005-0000-0000-000037570000}"/>
    <cellStyle name="Currency 5 2 3 3 3 2" xfId="22882" xr:uid="{00000000-0005-0000-0000-000038570000}"/>
    <cellStyle name="Currency 5 2 3 3 3 3" xfId="22883" xr:uid="{00000000-0005-0000-0000-000039570000}"/>
    <cellStyle name="Currency 5 2 3 3 4" xfId="22884" xr:uid="{00000000-0005-0000-0000-00003A570000}"/>
    <cellStyle name="Currency 5 2 3 3 4 2" xfId="22885" xr:uid="{00000000-0005-0000-0000-00003B570000}"/>
    <cellStyle name="Currency 5 2 3 3 4 3" xfId="22886" xr:uid="{00000000-0005-0000-0000-00003C570000}"/>
    <cellStyle name="Currency 5 2 3 3 5" xfId="22887" xr:uid="{00000000-0005-0000-0000-00003D570000}"/>
    <cellStyle name="Currency 5 2 3 3 5 2" xfId="22888" xr:uid="{00000000-0005-0000-0000-00003E570000}"/>
    <cellStyle name="Currency 5 2 3 3 5 3" xfId="22889" xr:uid="{00000000-0005-0000-0000-00003F570000}"/>
    <cellStyle name="Currency 5 2 3 3 6" xfId="22890" xr:uid="{00000000-0005-0000-0000-000040570000}"/>
    <cellStyle name="Currency 5 2 3 3 7" xfId="22891" xr:uid="{00000000-0005-0000-0000-000041570000}"/>
    <cellStyle name="Currency 5 2 3 4" xfId="22892" xr:uid="{00000000-0005-0000-0000-000042570000}"/>
    <cellStyle name="Currency 5 2 3 4 2" xfId="22893" xr:uid="{00000000-0005-0000-0000-000043570000}"/>
    <cellStyle name="Currency 5 2 3 4 2 2" xfId="22894" xr:uid="{00000000-0005-0000-0000-000044570000}"/>
    <cellStyle name="Currency 5 2 3 4 2 3" xfId="22895" xr:uid="{00000000-0005-0000-0000-000045570000}"/>
    <cellStyle name="Currency 5 2 3 4 3" xfId="22896" xr:uid="{00000000-0005-0000-0000-000046570000}"/>
    <cellStyle name="Currency 5 2 3 4 3 2" xfId="22897" xr:uid="{00000000-0005-0000-0000-000047570000}"/>
    <cellStyle name="Currency 5 2 3 4 3 3" xfId="22898" xr:uid="{00000000-0005-0000-0000-000048570000}"/>
    <cellStyle name="Currency 5 2 3 4 4" xfId="22899" xr:uid="{00000000-0005-0000-0000-000049570000}"/>
    <cellStyle name="Currency 5 2 3 4 4 2" xfId="22900" xr:uid="{00000000-0005-0000-0000-00004A570000}"/>
    <cellStyle name="Currency 5 2 3 4 4 3" xfId="22901" xr:uid="{00000000-0005-0000-0000-00004B570000}"/>
    <cellStyle name="Currency 5 2 3 4 5" xfId="22902" xr:uid="{00000000-0005-0000-0000-00004C570000}"/>
    <cellStyle name="Currency 5 2 3 4 5 2" xfId="22903" xr:uid="{00000000-0005-0000-0000-00004D570000}"/>
    <cellStyle name="Currency 5 2 3 4 5 3" xfId="22904" xr:uid="{00000000-0005-0000-0000-00004E570000}"/>
    <cellStyle name="Currency 5 2 3 4 6" xfId="22905" xr:uid="{00000000-0005-0000-0000-00004F570000}"/>
    <cellStyle name="Currency 5 2 3 4 7" xfId="22906" xr:uid="{00000000-0005-0000-0000-000050570000}"/>
    <cellStyle name="Currency 5 2 3 5" xfId="22907" xr:uid="{00000000-0005-0000-0000-000051570000}"/>
    <cellStyle name="Currency 5 2 3 5 2" xfId="22908" xr:uid="{00000000-0005-0000-0000-000052570000}"/>
    <cellStyle name="Currency 5 2 3 5 2 2" xfId="22909" xr:uid="{00000000-0005-0000-0000-000053570000}"/>
    <cellStyle name="Currency 5 2 3 5 2 3" xfId="22910" xr:uid="{00000000-0005-0000-0000-000054570000}"/>
    <cellStyle name="Currency 5 2 3 5 3" xfId="22911" xr:uid="{00000000-0005-0000-0000-000055570000}"/>
    <cellStyle name="Currency 5 2 3 5 3 2" xfId="22912" xr:uid="{00000000-0005-0000-0000-000056570000}"/>
    <cellStyle name="Currency 5 2 3 5 3 3" xfId="22913" xr:uid="{00000000-0005-0000-0000-000057570000}"/>
    <cellStyle name="Currency 5 2 3 5 4" xfId="22914" xr:uid="{00000000-0005-0000-0000-000058570000}"/>
    <cellStyle name="Currency 5 2 3 5 4 2" xfId="22915" xr:uid="{00000000-0005-0000-0000-000059570000}"/>
    <cellStyle name="Currency 5 2 3 5 4 3" xfId="22916" xr:uid="{00000000-0005-0000-0000-00005A570000}"/>
    <cellStyle name="Currency 5 2 3 5 5" xfId="22917" xr:uid="{00000000-0005-0000-0000-00005B570000}"/>
    <cellStyle name="Currency 5 2 3 5 5 2" xfId="22918" xr:uid="{00000000-0005-0000-0000-00005C570000}"/>
    <cellStyle name="Currency 5 2 3 5 5 3" xfId="22919" xr:uid="{00000000-0005-0000-0000-00005D570000}"/>
    <cellStyle name="Currency 5 2 3 5 6" xfId="22920" xr:uid="{00000000-0005-0000-0000-00005E570000}"/>
    <cellStyle name="Currency 5 2 3 5 7" xfId="22921" xr:uid="{00000000-0005-0000-0000-00005F570000}"/>
    <cellStyle name="Currency 5 2 3 6" xfId="22922" xr:uid="{00000000-0005-0000-0000-000060570000}"/>
    <cellStyle name="Currency 5 2 3 6 2" xfId="22923" xr:uid="{00000000-0005-0000-0000-000061570000}"/>
    <cellStyle name="Currency 5 2 3 6 3" xfId="22924" xr:uid="{00000000-0005-0000-0000-000062570000}"/>
    <cellStyle name="Currency 5 2 3 7" xfId="22925" xr:uid="{00000000-0005-0000-0000-000063570000}"/>
    <cellStyle name="Currency 5 2 3 7 2" xfId="22926" xr:uid="{00000000-0005-0000-0000-000064570000}"/>
    <cellStyle name="Currency 5 2 3 7 3" xfId="22927" xr:uid="{00000000-0005-0000-0000-000065570000}"/>
    <cellStyle name="Currency 5 2 3 8" xfId="22928" xr:uid="{00000000-0005-0000-0000-000066570000}"/>
    <cellStyle name="Currency 5 2 3 8 2" xfId="22929" xr:uid="{00000000-0005-0000-0000-000067570000}"/>
    <cellStyle name="Currency 5 2 3 8 3" xfId="22930" xr:uid="{00000000-0005-0000-0000-000068570000}"/>
    <cellStyle name="Currency 5 2 3 9" xfId="22931" xr:uid="{00000000-0005-0000-0000-000069570000}"/>
    <cellStyle name="Currency 5 2 3 9 2" xfId="22932" xr:uid="{00000000-0005-0000-0000-00006A570000}"/>
    <cellStyle name="Currency 5 2 3 9 3" xfId="22933" xr:uid="{00000000-0005-0000-0000-00006B570000}"/>
    <cellStyle name="Currency 5 2 4" xfId="22934" xr:uid="{00000000-0005-0000-0000-00006C570000}"/>
    <cellStyle name="Currency 5 2 4 2" xfId="22935" xr:uid="{00000000-0005-0000-0000-00006D570000}"/>
    <cellStyle name="Currency 5 2 4 2 2" xfId="22936" xr:uid="{00000000-0005-0000-0000-00006E570000}"/>
    <cellStyle name="Currency 5 2 4 2 2 2" xfId="22937" xr:uid="{00000000-0005-0000-0000-00006F570000}"/>
    <cellStyle name="Currency 5 2 4 2 2 3" xfId="22938" xr:uid="{00000000-0005-0000-0000-000070570000}"/>
    <cellStyle name="Currency 5 2 4 2 3" xfId="22939" xr:uid="{00000000-0005-0000-0000-000071570000}"/>
    <cellStyle name="Currency 5 2 4 2 3 2" xfId="22940" xr:uid="{00000000-0005-0000-0000-000072570000}"/>
    <cellStyle name="Currency 5 2 4 2 3 3" xfId="22941" xr:uid="{00000000-0005-0000-0000-000073570000}"/>
    <cellStyle name="Currency 5 2 4 2 4" xfId="22942" xr:uid="{00000000-0005-0000-0000-000074570000}"/>
    <cellStyle name="Currency 5 2 4 2 4 2" xfId="22943" xr:uid="{00000000-0005-0000-0000-000075570000}"/>
    <cellStyle name="Currency 5 2 4 2 4 3" xfId="22944" xr:uid="{00000000-0005-0000-0000-000076570000}"/>
    <cellStyle name="Currency 5 2 4 2 5" xfId="22945" xr:uid="{00000000-0005-0000-0000-000077570000}"/>
    <cellStyle name="Currency 5 2 4 2 5 2" xfId="22946" xr:uid="{00000000-0005-0000-0000-000078570000}"/>
    <cellStyle name="Currency 5 2 4 2 5 3" xfId="22947" xr:uid="{00000000-0005-0000-0000-000079570000}"/>
    <cellStyle name="Currency 5 2 4 2 6" xfId="22948" xr:uid="{00000000-0005-0000-0000-00007A570000}"/>
    <cellStyle name="Currency 5 2 4 2 7" xfId="22949" xr:uid="{00000000-0005-0000-0000-00007B570000}"/>
    <cellStyle name="Currency 5 2 4 3" xfId="22950" xr:uid="{00000000-0005-0000-0000-00007C570000}"/>
    <cellStyle name="Currency 5 2 4 3 2" xfId="22951" xr:uid="{00000000-0005-0000-0000-00007D570000}"/>
    <cellStyle name="Currency 5 2 4 3 3" xfId="22952" xr:uid="{00000000-0005-0000-0000-00007E570000}"/>
    <cellStyle name="Currency 5 2 4 4" xfId="22953" xr:uid="{00000000-0005-0000-0000-00007F570000}"/>
    <cellStyle name="Currency 5 2 4 4 2" xfId="22954" xr:uid="{00000000-0005-0000-0000-000080570000}"/>
    <cellStyle name="Currency 5 2 4 4 3" xfId="22955" xr:uid="{00000000-0005-0000-0000-000081570000}"/>
    <cellStyle name="Currency 5 2 4 5" xfId="22956" xr:uid="{00000000-0005-0000-0000-000082570000}"/>
    <cellStyle name="Currency 5 2 4 5 2" xfId="22957" xr:uid="{00000000-0005-0000-0000-000083570000}"/>
    <cellStyle name="Currency 5 2 4 5 3" xfId="22958" xr:uid="{00000000-0005-0000-0000-000084570000}"/>
    <cellStyle name="Currency 5 2 4 6" xfId="22959" xr:uid="{00000000-0005-0000-0000-000085570000}"/>
    <cellStyle name="Currency 5 2 4 6 2" xfId="22960" xr:uid="{00000000-0005-0000-0000-000086570000}"/>
    <cellStyle name="Currency 5 2 4 6 3" xfId="22961" xr:uid="{00000000-0005-0000-0000-000087570000}"/>
    <cellStyle name="Currency 5 2 4 7" xfId="22962" xr:uid="{00000000-0005-0000-0000-000088570000}"/>
    <cellStyle name="Currency 5 2 4 8" xfId="22963" xr:uid="{00000000-0005-0000-0000-000089570000}"/>
    <cellStyle name="Currency 5 2 5" xfId="22964" xr:uid="{00000000-0005-0000-0000-00008A570000}"/>
    <cellStyle name="Currency 5 2 5 2" xfId="22965" xr:uid="{00000000-0005-0000-0000-00008B570000}"/>
    <cellStyle name="Currency 5 2 5 2 2" xfId="22966" xr:uid="{00000000-0005-0000-0000-00008C570000}"/>
    <cellStyle name="Currency 5 2 5 2 2 2" xfId="22967" xr:uid="{00000000-0005-0000-0000-00008D570000}"/>
    <cellStyle name="Currency 5 2 5 2 2 3" xfId="22968" xr:uid="{00000000-0005-0000-0000-00008E570000}"/>
    <cellStyle name="Currency 5 2 5 2 3" xfId="22969" xr:uid="{00000000-0005-0000-0000-00008F570000}"/>
    <cellStyle name="Currency 5 2 5 2 3 2" xfId="22970" xr:uid="{00000000-0005-0000-0000-000090570000}"/>
    <cellStyle name="Currency 5 2 5 2 3 3" xfId="22971" xr:uid="{00000000-0005-0000-0000-000091570000}"/>
    <cellStyle name="Currency 5 2 5 2 4" xfId="22972" xr:uid="{00000000-0005-0000-0000-000092570000}"/>
    <cellStyle name="Currency 5 2 5 2 4 2" xfId="22973" xr:uid="{00000000-0005-0000-0000-000093570000}"/>
    <cellStyle name="Currency 5 2 5 2 4 3" xfId="22974" xr:uid="{00000000-0005-0000-0000-000094570000}"/>
    <cellStyle name="Currency 5 2 5 2 5" xfId="22975" xr:uid="{00000000-0005-0000-0000-000095570000}"/>
    <cellStyle name="Currency 5 2 5 2 5 2" xfId="22976" xr:uid="{00000000-0005-0000-0000-000096570000}"/>
    <cellStyle name="Currency 5 2 5 2 5 3" xfId="22977" xr:uid="{00000000-0005-0000-0000-000097570000}"/>
    <cellStyle name="Currency 5 2 5 2 6" xfId="22978" xr:uid="{00000000-0005-0000-0000-000098570000}"/>
    <cellStyle name="Currency 5 2 5 2 7" xfId="22979" xr:uid="{00000000-0005-0000-0000-000099570000}"/>
    <cellStyle name="Currency 5 2 5 3" xfId="22980" xr:uid="{00000000-0005-0000-0000-00009A570000}"/>
    <cellStyle name="Currency 5 2 5 3 2" xfId="22981" xr:uid="{00000000-0005-0000-0000-00009B570000}"/>
    <cellStyle name="Currency 5 2 5 3 3" xfId="22982" xr:uid="{00000000-0005-0000-0000-00009C570000}"/>
    <cellStyle name="Currency 5 2 5 4" xfId="22983" xr:uid="{00000000-0005-0000-0000-00009D570000}"/>
    <cellStyle name="Currency 5 2 5 4 2" xfId="22984" xr:uid="{00000000-0005-0000-0000-00009E570000}"/>
    <cellStyle name="Currency 5 2 5 4 3" xfId="22985" xr:uid="{00000000-0005-0000-0000-00009F570000}"/>
    <cellStyle name="Currency 5 2 5 5" xfId="22986" xr:uid="{00000000-0005-0000-0000-0000A0570000}"/>
    <cellStyle name="Currency 5 2 5 5 2" xfId="22987" xr:uid="{00000000-0005-0000-0000-0000A1570000}"/>
    <cellStyle name="Currency 5 2 5 5 3" xfId="22988" xr:uid="{00000000-0005-0000-0000-0000A2570000}"/>
    <cellStyle name="Currency 5 2 5 6" xfId="22989" xr:uid="{00000000-0005-0000-0000-0000A3570000}"/>
    <cellStyle name="Currency 5 2 5 6 2" xfId="22990" xr:uid="{00000000-0005-0000-0000-0000A4570000}"/>
    <cellStyle name="Currency 5 2 5 6 3" xfId="22991" xr:uid="{00000000-0005-0000-0000-0000A5570000}"/>
    <cellStyle name="Currency 5 2 5 7" xfId="22992" xr:uid="{00000000-0005-0000-0000-0000A6570000}"/>
    <cellStyle name="Currency 5 2 5 8" xfId="22993" xr:uid="{00000000-0005-0000-0000-0000A7570000}"/>
    <cellStyle name="Currency 5 2 6" xfId="22994" xr:uid="{00000000-0005-0000-0000-0000A8570000}"/>
    <cellStyle name="Currency 5 2 6 2" xfId="22995" xr:uid="{00000000-0005-0000-0000-0000A9570000}"/>
    <cellStyle name="Currency 5 2 6 2 2" xfId="22996" xr:uid="{00000000-0005-0000-0000-0000AA570000}"/>
    <cellStyle name="Currency 5 2 6 2 3" xfId="22997" xr:uid="{00000000-0005-0000-0000-0000AB570000}"/>
    <cellStyle name="Currency 5 2 6 3" xfId="22998" xr:uid="{00000000-0005-0000-0000-0000AC570000}"/>
    <cellStyle name="Currency 5 2 6 3 2" xfId="22999" xr:uid="{00000000-0005-0000-0000-0000AD570000}"/>
    <cellStyle name="Currency 5 2 6 3 3" xfId="23000" xr:uid="{00000000-0005-0000-0000-0000AE570000}"/>
    <cellStyle name="Currency 5 2 6 4" xfId="23001" xr:uid="{00000000-0005-0000-0000-0000AF570000}"/>
    <cellStyle name="Currency 5 2 6 4 2" xfId="23002" xr:uid="{00000000-0005-0000-0000-0000B0570000}"/>
    <cellStyle name="Currency 5 2 6 4 3" xfId="23003" xr:uid="{00000000-0005-0000-0000-0000B1570000}"/>
    <cellStyle name="Currency 5 2 6 5" xfId="23004" xr:uid="{00000000-0005-0000-0000-0000B2570000}"/>
    <cellStyle name="Currency 5 2 6 5 2" xfId="23005" xr:uid="{00000000-0005-0000-0000-0000B3570000}"/>
    <cellStyle name="Currency 5 2 6 5 3" xfId="23006" xr:uid="{00000000-0005-0000-0000-0000B4570000}"/>
    <cellStyle name="Currency 5 2 6 6" xfId="23007" xr:uid="{00000000-0005-0000-0000-0000B5570000}"/>
    <cellStyle name="Currency 5 2 6 7" xfId="23008" xr:uid="{00000000-0005-0000-0000-0000B6570000}"/>
    <cellStyle name="Currency 5 2 7" xfId="23009" xr:uid="{00000000-0005-0000-0000-0000B7570000}"/>
    <cellStyle name="Currency 5 2 7 2" xfId="23010" xr:uid="{00000000-0005-0000-0000-0000B8570000}"/>
    <cellStyle name="Currency 5 2 7 2 2" xfId="23011" xr:uid="{00000000-0005-0000-0000-0000B9570000}"/>
    <cellStyle name="Currency 5 2 7 2 3" xfId="23012" xr:uid="{00000000-0005-0000-0000-0000BA570000}"/>
    <cellStyle name="Currency 5 2 7 3" xfId="23013" xr:uid="{00000000-0005-0000-0000-0000BB570000}"/>
    <cellStyle name="Currency 5 2 7 3 2" xfId="23014" xr:uid="{00000000-0005-0000-0000-0000BC570000}"/>
    <cellStyle name="Currency 5 2 7 3 3" xfId="23015" xr:uid="{00000000-0005-0000-0000-0000BD570000}"/>
    <cellStyle name="Currency 5 2 7 4" xfId="23016" xr:uid="{00000000-0005-0000-0000-0000BE570000}"/>
    <cellStyle name="Currency 5 2 7 4 2" xfId="23017" xr:uid="{00000000-0005-0000-0000-0000BF570000}"/>
    <cellStyle name="Currency 5 2 7 4 3" xfId="23018" xr:uid="{00000000-0005-0000-0000-0000C0570000}"/>
    <cellStyle name="Currency 5 2 7 5" xfId="23019" xr:uid="{00000000-0005-0000-0000-0000C1570000}"/>
    <cellStyle name="Currency 5 2 7 5 2" xfId="23020" xr:uid="{00000000-0005-0000-0000-0000C2570000}"/>
    <cellStyle name="Currency 5 2 7 5 3" xfId="23021" xr:uid="{00000000-0005-0000-0000-0000C3570000}"/>
    <cellStyle name="Currency 5 2 7 6" xfId="23022" xr:uid="{00000000-0005-0000-0000-0000C4570000}"/>
    <cellStyle name="Currency 5 2 7 7" xfId="23023" xr:uid="{00000000-0005-0000-0000-0000C5570000}"/>
    <cellStyle name="Currency 5 2 8" xfId="23024" xr:uid="{00000000-0005-0000-0000-0000C6570000}"/>
    <cellStyle name="Currency 5 2 8 2" xfId="23025" xr:uid="{00000000-0005-0000-0000-0000C7570000}"/>
    <cellStyle name="Currency 5 2 8 2 2" xfId="23026" xr:uid="{00000000-0005-0000-0000-0000C8570000}"/>
    <cellStyle name="Currency 5 2 8 2 3" xfId="23027" xr:uid="{00000000-0005-0000-0000-0000C9570000}"/>
    <cellStyle name="Currency 5 2 8 3" xfId="23028" xr:uid="{00000000-0005-0000-0000-0000CA570000}"/>
    <cellStyle name="Currency 5 2 8 3 2" xfId="23029" xr:uid="{00000000-0005-0000-0000-0000CB570000}"/>
    <cellStyle name="Currency 5 2 8 3 3" xfId="23030" xr:uid="{00000000-0005-0000-0000-0000CC570000}"/>
    <cellStyle name="Currency 5 2 8 4" xfId="23031" xr:uid="{00000000-0005-0000-0000-0000CD570000}"/>
    <cellStyle name="Currency 5 2 8 4 2" xfId="23032" xr:uid="{00000000-0005-0000-0000-0000CE570000}"/>
    <cellStyle name="Currency 5 2 8 4 3" xfId="23033" xr:uid="{00000000-0005-0000-0000-0000CF570000}"/>
    <cellStyle name="Currency 5 2 8 5" xfId="23034" xr:uid="{00000000-0005-0000-0000-0000D0570000}"/>
    <cellStyle name="Currency 5 2 8 5 2" xfId="23035" xr:uid="{00000000-0005-0000-0000-0000D1570000}"/>
    <cellStyle name="Currency 5 2 8 5 3" xfId="23036" xr:uid="{00000000-0005-0000-0000-0000D2570000}"/>
    <cellStyle name="Currency 5 2 8 6" xfId="23037" xr:uid="{00000000-0005-0000-0000-0000D3570000}"/>
    <cellStyle name="Currency 5 2 8 7" xfId="23038" xr:uid="{00000000-0005-0000-0000-0000D4570000}"/>
    <cellStyle name="Currency 5 2 9" xfId="23039" xr:uid="{00000000-0005-0000-0000-0000D5570000}"/>
    <cellStyle name="Currency 5 2 9 2" xfId="23040" xr:uid="{00000000-0005-0000-0000-0000D6570000}"/>
    <cellStyle name="Currency 5 2 9 2 2" xfId="23041" xr:uid="{00000000-0005-0000-0000-0000D7570000}"/>
    <cellStyle name="Currency 5 2 9 2 3" xfId="23042" xr:uid="{00000000-0005-0000-0000-0000D8570000}"/>
    <cellStyle name="Currency 5 2 9 3" xfId="23043" xr:uid="{00000000-0005-0000-0000-0000D9570000}"/>
    <cellStyle name="Currency 5 2 9 3 2" xfId="23044" xr:uid="{00000000-0005-0000-0000-0000DA570000}"/>
    <cellStyle name="Currency 5 2 9 3 3" xfId="23045" xr:uid="{00000000-0005-0000-0000-0000DB570000}"/>
    <cellStyle name="Currency 5 2 9 4" xfId="23046" xr:uid="{00000000-0005-0000-0000-0000DC570000}"/>
    <cellStyle name="Currency 5 2 9 4 2" xfId="23047" xr:uid="{00000000-0005-0000-0000-0000DD570000}"/>
    <cellStyle name="Currency 5 2 9 4 3" xfId="23048" xr:uid="{00000000-0005-0000-0000-0000DE570000}"/>
    <cellStyle name="Currency 5 2 9 5" xfId="23049" xr:uid="{00000000-0005-0000-0000-0000DF570000}"/>
    <cellStyle name="Currency 5 2 9 5 2" xfId="23050" xr:uid="{00000000-0005-0000-0000-0000E0570000}"/>
    <cellStyle name="Currency 5 2 9 5 3" xfId="23051" xr:uid="{00000000-0005-0000-0000-0000E1570000}"/>
    <cellStyle name="Currency 5 2 9 6" xfId="23052" xr:uid="{00000000-0005-0000-0000-0000E2570000}"/>
    <cellStyle name="Currency 5 2 9 7" xfId="23053" xr:uid="{00000000-0005-0000-0000-0000E3570000}"/>
    <cellStyle name="Currency 5 3" xfId="23054" xr:uid="{00000000-0005-0000-0000-0000E4570000}"/>
    <cellStyle name="Currency 5 3 10" xfId="23055" xr:uid="{00000000-0005-0000-0000-0000E5570000}"/>
    <cellStyle name="Currency 5 3 10 2" xfId="23056" xr:uid="{00000000-0005-0000-0000-0000E6570000}"/>
    <cellStyle name="Currency 5 3 10 3" xfId="23057" xr:uid="{00000000-0005-0000-0000-0000E7570000}"/>
    <cellStyle name="Currency 5 3 11" xfId="23058" xr:uid="{00000000-0005-0000-0000-0000E8570000}"/>
    <cellStyle name="Currency 5 3 11 2" xfId="23059" xr:uid="{00000000-0005-0000-0000-0000E9570000}"/>
    <cellStyle name="Currency 5 3 11 3" xfId="23060" xr:uid="{00000000-0005-0000-0000-0000EA570000}"/>
    <cellStyle name="Currency 5 3 12" xfId="23061" xr:uid="{00000000-0005-0000-0000-0000EB570000}"/>
    <cellStyle name="Currency 5 3 12 2" xfId="23062" xr:uid="{00000000-0005-0000-0000-0000EC570000}"/>
    <cellStyle name="Currency 5 3 12 3" xfId="23063" xr:uid="{00000000-0005-0000-0000-0000ED570000}"/>
    <cellStyle name="Currency 5 3 13" xfId="23064" xr:uid="{00000000-0005-0000-0000-0000EE570000}"/>
    <cellStyle name="Currency 5 3 14" xfId="23065" xr:uid="{00000000-0005-0000-0000-0000EF570000}"/>
    <cellStyle name="Currency 5 3 2" xfId="23066" xr:uid="{00000000-0005-0000-0000-0000F0570000}"/>
    <cellStyle name="Currency 5 3 2 10" xfId="23067" xr:uid="{00000000-0005-0000-0000-0000F1570000}"/>
    <cellStyle name="Currency 5 3 2 11" xfId="23068" xr:uid="{00000000-0005-0000-0000-0000F2570000}"/>
    <cellStyle name="Currency 5 3 2 2" xfId="23069" xr:uid="{00000000-0005-0000-0000-0000F3570000}"/>
    <cellStyle name="Currency 5 3 2 2 2" xfId="23070" xr:uid="{00000000-0005-0000-0000-0000F4570000}"/>
    <cellStyle name="Currency 5 3 2 2 2 2" xfId="23071" xr:uid="{00000000-0005-0000-0000-0000F5570000}"/>
    <cellStyle name="Currency 5 3 2 2 2 2 2" xfId="23072" xr:uid="{00000000-0005-0000-0000-0000F6570000}"/>
    <cellStyle name="Currency 5 3 2 2 2 2 3" xfId="23073" xr:uid="{00000000-0005-0000-0000-0000F7570000}"/>
    <cellStyle name="Currency 5 3 2 2 2 3" xfId="23074" xr:uid="{00000000-0005-0000-0000-0000F8570000}"/>
    <cellStyle name="Currency 5 3 2 2 2 3 2" xfId="23075" xr:uid="{00000000-0005-0000-0000-0000F9570000}"/>
    <cellStyle name="Currency 5 3 2 2 2 3 3" xfId="23076" xr:uid="{00000000-0005-0000-0000-0000FA570000}"/>
    <cellStyle name="Currency 5 3 2 2 2 4" xfId="23077" xr:uid="{00000000-0005-0000-0000-0000FB570000}"/>
    <cellStyle name="Currency 5 3 2 2 2 4 2" xfId="23078" xr:uid="{00000000-0005-0000-0000-0000FC570000}"/>
    <cellStyle name="Currency 5 3 2 2 2 4 3" xfId="23079" xr:uid="{00000000-0005-0000-0000-0000FD570000}"/>
    <cellStyle name="Currency 5 3 2 2 2 5" xfId="23080" xr:uid="{00000000-0005-0000-0000-0000FE570000}"/>
    <cellStyle name="Currency 5 3 2 2 2 5 2" xfId="23081" xr:uid="{00000000-0005-0000-0000-0000FF570000}"/>
    <cellStyle name="Currency 5 3 2 2 2 5 3" xfId="23082" xr:uid="{00000000-0005-0000-0000-000000580000}"/>
    <cellStyle name="Currency 5 3 2 2 2 6" xfId="23083" xr:uid="{00000000-0005-0000-0000-000001580000}"/>
    <cellStyle name="Currency 5 3 2 2 2 7" xfId="23084" xr:uid="{00000000-0005-0000-0000-000002580000}"/>
    <cellStyle name="Currency 5 3 2 2 3" xfId="23085" xr:uid="{00000000-0005-0000-0000-000003580000}"/>
    <cellStyle name="Currency 5 3 2 2 3 2" xfId="23086" xr:uid="{00000000-0005-0000-0000-000004580000}"/>
    <cellStyle name="Currency 5 3 2 2 3 3" xfId="23087" xr:uid="{00000000-0005-0000-0000-000005580000}"/>
    <cellStyle name="Currency 5 3 2 2 4" xfId="23088" xr:uid="{00000000-0005-0000-0000-000006580000}"/>
    <cellStyle name="Currency 5 3 2 2 4 2" xfId="23089" xr:uid="{00000000-0005-0000-0000-000007580000}"/>
    <cellStyle name="Currency 5 3 2 2 4 3" xfId="23090" xr:uid="{00000000-0005-0000-0000-000008580000}"/>
    <cellStyle name="Currency 5 3 2 2 5" xfId="23091" xr:uid="{00000000-0005-0000-0000-000009580000}"/>
    <cellStyle name="Currency 5 3 2 2 5 2" xfId="23092" xr:uid="{00000000-0005-0000-0000-00000A580000}"/>
    <cellStyle name="Currency 5 3 2 2 5 3" xfId="23093" xr:uid="{00000000-0005-0000-0000-00000B580000}"/>
    <cellStyle name="Currency 5 3 2 2 6" xfId="23094" xr:uid="{00000000-0005-0000-0000-00000C580000}"/>
    <cellStyle name="Currency 5 3 2 2 6 2" xfId="23095" xr:uid="{00000000-0005-0000-0000-00000D580000}"/>
    <cellStyle name="Currency 5 3 2 2 6 3" xfId="23096" xr:uid="{00000000-0005-0000-0000-00000E580000}"/>
    <cellStyle name="Currency 5 3 2 2 7" xfId="23097" xr:uid="{00000000-0005-0000-0000-00000F580000}"/>
    <cellStyle name="Currency 5 3 2 2 8" xfId="23098" xr:uid="{00000000-0005-0000-0000-000010580000}"/>
    <cellStyle name="Currency 5 3 2 3" xfId="23099" xr:uid="{00000000-0005-0000-0000-000011580000}"/>
    <cellStyle name="Currency 5 3 2 3 2" xfId="23100" xr:uid="{00000000-0005-0000-0000-000012580000}"/>
    <cellStyle name="Currency 5 3 2 3 2 2" xfId="23101" xr:uid="{00000000-0005-0000-0000-000013580000}"/>
    <cellStyle name="Currency 5 3 2 3 2 3" xfId="23102" xr:uid="{00000000-0005-0000-0000-000014580000}"/>
    <cellStyle name="Currency 5 3 2 3 3" xfId="23103" xr:uid="{00000000-0005-0000-0000-000015580000}"/>
    <cellStyle name="Currency 5 3 2 3 3 2" xfId="23104" xr:uid="{00000000-0005-0000-0000-000016580000}"/>
    <cellStyle name="Currency 5 3 2 3 3 3" xfId="23105" xr:uid="{00000000-0005-0000-0000-000017580000}"/>
    <cellStyle name="Currency 5 3 2 3 4" xfId="23106" xr:uid="{00000000-0005-0000-0000-000018580000}"/>
    <cellStyle name="Currency 5 3 2 3 4 2" xfId="23107" xr:uid="{00000000-0005-0000-0000-000019580000}"/>
    <cellStyle name="Currency 5 3 2 3 4 3" xfId="23108" xr:uid="{00000000-0005-0000-0000-00001A580000}"/>
    <cellStyle name="Currency 5 3 2 3 5" xfId="23109" xr:uid="{00000000-0005-0000-0000-00001B580000}"/>
    <cellStyle name="Currency 5 3 2 3 5 2" xfId="23110" xr:uid="{00000000-0005-0000-0000-00001C580000}"/>
    <cellStyle name="Currency 5 3 2 3 5 3" xfId="23111" xr:uid="{00000000-0005-0000-0000-00001D580000}"/>
    <cellStyle name="Currency 5 3 2 3 6" xfId="23112" xr:uid="{00000000-0005-0000-0000-00001E580000}"/>
    <cellStyle name="Currency 5 3 2 3 7" xfId="23113" xr:uid="{00000000-0005-0000-0000-00001F580000}"/>
    <cellStyle name="Currency 5 3 2 4" xfId="23114" xr:uid="{00000000-0005-0000-0000-000020580000}"/>
    <cellStyle name="Currency 5 3 2 4 2" xfId="23115" xr:uid="{00000000-0005-0000-0000-000021580000}"/>
    <cellStyle name="Currency 5 3 2 4 2 2" xfId="23116" xr:uid="{00000000-0005-0000-0000-000022580000}"/>
    <cellStyle name="Currency 5 3 2 4 2 3" xfId="23117" xr:uid="{00000000-0005-0000-0000-000023580000}"/>
    <cellStyle name="Currency 5 3 2 4 3" xfId="23118" xr:uid="{00000000-0005-0000-0000-000024580000}"/>
    <cellStyle name="Currency 5 3 2 4 3 2" xfId="23119" xr:uid="{00000000-0005-0000-0000-000025580000}"/>
    <cellStyle name="Currency 5 3 2 4 3 3" xfId="23120" xr:uid="{00000000-0005-0000-0000-000026580000}"/>
    <cellStyle name="Currency 5 3 2 4 4" xfId="23121" xr:uid="{00000000-0005-0000-0000-000027580000}"/>
    <cellStyle name="Currency 5 3 2 4 4 2" xfId="23122" xr:uid="{00000000-0005-0000-0000-000028580000}"/>
    <cellStyle name="Currency 5 3 2 4 4 3" xfId="23123" xr:uid="{00000000-0005-0000-0000-000029580000}"/>
    <cellStyle name="Currency 5 3 2 4 5" xfId="23124" xr:uid="{00000000-0005-0000-0000-00002A580000}"/>
    <cellStyle name="Currency 5 3 2 4 5 2" xfId="23125" xr:uid="{00000000-0005-0000-0000-00002B580000}"/>
    <cellStyle name="Currency 5 3 2 4 5 3" xfId="23126" xr:uid="{00000000-0005-0000-0000-00002C580000}"/>
    <cellStyle name="Currency 5 3 2 4 6" xfId="23127" xr:uid="{00000000-0005-0000-0000-00002D580000}"/>
    <cellStyle name="Currency 5 3 2 4 7" xfId="23128" xr:uid="{00000000-0005-0000-0000-00002E580000}"/>
    <cellStyle name="Currency 5 3 2 5" xfId="23129" xr:uid="{00000000-0005-0000-0000-00002F580000}"/>
    <cellStyle name="Currency 5 3 2 5 2" xfId="23130" xr:uid="{00000000-0005-0000-0000-000030580000}"/>
    <cellStyle name="Currency 5 3 2 5 2 2" xfId="23131" xr:uid="{00000000-0005-0000-0000-000031580000}"/>
    <cellStyle name="Currency 5 3 2 5 2 3" xfId="23132" xr:uid="{00000000-0005-0000-0000-000032580000}"/>
    <cellStyle name="Currency 5 3 2 5 3" xfId="23133" xr:uid="{00000000-0005-0000-0000-000033580000}"/>
    <cellStyle name="Currency 5 3 2 5 3 2" xfId="23134" xr:uid="{00000000-0005-0000-0000-000034580000}"/>
    <cellStyle name="Currency 5 3 2 5 3 3" xfId="23135" xr:uid="{00000000-0005-0000-0000-000035580000}"/>
    <cellStyle name="Currency 5 3 2 5 4" xfId="23136" xr:uid="{00000000-0005-0000-0000-000036580000}"/>
    <cellStyle name="Currency 5 3 2 5 4 2" xfId="23137" xr:uid="{00000000-0005-0000-0000-000037580000}"/>
    <cellStyle name="Currency 5 3 2 5 4 3" xfId="23138" xr:uid="{00000000-0005-0000-0000-000038580000}"/>
    <cellStyle name="Currency 5 3 2 5 5" xfId="23139" xr:uid="{00000000-0005-0000-0000-000039580000}"/>
    <cellStyle name="Currency 5 3 2 5 5 2" xfId="23140" xr:uid="{00000000-0005-0000-0000-00003A580000}"/>
    <cellStyle name="Currency 5 3 2 5 5 3" xfId="23141" xr:uid="{00000000-0005-0000-0000-00003B580000}"/>
    <cellStyle name="Currency 5 3 2 5 6" xfId="23142" xr:uid="{00000000-0005-0000-0000-00003C580000}"/>
    <cellStyle name="Currency 5 3 2 5 7" xfId="23143" xr:uid="{00000000-0005-0000-0000-00003D580000}"/>
    <cellStyle name="Currency 5 3 2 6" xfId="23144" xr:uid="{00000000-0005-0000-0000-00003E580000}"/>
    <cellStyle name="Currency 5 3 2 6 2" xfId="23145" xr:uid="{00000000-0005-0000-0000-00003F580000}"/>
    <cellStyle name="Currency 5 3 2 6 3" xfId="23146" xr:uid="{00000000-0005-0000-0000-000040580000}"/>
    <cellStyle name="Currency 5 3 2 7" xfId="23147" xr:uid="{00000000-0005-0000-0000-000041580000}"/>
    <cellStyle name="Currency 5 3 2 7 2" xfId="23148" xr:uid="{00000000-0005-0000-0000-000042580000}"/>
    <cellStyle name="Currency 5 3 2 7 3" xfId="23149" xr:uid="{00000000-0005-0000-0000-000043580000}"/>
    <cellStyle name="Currency 5 3 2 8" xfId="23150" xr:uid="{00000000-0005-0000-0000-000044580000}"/>
    <cellStyle name="Currency 5 3 2 8 2" xfId="23151" xr:uid="{00000000-0005-0000-0000-000045580000}"/>
    <cellStyle name="Currency 5 3 2 8 3" xfId="23152" xr:uid="{00000000-0005-0000-0000-000046580000}"/>
    <cellStyle name="Currency 5 3 2 9" xfId="23153" xr:uid="{00000000-0005-0000-0000-000047580000}"/>
    <cellStyle name="Currency 5 3 2 9 2" xfId="23154" xr:uid="{00000000-0005-0000-0000-000048580000}"/>
    <cellStyle name="Currency 5 3 2 9 3" xfId="23155" xr:uid="{00000000-0005-0000-0000-000049580000}"/>
    <cellStyle name="Currency 5 3 3" xfId="23156" xr:uid="{00000000-0005-0000-0000-00004A580000}"/>
    <cellStyle name="Currency 5 3 3 2" xfId="23157" xr:uid="{00000000-0005-0000-0000-00004B580000}"/>
    <cellStyle name="Currency 5 3 3 2 2" xfId="23158" xr:uid="{00000000-0005-0000-0000-00004C580000}"/>
    <cellStyle name="Currency 5 3 3 2 2 2" xfId="23159" xr:uid="{00000000-0005-0000-0000-00004D580000}"/>
    <cellStyle name="Currency 5 3 3 2 2 3" xfId="23160" xr:uid="{00000000-0005-0000-0000-00004E580000}"/>
    <cellStyle name="Currency 5 3 3 2 3" xfId="23161" xr:uid="{00000000-0005-0000-0000-00004F580000}"/>
    <cellStyle name="Currency 5 3 3 2 3 2" xfId="23162" xr:uid="{00000000-0005-0000-0000-000050580000}"/>
    <cellStyle name="Currency 5 3 3 2 3 3" xfId="23163" xr:uid="{00000000-0005-0000-0000-000051580000}"/>
    <cellStyle name="Currency 5 3 3 2 4" xfId="23164" xr:uid="{00000000-0005-0000-0000-000052580000}"/>
    <cellStyle name="Currency 5 3 3 2 4 2" xfId="23165" xr:uid="{00000000-0005-0000-0000-000053580000}"/>
    <cellStyle name="Currency 5 3 3 2 4 3" xfId="23166" xr:uid="{00000000-0005-0000-0000-000054580000}"/>
    <cellStyle name="Currency 5 3 3 2 5" xfId="23167" xr:uid="{00000000-0005-0000-0000-000055580000}"/>
    <cellStyle name="Currency 5 3 3 2 5 2" xfId="23168" xr:uid="{00000000-0005-0000-0000-000056580000}"/>
    <cellStyle name="Currency 5 3 3 2 5 3" xfId="23169" xr:uid="{00000000-0005-0000-0000-000057580000}"/>
    <cellStyle name="Currency 5 3 3 2 6" xfId="23170" xr:uid="{00000000-0005-0000-0000-000058580000}"/>
    <cellStyle name="Currency 5 3 3 2 7" xfId="23171" xr:uid="{00000000-0005-0000-0000-000059580000}"/>
    <cellStyle name="Currency 5 3 3 3" xfId="23172" xr:uid="{00000000-0005-0000-0000-00005A580000}"/>
    <cellStyle name="Currency 5 3 3 3 2" xfId="23173" xr:uid="{00000000-0005-0000-0000-00005B580000}"/>
    <cellStyle name="Currency 5 3 3 3 3" xfId="23174" xr:uid="{00000000-0005-0000-0000-00005C580000}"/>
    <cellStyle name="Currency 5 3 3 4" xfId="23175" xr:uid="{00000000-0005-0000-0000-00005D580000}"/>
    <cellStyle name="Currency 5 3 3 4 2" xfId="23176" xr:uid="{00000000-0005-0000-0000-00005E580000}"/>
    <cellStyle name="Currency 5 3 3 4 3" xfId="23177" xr:uid="{00000000-0005-0000-0000-00005F580000}"/>
    <cellStyle name="Currency 5 3 3 5" xfId="23178" xr:uid="{00000000-0005-0000-0000-000060580000}"/>
    <cellStyle name="Currency 5 3 3 5 2" xfId="23179" xr:uid="{00000000-0005-0000-0000-000061580000}"/>
    <cellStyle name="Currency 5 3 3 5 3" xfId="23180" xr:uid="{00000000-0005-0000-0000-000062580000}"/>
    <cellStyle name="Currency 5 3 3 6" xfId="23181" xr:uid="{00000000-0005-0000-0000-000063580000}"/>
    <cellStyle name="Currency 5 3 3 6 2" xfId="23182" xr:uid="{00000000-0005-0000-0000-000064580000}"/>
    <cellStyle name="Currency 5 3 3 6 3" xfId="23183" xr:uid="{00000000-0005-0000-0000-000065580000}"/>
    <cellStyle name="Currency 5 3 3 7" xfId="23184" xr:uid="{00000000-0005-0000-0000-000066580000}"/>
    <cellStyle name="Currency 5 3 3 8" xfId="23185" xr:uid="{00000000-0005-0000-0000-000067580000}"/>
    <cellStyle name="Currency 5 3 4" xfId="23186" xr:uid="{00000000-0005-0000-0000-000068580000}"/>
    <cellStyle name="Currency 5 3 4 2" xfId="23187" xr:uid="{00000000-0005-0000-0000-000069580000}"/>
    <cellStyle name="Currency 5 3 4 2 2" xfId="23188" xr:uid="{00000000-0005-0000-0000-00006A580000}"/>
    <cellStyle name="Currency 5 3 4 2 2 2" xfId="23189" xr:uid="{00000000-0005-0000-0000-00006B580000}"/>
    <cellStyle name="Currency 5 3 4 2 2 3" xfId="23190" xr:uid="{00000000-0005-0000-0000-00006C580000}"/>
    <cellStyle name="Currency 5 3 4 2 3" xfId="23191" xr:uid="{00000000-0005-0000-0000-00006D580000}"/>
    <cellStyle name="Currency 5 3 4 2 3 2" xfId="23192" xr:uid="{00000000-0005-0000-0000-00006E580000}"/>
    <cellStyle name="Currency 5 3 4 2 3 3" xfId="23193" xr:uid="{00000000-0005-0000-0000-00006F580000}"/>
    <cellStyle name="Currency 5 3 4 2 4" xfId="23194" xr:uid="{00000000-0005-0000-0000-000070580000}"/>
    <cellStyle name="Currency 5 3 4 2 4 2" xfId="23195" xr:uid="{00000000-0005-0000-0000-000071580000}"/>
    <cellStyle name="Currency 5 3 4 2 4 3" xfId="23196" xr:uid="{00000000-0005-0000-0000-000072580000}"/>
    <cellStyle name="Currency 5 3 4 2 5" xfId="23197" xr:uid="{00000000-0005-0000-0000-000073580000}"/>
    <cellStyle name="Currency 5 3 4 2 5 2" xfId="23198" xr:uid="{00000000-0005-0000-0000-000074580000}"/>
    <cellStyle name="Currency 5 3 4 2 5 3" xfId="23199" xr:uid="{00000000-0005-0000-0000-000075580000}"/>
    <cellStyle name="Currency 5 3 4 2 6" xfId="23200" xr:uid="{00000000-0005-0000-0000-000076580000}"/>
    <cellStyle name="Currency 5 3 4 2 7" xfId="23201" xr:uid="{00000000-0005-0000-0000-000077580000}"/>
    <cellStyle name="Currency 5 3 4 3" xfId="23202" xr:uid="{00000000-0005-0000-0000-000078580000}"/>
    <cellStyle name="Currency 5 3 4 3 2" xfId="23203" xr:uid="{00000000-0005-0000-0000-000079580000}"/>
    <cellStyle name="Currency 5 3 4 3 3" xfId="23204" xr:uid="{00000000-0005-0000-0000-00007A580000}"/>
    <cellStyle name="Currency 5 3 4 4" xfId="23205" xr:uid="{00000000-0005-0000-0000-00007B580000}"/>
    <cellStyle name="Currency 5 3 4 4 2" xfId="23206" xr:uid="{00000000-0005-0000-0000-00007C580000}"/>
    <cellStyle name="Currency 5 3 4 4 3" xfId="23207" xr:uid="{00000000-0005-0000-0000-00007D580000}"/>
    <cellStyle name="Currency 5 3 4 5" xfId="23208" xr:uid="{00000000-0005-0000-0000-00007E580000}"/>
    <cellStyle name="Currency 5 3 4 5 2" xfId="23209" xr:uid="{00000000-0005-0000-0000-00007F580000}"/>
    <cellStyle name="Currency 5 3 4 5 3" xfId="23210" xr:uid="{00000000-0005-0000-0000-000080580000}"/>
    <cellStyle name="Currency 5 3 4 6" xfId="23211" xr:uid="{00000000-0005-0000-0000-000081580000}"/>
    <cellStyle name="Currency 5 3 4 6 2" xfId="23212" xr:uid="{00000000-0005-0000-0000-000082580000}"/>
    <cellStyle name="Currency 5 3 4 6 3" xfId="23213" xr:uid="{00000000-0005-0000-0000-000083580000}"/>
    <cellStyle name="Currency 5 3 4 7" xfId="23214" xr:uid="{00000000-0005-0000-0000-000084580000}"/>
    <cellStyle name="Currency 5 3 4 8" xfId="23215" xr:uid="{00000000-0005-0000-0000-000085580000}"/>
    <cellStyle name="Currency 5 3 5" xfId="23216" xr:uid="{00000000-0005-0000-0000-000086580000}"/>
    <cellStyle name="Currency 5 3 5 2" xfId="23217" xr:uid="{00000000-0005-0000-0000-000087580000}"/>
    <cellStyle name="Currency 5 3 5 2 2" xfId="23218" xr:uid="{00000000-0005-0000-0000-000088580000}"/>
    <cellStyle name="Currency 5 3 5 2 3" xfId="23219" xr:uid="{00000000-0005-0000-0000-000089580000}"/>
    <cellStyle name="Currency 5 3 5 3" xfId="23220" xr:uid="{00000000-0005-0000-0000-00008A580000}"/>
    <cellStyle name="Currency 5 3 5 3 2" xfId="23221" xr:uid="{00000000-0005-0000-0000-00008B580000}"/>
    <cellStyle name="Currency 5 3 5 3 3" xfId="23222" xr:uid="{00000000-0005-0000-0000-00008C580000}"/>
    <cellStyle name="Currency 5 3 5 4" xfId="23223" xr:uid="{00000000-0005-0000-0000-00008D580000}"/>
    <cellStyle name="Currency 5 3 5 4 2" xfId="23224" xr:uid="{00000000-0005-0000-0000-00008E580000}"/>
    <cellStyle name="Currency 5 3 5 4 3" xfId="23225" xr:uid="{00000000-0005-0000-0000-00008F580000}"/>
    <cellStyle name="Currency 5 3 5 5" xfId="23226" xr:uid="{00000000-0005-0000-0000-000090580000}"/>
    <cellStyle name="Currency 5 3 5 5 2" xfId="23227" xr:uid="{00000000-0005-0000-0000-000091580000}"/>
    <cellStyle name="Currency 5 3 5 5 3" xfId="23228" xr:uid="{00000000-0005-0000-0000-000092580000}"/>
    <cellStyle name="Currency 5 3 5 6" xfId="23229" xr:uid="{00000000-0005-0000-0000-000093580000}"/>
    <cellStyle name="Currency 5 3 5 7" xfId="23230" xr:uid="{00000000-0005-0000-0000-000094580000}"/>
    <cellStyle name="Currency 5 3 6" xfId="23231" xr:uid="{00000000-0005-0000-0000-000095580000}"/>
    <cellStyle name="Currency 5 3 6 2" xfId="23232" xr:uid="{00000000-0005-0000-0000-000096580000}"/>
    <cellStyle name="Currency 5 3 6 2 2" xfId="23233" xr:uid="{00000000-0005-0000-0000-000097580000}"/>
    <cellStyle name="Currency 5 3 6 2 3" xfId="23234" xr:uid="{00000000-0005-0000-0000-000098580000}"/>
    <cellStyle name="Currency 5 3 6 3" xfId="23235" xr:uid="{00000000-0005-0000-0000-000099580000}"/>
    <cellStyle name="Currency 5 3 6 3 2" xfId="23236" xr:uid="{00000000-0005-0000-0000-00009A580000}"/>
    <cellStyle name="Currency 5 3 6 3 3" xfId="23237" xr:uid="{00000000-0005-0000-0000-00009B580000}"/>
    <cellStyle name="Currency 5 3 6 4" xfId="23238" xr:uid="{00000000-0005-0000-0000-00009C580000}"/>
    <cellStyle name="Currency 5 3 6 4 2" xfId="23239" xr:uid="{00000000-0005-0000-0000-00009D580000}"/>
    <cellStyle name="Currency 5 3 6 4 3" xfId="23240" xr:uid="{00000000-0005-0000-0000-00009E580000}"/>
    <cellStyle name="Currency 5 3 6 5" xfId="23241" xr:uid="{00000000-0005-0000-0000-00009F580000}"/>
    <cellStyle name="Currency 5 3 6 5 2" xfId="23242" xr:uid="{00000000-0005-0000-0000-0000A0580000}"/>
    <cellStyle name="Currency 5 3 6 5 3" xfId="23243" xr:uid="{00000000-0005-0000-0000-0000A1580000}"/>
    <cellStyle name="Currency 5 3 6 6" xfId="23244" xr:uid="{00000000-0005-0000-0000-0000A2580000}"/>
    <cellStyle name="Currency 5 3 6 7" xfId="23245" xr:uid="{00000000-0005-0000-0000-0000A3580000}"/>
    <cellStyle name="Currency 5 3 7" xfId="23246" xr:uid="{00000000-0005-0000-0000-0000A4580000}"/>
    <cellStyle name="Currency 5 3 7 2" xfId="23247" xr:uid="{00000000-0005-0000-0000-0000A5580000}"/>
    <cellStyle name="Currency 5 3 7 2 2" xfId="23248" xr:uid="{00000000-0005-0000-0000-0000A6580000}"/>
    <cellStyle name="Currency 5 3 7 2 3" xfId="23249" xr:uid="{00000000-0005-0000-0000-0000A7580000}"/>
    <cellStyle name="Currency 5 3 7 3" xfId="23250" xr:uid="{00000000-0005-0000-0000-0000A8580000}"/>
    <cellStyle name="Currency 5 3 7 3 2" xfId="23251" xr:uid="{00000000-0005-0000-0000-0000A9580000}"/>
    <cellStyle name="Currency 5 3 7 3 3" xfId="23252" xr:uid="{00000000-0005-0000-0000-0000AA580000}"/>
    <cellStyle name="Currency 5 3 7 4" xfId="23253" xr:uid="{00000000-0005-0000-0000-0000AB580000}"/>
    <cellStyle name="Currency 5 3 7 4 2" xfId="23254" xr:uid="{00000000-0005-0000-0000-0000AC580000}"/>
    <cellStyle name="Currency 5 3 7 4 3" xfId="23255" xr:uid="{00000000-0005-0000-0000-0000AD580000}"/>
    <cellStyle name="Currency 5 3 7 5" xfId="23256" xr:uid="{00000000-0005-0000-0000-0000AE580000}"/>
    <cellStyle name="Currency 5 3 7 5 2" xfId="23257" xr:uid="{00000000-0005-0000-0000-0000AF580000}"/>
    <cellStyle name="Currency 5 3 7 5 3" xfId="23258" xr:uid="{00000000-0005-0000-0000-0000B0580000}"/>
    <cellStyle name="Currency 5 3 7 6" xfId="23259" xr:uid="{00000000-0005-0000-0000-0000B1580000}"/>
    <cellStyle name="Currency 5 3 7 7" xfId="23260" xr:uid="{00000000-0005-0000-0000-0000B2580000}"/>
    <cellStyle name="Currency 5 3 8" xfId="23261" xr:uid="{00000000-0005-0000-0000-0000B3580000}"/>
    <cellStyle name="Currency 5 3 8 2" xfId="23262" xr:uid="{00000000-0005-0000-0000-0000B4580000}"/>
    <cellStyle name="Currency 5 3 8 2 2" xfId="23263" xr:uid="{00000000-0005-0000-0000-0000B5580000}"/>
    <cellStyle name="Currency 5 3 8 2 3" xfId="23264" xr:uid="{00000000-0005-0000-0000-0000B6580000}"/>
    <cellStyle name="Currency 5 3 8 3" xfId="23265" xr:uid="{00000000-0005-0000-0000-0000B7580000}"/>
    <cellStyle name="Currency 5 3 8 3 2" xfId="23266" xr:uid="{00000000-0005-0000-0000-0000B8580000}"/>
    <cellStyle name="Currency 5 3 8 3 3" xfId="23267" xr:uid="{00000000-0005-0000-0000-0000B9580000}"/>
    <cellStyle name="Currency 5 3 8 4" xfId="23268" xr:uid="{00000000-0005-0000-0000-0000BA580000}"/>
    <cellStyle name="Currency 5 3 8 4 2" xfId="23269" xr:uid="{00000000-0005-0000-0000-0000BB580000}"/>
    <cellStyle name="Currency 5 3 8 4 3" xfId="23270" xr:uid="{00000000-0005-0000-0000-0000BC580000}"/>
    <cellStyle name="Currency 5 3 8 5" xfId="23271" xr:uid="{00000000-0005-0000-0000-0000BD580000}"/>
    <cellStyle name="Currency 5 3 8 5 2" xfId="23272" xr:uid="{00000000-0005-0000-0000-0000BE580000}"/>
    <cellStyle name="Currency 5 3 8 5 3" xfId="23273" xr:uid="{00000000-0005-0000-0000-0000BF580000}"/>
    <cellStyle name="Currency 5 3 8 6" xfId="23274" xr:uid="{00000000-0005-0000-0000-0000C0580000}"/>
    <cellStyle name="Currency 5 3 8 7" xfId="23275" xr:uid="{00000000-0005-0000-0000-0000C1580000}"/>
    <cellStyle name="Currency 5 3 9" xfId="23276" xr:uid="{00000000-0005-0000-0000-0000C2580000}"/>
    <cellStyle name="Currency 5 3 9 2" xfId="23277" xr:uid="{00000000-0005-0000-0000-0000C3580000}"/>
    <cellStyle name="Currency 5 3 9 3" xfId="23278" xr:uid="{00000000-0005-0000-0000-0000C4580000}"/>
    <cellStyle name="Currency 5 4" xfId="23279" xr:uid="{00000000-0005-0000-0000-0000C5580000}"/>
    <cellStyle name="Currency 5 4 10" xfId="23280" xr:uid="{00000000-0005-0000-0000-0000C6580000}"/>
    <cellStyle name="Currency 5 4 11" xfId="23281" xr:uid="{00000000-0005-0000-0000-0000C7580000}"/>
    <cellStyle name="Currency 5 4 2" xfId="23282" xr:uid="{00000000-0005-0000-0000-0000C8580000}"/>
    <cellStyle name="Currency 5 4 2 2" xfId="23283" xr:uid="{00000000-0005-0000-0000-0000C9580000}"/>
    <cellStyle name="Currency 5 4 2 2 2" xfId="23284" xr:uid="{00000000-0005-0000-0000-0000CA580000}"/>
    <cellStyle name="Currency 5 4 2 2 2 2" xfId="23285" xr:uid="{00000000-0005-0000-0000-0000CB580000}"/>
    <cellStyle name="Currency 5 4 2 2 2 3" xfId="23286" xr:uid="{00000000-0005-0000-0000-0000CC580000}"/>
    <cellStyle name="Currency 5 4 2 2 3" xfId="23287" xr:uid="{00000000-0005-0000-0000-0000CD580000}"/>
    <cellStyle name="Currency 5 4 2 2 3 2" xfId="23288" xr:uid="{00000000-0005-0000-0000-0000CE580000}"/>
    <cellStyle name="Currency 5 4 2 2 3 3" xfId="23289" xr:uid="{00000000-0005-0000-0000-0000CF580000}"/>
    <cellStyle name="Currency 5 4 2 2 4" xfId="23290" xr:uid="{00000000-0005-0000-0000-0000D0580000}"/>
    <cellStyle name="Currency 5 4 2 2 4 2" xfId="23291" xr:uid="{00000000-0005-0000-0000-0000D1580000}"/>
    <cellStyle name="Currency 5 4 2 2 4 3" xfId="23292" xr:uid="{00000000-0005-0000-0000-0000D2580000}"/>
    <cellStyle name="Currency 5 4 2 2 5" xfId="23293" xr:uid="{00000000-0005-0000-0000-0000D3580000}"/>
    <cellStyle name="Currency 5 4 2 2 5 2" xfId="23294" xr:uid="{00000000-0005-0000-0000-0000D4580000}"/>
    <cellStyle name="Currency 5 4 2 2 5 3" xfId="23295" xr:uid="{00000000-0005-0000-0000-0000D5580000}"/>
    <cellStyle name="Currency 5 4 2 2 6" xfId="23296" xr:uid="{00000000-0005-0000-0000-0000D6580000}"/>
    <cellStyle name="Currency 5 4 2 2 7" xfId="23297" xr:uid="{00000000-0005-0000-0000-0000D7580000}"/>
    <cellStyle name="Currency 5 4 2 3" xfId="23298" xr:uid="{00000000-0005-0000-0000-0000D8580000}"/>
    <cellStyle name="Currency 5 4 2 3 2" xfId="23299" xr:uid="{00000000-0005-0000-0000-0000D9580000}"/>
    <cellStyle name="Currency 5 4 2 3 3" xfId="23300" xr:uid="{00000000-0005-0000-0000-0000DA580000}"/>
    <cellStyle name="Currency 5 4 2 4" xfId="23301" xr:uid="{00000000-0005-0000-0000-0000DB580000}"/>
    <cellStyle name="Currency 5 4 2 4 2" xfId="23302" xr:uid="{00000000-0005-0000-0000-0000DC580000}"/>
    <cellStyle name="Currency 5 4 2 4 3" xfId="23303" xr:uid="{00000000-0005-0000-0000-0000DD580000}"/>
    <cellStyle name="Currency 5 4 2 5" xfId="23304" xr:uid="{00000000-0005-0000-0000-0000DE580000}"/>
    <cellStyle name="Currency 5 4 2 5 2" xfId="23305" xr:uid="{00000000-0005-0000-0000-0000DF580000}"/>
    <cellStyle name="Currency 5 4 2 5 3" xfId="23306" xr:uid="{00000000-0005-0000-0000-0000E0580000}"/>
    <cellStyle name="Currency 5 4 2 6" xfId="23307" xr:uid="{00000000-0005-0000-0000-0000E1580000}"/>
    <cellStyle name="Currency 5 4 2 6 2" xfId="23308" xr:uid="{00000000-0005-0000-0000-0000E2580000}"/>
    <cellStyle name="Currency 5 4 2 6 3" xfId="23309" xr:uid="{00000000-0005-0000-0000-0000E3580000}"/>
    <cellStyle name="Currency 5 4 2 7" xfId="23310" xr:uid="{00000000-0005-0000-0000-0000E4580000}"/>
    <cellStyle name="Currency 5 4 2 8" xfId="23311" xr:uid="{00000000-0005-0000-0000-0000E5580000}"/>
    <cellStyle name="Currency 5 4 3" xfId="23312" xr:uid="{00000000-0005-0000-0000-0000E6580000}"/>
    <cellStyle name="Currency 5 4 3 2" xfId="23313" xr:uid="{00000000-0005-0000-0000-0000E7580000}"/>
    <cellStyle name="Currency 5 4 3 2 2" xfId="23314" xr:uid="{00000000-0005-0000-0000-0000E8580000}"/>
    <cellStyle name="Currency 5 4 3 2 3" xfId="23315" xr:uid="{00000000-0005-0000-0000-0000E9580000}"/>
    <cellStyle name="Currency 5 4 3 3" xfId="23316" xr:uid="{00000000-0005-0000-0000-0000EA580000}"/>
    <cellStyle name="Currency 5 4 3 3 2" xfId="23317" xr:uid="{00000000-0005-0000-0000-0000EB580000}"/>
    <cellStyle name="Currency 5 4 3 3 3" xfId="23318" xr:uid="{00000000-0005-0000-0000-0000EC580000}"/>
    <cellStyle name="Currency 5 4 3 4" xfId="23319" xr:uid="{00000000-0005-0000-0000-0000ED580000}"/>
    <cellStyle name="Currency 5 4 3 4 2" xfId="23320" xr:uid="{00000000-0005-0000-0000-0000EE580000}"/>
    <cellStyle name="Currency 5 4 3 4 3" xfId="23321" xr:uid="{00000000-0005-0000-0000-0000EF580000}"/>
    <cellStyle name="Currency 5 4 3 5" xfId="23322" xr:uid="{00000000-0005-0000-0000-0000F0580000}"/>
    <cellStyle name="Currency 5 4 3 5 2" xfId="23323" xr:uid="{00000000-0005-0000-0000-0000F1580000}"/>
    <cellStyle name="Currency 5 4 3 5 3" xfId="23324" xr:uid="{00000000-0005-0000-0000-0000F2580000}"/>
    <cellStyle name="Currency 5 4 3 6" xfId="23325" xr:uid="{00000000-0005-0000-0000-0000F3580000}"/>
    <cellStyle name="Currency 5 4 3 7" xfId="23326" xr:uid="{00000000-0005-0000-0000-0000F4580000}"/>
    <cellStyle name="Currency 5 4 4" xfId="23327" xr:uid="{00000000-0005-0000-0000-0000F5580000}"/>
    <cellStyle name="Currency 5 4 4 2" xfId="23328" xr:uid="{00000000-0005-0000-0000-0000F6580000}"/>
    <cellStyle name="Currency 5 4 4 2 2" xfId="23329" xr:uid="{00000000-0005-0000-0000-0000F7580000}"/>
    <cellStyle name="Currency 5 4 4 2 3" xfId="23330" xr:uid="{00000000-0005-0000-0000-0000F8580000}"/>
    <cellStyle name="Currency 5 4 4 3" xfId="23331" xr:uid="{00000000-0005-0000-0000-0000F9580000}"/>
    <cellStyle name="Currency 5 4 4 3 2" xfId="23332" xr:uid="{00000000-0005-0000-0000-0000FA580000}"/>
    <cellStyle name="Currency 5 4 4 3 3" xfId="23333" xr:uid="{00000000-0005-0000-0000-0000FB580000}"/>
    <cellStyle name="Currency 5 4 4 4" xfId="23334" xr:uid="{00000000-0005-0000-0000-0000FC580000}"/>
    <cellStyle name="Currency 5 4 4 4 2" xfId="23335" xr:uid="{00000000-0005-0000-0000-0000FD580000}"/>
    <cellStyle name="Currency 5 4 4 4 3" xfId="23336" xr:uid="{00000000-0005-0000-0000-0000FE580000}"/>
    <cellStyle name="Currency 5 4 4 5" xfId="23337" xr:uid="{00000000-0005-0000-0000-0000FF580000}"/>
    <cellStyle name="Currency 5 4 4 5 2" xfId="23338" xr:uid="{00000000-0005-0000-0000-000000590000}"/>
    <cellStyle name="Currency 5 4 4 5 3" xfId="23339" xr:uid="{00000000-0005-0000-0000-000001590000}"/>
    <cellStyle name="Currency 5 4 4 6" xfId="23340" xr:uid="{00000000-0005-0000-0000-000002590000}"/>
    <cellStyle name="Currency 5 4 4 7" xfId="23341" xr:uid="{00000000-0005-0000-0000-000003590000}"/>
    <cellStyle name="Currency 5 4 5" xfId="23342" xr:uid="{00000000-0005-0000-0000-000004590000}"/>
    <cellStyle name="Currency 5 4 5 2" xfId="23343" xr:uid="{00000000-0005-0000-0000-000005590000}"/>
    <cellStyle name="Currency 5 4 5 2 2" xfId="23344" xr:uid="{00000000-0005-0000-0000-000006590000}"/>
    <cellStyle name="Currency 5 4 5 2 3" xfId="23345" xr:uid="{00000000-0005-0000-0000-000007590000}"/>
    <cellStyle name="Currency 5 4 5 3" xfId="23346" xr:uid="{00000000-0005-0000-0000-000008590000}"/>
    <cellStyle name="Currency 5 4 5 3 2" xfId="23347" xr:uid="{00000000-0005-0000-0000-000009590000}"/>
    <cellStyle name="Currency 5 4 5 3 3" xfId="23348" xr:uid="{00000000-0005-0000-0000-00000A590000}"/>
    <cellStyle name="Currency 5 4 5 4" xfId="23349" xr:uid="{00000000-0005-0000-0000-00000B590000}"/>
    <cellStyle name="Currency 5 4 5 4 2" xfId="23350" xr:uid="{00000000-0005-0000-0000-00000C590000}"/>
    <cellStyle name="Currency 5 4 5 4 3" xfId="23351" xr:uid="{00000000-0005-0000-0000-00000D590000}"/>
    <cellStyle name="Currency 5 4 5 5" xfId="23352" xr:uid="{00000000-0005-0000-0000-00000E590000}"/>
    <cellStyle name="Currency 5 4 5 5 2" xfId="23353" xr:uid="{00000000-0005-0000-0000-00000F590000}"/>
    <cellStyle name="Currency 5 4 5 5 3" xfId="23354" xr:uid="{00000000-0005-0000-0000-000010590000}"/>
    <cellStyle name="Currency 5 4 5 6" xfId="23355" xr:uid="{00000000-0005-0000-0000-000011590000}"/>
    <cellStyle name="Currency 5 4 5 7" xfId="23356" xr:uid="{00000000-0005-0000-0000-000012590000}"/>
    <cellStyle name="Currency 5 4 6" xfId="23357" xr:uid="{00000000-0005-0000-0000-000013590000}"/>
    <cellStyle name="Currency 5 4 6 2" xfId="23358" xr:uid="{00000000-0005-0000-0000-000014590000}"/>
    <cellStyle name="Currency 5 4 6 3" xfId="23359" xr:uid="{00000000-0005-0000-0000-000015590000}"/>
    <cellStyle name="Currency 5 4 7" xfId="23360" xr:uid="{00000000-0005-0000-0000-000016590000}"/>
    <cellStyle name="Currency 5 4 7 2" xfId="23361" xr:uid="{00000000-0005-0000-0000-000017590000}"/>
    <cellStyle name="Currency 5 4 7 3" xfId="23362" xr:uid="{00000000-0005-0000-0000-000018590000}"/>
    <cellStyle name="Currency 5 4 8" xfId="23363" xr:uid="{00000000-0005-0000-0000-000019590000}"/>
    <cellStyle name="Currency 5 4 8 2" xfId="23364" xr:uid="{00000000-0005-0000-0000-00001A590000}"/>
    <cellStyle name="Currency 5 4 8 3" xfId="23365" xr:uid="{00000000-0005-0000-0000-00001B590000}"/>
    <cellStyle name="Currency 5 4 9" xfId="23366" xr:uid="{00000000-0005-0000-0000-00001C590000}"/>
    <cellStyle name="Currency 5 4 9 2" xfId="23367" xr:uid="{00000000-0005-0000-0000-00001D590000}"/>
    <cellStyle name="Currency 5 4 9 3" xfId="23368" xr:uid="{00000000-0005-0000-0000-00001E590000}"/>
    <cellStyle name="Currency 5 5" xfId="23369" xr:uid="{00000000-0005-0000-0000-00001F590000}"/>
    <cellStyle name="Currency 5 5 2" xfId="23370" xr:uid="{00000000-0005-0000-0000-000020590000}"/>
    <cellStyle name="Currency 5 5 2 2" xfId="23371" xr:uid="{00000000-0005-0000-0000-000021590000}"/>
    <cellStyle name="Currency 5 5 2 2 2" xfId="23372" xr:uid="{00000000-0005-0000-0000-000022590000}"/>
    <cellStyle name="Currency 5 5 2 2 3" xfId="23373" xr:uid="{00000000-0005-0000-0000-000023590000}"/>
    <cellStyle name="Currency 5 5 2 3" xfId="23374" xr:uid="{00000000-0005-0000-0000-000024590000}"/>
    <cellStyle name="Currency 5 5 2 3 2" xfId="23375" xr:uid="{00000000-0005-0000-0000-000025590000}"/>
    <cellStyle name="Currency 5 5 2 3 3" xfId="23376" xr:uid="{00000000-0005-0000-0000-000026590000}"/>
    <cellStyle name="Currency 5 5 2 4" xfId="23377" xr:uid="{00000000-0005-0000-0000-000027590000}"/>
    <cellStyle name="Currency 5 5 2 4 2" xfId="23378" xr:uid="{00000000-0005-0000-0000-000028590000}"/>
    <cellStyle name="Currency 5 5 2 4 3" xfId="23379" xr:uid="{00000000-0005-0000-0000-000029590000}"/>
    <cellStyle name="Currency 5 5 2 5" xfId="23380" xr:uid="{00000000-0005-0000-0000-00002A590000}"/>
    <cellStyle name="Currency 5 5 2 5 2" xfId="23381" xr:uid="{00000000-0005-0000-0000-00002B590000}"/>
    <cellStyle name="Currency 5 5 2 5 3" xfId="23382" xr:uid="{00000000-0005-0000-0000-00002C590000}"/>
    <cellStyle name="Currency 5 5 2 6" xfId="23383" xr:uid="{00000000-0005-0000-0000-00002D590000}"/>
    <cellStyle name="Currency 5 5 2 7" xfId="23384" xr:uid="{00000000-0005-0000-0000-00002E590000}"/>
    <cellStyle name="Currency 5 5 3" xfId="23385" xr:uid="{00000000-0005-0000-0000-00002F590000}"/>
    <cellStyle name="Currency 5 5 3 2" xfId="23386" xr:uid="{00000000-0005-0000-0000-000030590000}"/>
    <cellStyle name="Currency 5 5 3 3" xfId="23387" xr:uid="{00000000-0005-0000-0000-000031590000}"/>
    <cellStyle name="Currency 5 5 4" xfId="23388" xr:uid="{00000000-0005-0000-0000-000032590000}"/>
    <cellStyle name="Currency 5 5 4 2" xfId="23389" xr:uid="{00000000-0005-0000-0000-000033590000}"/>
    <cellStyle name="Currency 5 5 4 3" xfId="23390" xr:uid="{00000000-0005-0000-0000-000034590000}"/>
    <cellStyle name="Currency 5 5 5" xfId="23391" xr:uid="{00000000-0005-0000-0000-000035590000}"/>
    <cellStyle name="Currency 5 5 5 2" xfId="23392" xr:uid="{00000000-0005-0000-0000-000036590000}"/>
    <cellStyle name="Currency 5 5 5 3" xfId="23393" xr:uid="{00000000-0005-0000-0000-000037590000}"/>
    <cellStyle name="Currency 5 5 6" xfId="23394" xr:uid="{00000000-0005-0000-0000-000038590000}"/>
    <cellStyle name="Currency 5 5 6 2" xfId="23395" xr:uid="{00000000-0005-0000-0000-000039590000}"/>
    <cellStyle name="Currency 5 5 6 3" xfId="23396" xr:uid="{00000000-0005-0000-0000-00003A590000}"/>
    <cellStyle name="Currency 5 5 7" xfId="23397" xr:uid="{00000000-0005-0000-0000-00003B590000}"/>
    <cellStyle name="Currency 5 5 8" xfId="23398" xr:uid="{00000000-0005-0000-0000-00003C590000}"/>
    <cellStyle name="Currency 5 6" xfId="23399" xr:uid="{00000000-0005-0000-0000-00003D590000}"/>
    <cellStyle name="Currency 5 6 2" xfId="23400" xr:uid="{00000000-0005-0000-0000-00003E590000}"/>
    <cellStyle name="Currency 5 6 2 2" xfId="23401" xr:uid="{00000000-0005-0000-0000-00003F590000}"/>
    <cellStyle name="Currency 5 6 2 2 2" xfId="23402" xr:uid="{00000000-0005-0000-0000-000040590000}"/>
    <cellStyle name="Currency 5 6 2 2 3" xfId="23403" xr:uid="{00000000-0005-0000-0000-000041590000}"/>
    <cellStyle name="Currency 5 6 2 3" xfId="23404" xr:uid="{00000000-0005-0000-0000-000042590000}"/>
    <cellStyle name="Currency 5 6 2 3 2" xfId="23405" xr:uid="{00000000-0005-0000-0000-000043590000}"/>
    <cellStyle name="Currency 5 6 2 3 3" xfId="23406" xr:uid="{00000000-0005-0000-0000-000044590000}"/>
    <cellStyle name="Currency 5 6 2 4" xfId="23407" xr:uid="{00000000-0005-0000-0000-000045590000}"/>
    <cellStyle name="Currency 5 6 2 4 2" xfId="23408" xr:uid="{00000000-0005-0000-0000-000046590000}"/>
    <cellStyle name="Currency 5 6 2 4 3" xfId="23409" xr:uid="{00000000-0005-0000-0000-000047590000}"/>
    <cellStyle name="Currency 5 6 2 5" xfId="23410" xr:uid="{00000000-0005-0000-0000-000048590000}"/>
    <cellStyle name="Currency 5 6 2 5 2" xfId="23411" xr:uid="{00000000-0005-0000-0000-000049590000}"/>
    <cellStyle name="Currency 5 6 2 5 3" xfId="23412" xr:uid="{00000000-0005-0000-0000-00004A590000}"/>
    <cellStyle name="Currency 5 6 2 6" xfId="23413" xr:uid="{00000000-0005-0000-0000-00004B590000}"/>
    <cellStyle name="Currency 5 6 2 7" xfId="23414" xr:uid="{00000000-0005-0000-0000-00004C590000}"/>
    <cellStyle name="Currency 5 6 3" xfId="23415" xr:uid="{00000000-0005-0000-0000-00004D590000}"/>
    <cellStyle name="Currency 5 6 3 2" xfId="23416" xr:uid="{00000000-0005-0000-0000-00004E590000}"/>
    <cellStyle name="Currency 5 6 3 3" xfId="23417" xr:uid="{00000000-0005-0000-0000-00004F590000}"/>
    <cellStyle name="Currency 5 6 4" xfId="23418" xr:uid="{00000000-0005-0000-0000-000050590000}"/>
    <cellStyle name="Currency 5 6 4 2" xfId="23419" xr:uid="{00000000-0005-0000-0000-000051590000}"/>
    <cellStyle name="Currency 5 6 4 3" xfId="23420" xr:uid="{00000000-0005-0000-0000-000052590000}"/>
    <cellStyle name="Currency 5 6 5" xfId="23421" xr:uid="{00000000-0005-0000-0000-000053590000}"/>
    <cellStyle name="Currency 5 6 5 2" xfId="23422" xr:uid="{00000000-0005-0000-0000-000054590000}"/>
    <cellStyle name="Currency 5 6 5 3" xfId="23423" xr:uid="{00000000-0005-0000-0000-000055590000}"/>
    <cellStyle name="Currency 5 6 6" xfId="23424" xr:uid="{00000000-0005-0000-0000-000056590000}"/>
    <cellStyle name="Currency 5 6 6 2" xfId="23425" xr:uid="{00000000-0005-0000-0000-000057590000}"/>
    <cellStyle name="Currency 5 6 6 3" xfId="23426" xr:uid="{00000000-0005-0000-0000-000058590000}"/>
    <cellStyle name="Currency 5 6 7" xfId="23427" xr:uid="{00000000-0005-0000-0000-000059590000}"/>
    <cellStyle name="Currency 5 6 8" xfId="23428" xr:uid="{00000000-0005-0000-0000-00005A590000}"/>
    <cellStyle name="Currency 5 7" xfId="23429" xr:uid="{00000000-0005-0000-0000-00005B590000}"/>
    <cellStyle name="Currency 5 7 2" xfId="23430" xr:uid="{00000000-0005-0000-0000-00005C590000}"/>
    <cellStyle name="Currency 5 7 2 2" xfId="23431" xr:uid="{00000000-0005-0000-0000-00005D590000}"/>
    <cellStyle name="Currency 5 7 2 3" xfId="23432" xr:uid="{00000000-0005-0000-0000-00005E590000}"/>
    <cellStyle name="Currency 5 7 3" xfId="23433" xr:uid="{00000000-0005-0000-0000-00005F590000}"/>
    <cellStyle name="Currency 5 7 3 2" xfId="23434" xr:uid="{00000000-0005-0000-0000-000060590000}"/>
    <cellStyle name="Currency 5 7 3 3" xfId="23435" xr:uid="{00000000-0005-0000-0000-000061590000}"/>
    <cellStyle name="Currency 5 7 4" xfId="23436" xr:uid="{00000000-0005-0000-0000-000062590000}"/>
    <cellStyle name="Currency 5 7 4 2" xfId="23437" xr:uid="{00000000-0005-0000-0000-000063590000}"/>
    <cellStyle name="Currency 5 7 4 3" xfId="23438" xr:uid="{00000000-0005-0000-0000-000064590000}"/>
    <cellStyle name="Currency 5 7 5" xfId="23439" xr:uid="{00000000-0005-0000-0000-000065590000}"/>
    <cellStyle name="Currency 5 7 5 2" xfId="23440" xr:uid="{00000000-0005-0000-0000-000066590000}"/>
    <cellStyle name="Currency 5 7 5 3" xfId="23441" xr:uid="{00000000-0005-0000-0000-000067590000}"/>
    <cellStyle name="Currency 5 7 6" xfId="23442" xr:uid="{00000000-0005-0000-0000-000068590000}"/>
    <cellStyle name="Currency 5 7 7" xfId="23443" xr:uid="{00000000-0005-0000-0000-000069590000}"/>
    <cellStyle name="Currency 5 8" xfId="23444" xr:uid="{00000000-0005-0000-0000-00006A590000}"/>
    <cellStyle name="Currency 5 8 2" xfId="23445" xr:uid="{00000000-0005-0000-0000-00006B590000}"/>
    <cellStyle name="Currency 5 8 2 2" xfId="23446" xr:uid="{00000000-0005-0000-0000-00006C590000}"/>
    <cellStyle name="Currency 5 8 2 3" xfId="23447" xr:uid="{00000000-0005-0000-0000-00006D590000}"/>
    <cellStyle name="Currency 5 8 3" xfId="23448" xr:uid="{00000000-0005-0000-0000-00006E590000}"/>
    <cellStyle name="Currency 5 8 3 2" xfId="23449" xr:uid="{00000000-0005-0000-0000-00006F590000}"/>
    <cellStyle name="Currency 5 8 3 3" xfId="23450" xr:uid="{00000000-0005-0000-0000-000070590000}"/>
    <cellStyle name="Currency 5 8 4" xfId="23451" xr:uid="{00000000-0005-0000-0000-000071590000}"/>
    <cellStyle name="Currency 5 8 4 2" xfId="23452" xr:uid="{00000000-0005-0000-0000-000072590000}"/>
    <cellStyle name="Currency 5 8 4 3" xfId="23453" xr:uid="{00000000-0005-0000-0000-000073590000}"/>
    <cellStyle name="Currency 5 8 5" xfId="23454" xr:uid="{00000000-0005-0000-0000-000074590000}"/>
    <cellStyle name="Currency 5 8 5 2" xfId="23455" xr:uid="{00000000-0005-0000-0000-000075590000}"/>
    <cellStyle name="Currency 5 8 5 3" xfId="23456" xr:uid="{00000000-0005-0000-0000-000076590000}"/>
    <cellStyle name="Currency 5 8 6" xfId="23457" xr:uid="{00000000-0005-0000-0000-000077590000}"/>
    <cellStyle name="Currency 5 8 7" xfId="23458" xr:uid="{00000000-0005-0000-0000-000078590000}"/>
    <cellStyle name="Currency 5 9" xfId="23459" xr:uid="{00000000-0005-0000-0000-000079590000}"/>
    <cellStyle name="Currency 5 9 2" xfId="23460" xr:uid="{00000000-0005-0000-0000-00007A590000}"/>
    <cellStyle name="Currency 5 9 2 2" xfId="23461" xr:uid="{00000000-0005-0000-0000-00007B590000}"/>
    <cellStyle name="Currency 5 9 2 3" xfId="23462" xr:uid="{00000000-0005-0000-0000-00007C590000}"/>
    <cellStyle name="Currency 5 9 3" xfId="23463" xr:uid="{00000000-0005-0000-0000-00007D590000}"/>
    <cellStyle name="Currency 5 9 3 2" xfId="23464" xr:uid="{00000000-0005-0000-0000-00007E590000}"/>
    <cellStyle name="Currency 5 9 3 3" xfId="23465" xr:uid="{00000000-0005-0000-0000-00007F590000}"/>
    <cellStyle name="Currency 5 9 4" xfId="23466" xr:uid="{00000000-0005-0000-0000-000080590000}"/>
    <cellStyle name="Currency 5 9 4 2" xfId="23467" xr:uid="{00000000-0005-0000-0000-000081590000}"/>
    <cellStyle name="Currency 5 9 4 3" xfId="23468" xr:uid="{00000000-0005-0000-0000-000082590000}"/>
    <cellStyle name="Currency 5 9 5" xfId="23469" xr:uid="{00000000-0005-0000-0000-000083590000}"/>
    <cellStyle name="Currency 5 9 5 2" xfId="23470" xr:uid="{00000000-0005-0000-0000-000084590000}"/>
    <cellStyle name="Currency 5 9 5 3" xfId="23471" xr:uid="{00000000-0005-0000-0000-000085590000}"/>
    <cellStyle name="Currency 5 9 6" xfId="23472" xr:uid="{00000000-0005-0000-0000-000086590000}"/>
    <cellStyle name="Currency 5 9 7" xfId="23473" xr:uid="{00000000-0005-0000-0000-000087590000}"/>
    <cellStyle name="Currency 6" xfId="891" xr:uid="{00000000-0005-0000-0000-000088590000}"/>
    <cellStyle name="Currency 6 10" xfId="23474" xr:uid="{00000000-0005-0000-0000-000089590000}"/>
    <cellStyle name="Currency 6 10 2" xfId="23475" xr:uid="{00000000-0005-0000-0000-00008A590000}"/>
    <cellStyle name="Currency 6 10 2 2" xfId="23476" xr:uid="{00000000-0005-0000-0000-00008B590000}"/>
    <cellStyle name="Currency 6 10 2 3" xfId="23477" xr:uid="{00000000-0005-0000-0000-00008C590000}"/>
    <cellStyle name="Currency 6 10 3" xfId="23478" xr:uid="{00000000-0005-0000-0000-00008D590000}"/>
    <cellStyle name="Currency 6 10 3 2" xfId="23479" xr:uid="{00000000-0005-0000-0000-00008E590000}"/>
    <cellStyle name="Currency 6 10 3 3" xfId="23480" xr:uid="{00000000-0005-0000-0000-00008F590000}"/>
    <cellStyle name="Currency 6 10 4" xfId="23481" xr:uid="{00000000-0005-0000-0000-000090590000}"/>
    <cellStyle name="Currency 6 10 4 2" xfId="23482" xr:uid="{00000000-0005-0000-0000-000091590000}"/>
    <cellStyle name="Currency 6 10 4 3" xfId="23483" xr:uid="{00000000-0005-0000-0000-000092590000}"/>
    <cellStyle name="Currency 6 10 5" xfId="23484" xr:uid="{00000000-0005-0000-0000-000093590000}"/>
    <cellStyle name="Currency 6 10 5 2" xfId="23485" xr:uid="{00000000-0005-0000-0000-000094590000}"/>
    <cellStyle name="Currency 6 10 5 3" xfId="23486" xr:uid="{00000000-0005-0000-0000-000095590000}"/>
    <cellStyle name="Currency 6 10 6" xfId="23487" xr:uid="{00000000-0005-0000-0000-000096590000}"/>
    <cellStyle name="Currency 6 10 7" xfId="23488" xr:uid="{00000000-0005-0000-0000-000097590000}"/>
    <cellStyle name="Currency 6 11" xfId="23489" xr:uid="{00000000-0005-0000-0000-000098590000}"/>
    <cellStyle name="Currency 6 11 2" xfId="23490" xr:uid="{00000000-0005-0000-0000-000099590000}"/>
    <cellStyle name="Currency 6 11 3" xfId="23491" xr:uid="{00000000-0005-0000-0000-00009A590000}"/>
    <cellStyle name="Currency 6 12" xfId="23492" xr:uid="{00000000-0005-0000-0000-00009B590000}"/>
    <cellStyle name="Currency 6 12 2" xfId="23493" xr:uid="{00000000-0005-0000-0000-00009C590000}"/>
    <cellStyle name="Currency 6 12 3" xfId="23494" xr:uid="{00000000-0005-0000-0000-00009D590000}"/>
    <cellStyle name="Currency 6 13" xfId="23495" xr:uid="{00000000-0005-0000-0000-00009E590000}"/>
    <cellStyle name="Currency 6 13 2" xfId="23496" xr:uid="{00000000-0005-0000-0000-00009F590000}"/>
    <cellStyle name="Currency 6 13 3" xfId="23497" xr:uid="{00000000-0005-0000-0000-0000A0590000}"/>
    <cellStyle name="Currency 6 14" xfId="23498" xr:uid="{00000000-0005-0000-0000-0000A1590000}"/>
    <cellStyle name="Currency 6 14 2" xfId="23499" xr:uid="{00000000-0005-0000-0000-0000A2590000}"/>
    <cellStyle name="Currency 6 14 3" xfId="23500" xr:uid="{00000000-0005-0000-0000-0000A3590000}"/>
    <cellStyle name="Currency 6 15" xfId="23501" xr:uid="{00000000-0005-0000-0000-0000A4590000}"/>
    <cellStyle name="Currency 6 16" xfId="23502" xr:uid="{00000000-0005-0000-0000-0000A5590000}"/>
    <cellStyle name="Currency 6 2" xfId="23503" xr:uid="{00000000-0005-0000-0000-0000A6590000}"/>
    <cellStyle name="Currency 6 2 10" xfId="23504" xr:uid="{00000000-0005-0000-0000-0000A7590000}"/>
    <cellStyle name="Currency 6 2 10 2" xfId="23505" xr:uid="{00000000-0005-0000-0000-0000A8590000}"/>
    <cellStyle name="Currency 6 2 10 3" xfId="23506" xr:uid="{00000000-0005-0000-0000-0000A9590000}"/>
    <cellStyle name="Currency 6 2 11" xfId="23507" xr:uid="{00000000-0005-0000-0000-0000AA590000}"/>
    <cellStyle name="Currency 6 2 11 2" xfId="23508" xr:uid="{00000000-0005-0000-0000-0000AB590000}"/>
    <cellStyle name="Currency 6 2 11 3" xfId="23509" xr:uid="{00000000-0005-0000-0000-0000AC590000}"/>
    <cellStyle name="Currency 6 2 12" xfId="23510" xr:uid="{00000000-0005-0000-0000-0000AD590000}"/>
    <cellStyle name="Currency 6 2 12 2" xfId="23511" xr:uid="{00000000-0005-0000-0000-0000AE590000}"/>
    <cellStyle name="Currency 6 2 12 3" xfId="23512" xr:uid="{00000000-0005-0000-0000-0000AF590000}"/>
    <cellStyle name="Currency 6 2 13" xfId="23513" xr:uid="{00000000-0005-0000-0000-0000B0590000}"/>
    <cellStyle name="Currency 6 2 13 2" xfId="23514" xr:uid="{00000000-0005-0000-0000-0000B1590000}"/>
    <cellStyle name="Currency 6 2 13 3" xfId="23515" xr:uid="{00000000-0005-0000-0000-0000B2590000}"/>
    <cellStyle name="Currency 6 2 14" xfId="23516" xr:uid="{00000000-0005-0000-0000-0000B3590000}"/>
    <cellStyle name="Currency 6 2 15" xfId="23517" xr:uid="{00000000-0005-0000-0000-0000B4590000}"/>
    <cellStyle name="Currency 6 2 2" xfId="23518" xr:uid="{00000000-0005-0000-0000-0000B5590000}"/>
    <cellStyle name="Currency 6 2 2 10" xfId="23519" xr:uid="{00000000-0005-0000-0000-0000B6590000}"/>
    <cellStyle name="Currency 6 2 2 10 2" xfId="23520" xr:uid="{00000000-0005-0000-0000-0000B7590000}"/>
    <cellStyle name="Currency 6 2 2 10 3" xfId="23521" xr:uid="{00000000-0005-0000-0000-0000B8590000}"/>
    <cellStyle name="Currency 6 2 2 11" xfId="23522" xr:uid="{00000000-0005-0000-0000-0000B9590000}"/>
    <cellStyle name="Currency 6 2 2 11 2" xfId="23523" xr:uid="{00000000-0005-0000-0000-0000BA590000}"/>
    <cellStyle name="Currency 6 2 2 11 3" xfId="23524" xr:uid="{00000000-0005-0000-0000-0000BB590000}"/>
    <cellStyle name="Currency 6 2 2 12" xfId="23525" xr:uid="{00000000-0005-0000-0000-0000BC590000}"/>
    <cellStyle name="Currency 6 2 2 12 2" xfId="23526" xr:uid="{00000000-0005-0000-0000-0000BD590000}"/>
    <cellStyle name="Currency 6 2 2 12 3" xfId="23527" xr:uid="{00000000-0005-0000-0000-0000BE590000}"/>
    <cellStyle name="Currency 6 2 2 13" xfId="23528" xr:uid="{00000000-0005-0000-0000-0000BF590000}"/>
    <cellStyle name="Currency 6 2 2 14" xfId="23529" xr:uid="{00000000-0005-0000-0000-0000C0590000}"/>
    <cellStyle name="Currency 6 2 2 2" xfId="23530" xr:uid="{00000000-0005-0000-0000-0000C1590000}"/>
    <cellStyle name="Currency 6 2 2 2 10" xfId="23531" xr:uid="{00000000-0005-0000-0000-0000C2590000}"/>
    <cellStyle name="Currency 6 2 2 2 11" xfId="23532" xr:uid="{00000000-0005-0000-0000-0000C3590000}"/>
    <cellStyle name="Currency 6 2 2 2 2" xfId="23533" xr:uid="{00000000-0005-0000-0000-0000C4590000}"/>
    <cellStyle name="Currency 6 2 2 2 2 2" xfId="23534" xr:uid="{00000000-0005-0000-0000-0000C5590000}"/>
    <cellStyle name="Currency 6 2 2 2 2 2 2" xfId="23535" xr:uid="{00000000-0005-0000-0000-0000C6590000}"/>
    <cellStyle name="Currency 6 2 2 2 2 2 2 2" xfId="23536" xr:uid="{00000000-0005-0000-0000-0000C7590000}"/>
    <cellStyle name="Currency 6 2 2 2 2 2 2 3" xfId="23537" xr:uid="{00000000-0005-0000-0000-0000C8590000}"/>
    <cellStyle name="Currency 6 2 2 2 2 2 3" xfId="23538" xr:uid="{00000000-0005-0000-0000-0000C9590000}"/>
    <cellStyle name="Currency 6 2 2 2 2 2 3 2" xfId="23539" xr:uid="{00000000-0005-0000-0000-0000CA590000}"/>
    <cellStyle name="Currency 6 2 2 2 2 2 3 3" xfId="23540" xr:uid="{00000000-0005-0000-0000-0000CB590000}"/>
    <cellStyle name="Currency 6 2 2 2 2 2 4" xfId="23541" xr:uid="{00000000-0005-0000-0000-0000CC590000}"/>
    <cellStyle name="Currency 6 2 2 2 2 2 4 2" xfId="23542" xr:uid="{00000000-0005-0000-0000-0000CD590000}"/>
    <cellStyle name="Currency 6 2 2 2 2 2 4 3" xfId="23543" xr:uid="{00000000-0005-0000-0000-0000CE590000}"/>
    <cellStyle name="Currency 6 2 2 2 2 2 5" xfId="23544" xr:uid="{00000000-0005-0000-0000-0000CF590000}"/>
    <cellStyle name="Currency 6 2 2 2 2 2 5 2" xfId="23545" xr:uid="{00000000-0005-0000-0000-0000D0590000}"/>
    <cellStyle name="Currency 6 2 2 2 2 2 5 3" xfId="23546" xr:uid="{00000000-0005-0000-0000-0000D1590000}"/>
    <cellStyle name="Currency 6 2 2 2 2 2 6" xfId="23547" xr:uid="{00000000-0005-0000-0000-0000D2590000}"/>
    <cellStyle name="Currency 6 2 2 2 2 2 7" xfId="23548" xr:uid="{00000000-0005-0000-0000-0000D3590000}"/>
    <cellStyle name="Currency 6 2 2 2 2 3" xfId="23549" xr:uid="{00000000-0005-0000-0000-0000D4590000}"/>
    <cellStyle name="Currency 6 2 2 2 2 3 2" xfId="23550" xr:uid="{00000000-0005-0000-0000-0000D5590000}"/>
    <cellStyle name="Currency 6 2 2 2 2 3 3" xfId="23551" xr:uid="{00000000-0005-0000-0000-0000D6590000}"/>
    <cellStyle name="Currency 6 2 2 2 2 4" xfId="23552" xr:uid="{00000000-0005-0000-0000-0000D7590000}"/>
    <cellStyle name="Currency 6 2 2 2 2 4 2" xfId="23553" xr:uid="{00000000-0005-0000-0000-0000D8590000}"/>
    <cellStyle name="Currency 6 2 2 2 2 4 3" xfId="23554" xr:uid="{00000000-0005-0000-0000-0000D9590000}"/>
    <cellStyle name="Currency 6 2 2 2 2 5" xfId="23555" xr:uid="{00000000-0005-0000-0000-0000DA590000}"/>
    <cellStyle name="Currency 6 2 2 2 2 5 2" xfId="23556" xr:uid="{00000000-0005-0000-0000-0000DB590000}"/>
    <cellStyle name="Currency 6 2 2 2 2 5 3" xfId="23557" xr:uid="{00000000-0005-0000-0000-0000DC590000}"/>
    <cellStyle name="Currency 6 2 2 2 2 6" xfId="23558" xr:uid="{00000000-0005-0000-0000-0000DD590000}"/>
    <cellStyle name="Currency 6 2 2 2 2 6 2" xfId="23559" xr:uid="{00000000-0005-0000-0000-0000DE590000}"/>
    <cellStyle name="Currency 6 2 2 2 2 6 3" xfId="23560" xr:uid="{00000000-0005-0000-0000-0000DF590000}"/>
    <cellStyle name="Currency 6 2 2 2 2 7" xfId="23561" xr:uid="{00000000-0005-0000-0000-0000E0590000}"/>
    <cellStyle name="Currency 6 2 2 2 2 8" xfId="23562" xr:uid="{00000000-0005-0000-0000-0000E1590000}"/>
    <cellStyle name="Currency 6 2 2 2 3" xfId="23563" xr:uid="{00000000-0005-0000-0000-0000E2590000}"/>
    <cellStyle name="Currency 6 2 2 2 3 2" xfId="23564" xr:uid="{00000000-0005-0000-0000-0000E3590000}"/>
    <cellStyle name="Currency 6 2 2 2 3 2 2" xfId="23565" xr:uid="{00000000-0005-0000-0000-0000E4590000}"/>
    <cellStyle name="Currency 6 2 2 2 3 2 3" xfId="23566" xr:uid="{00000000-0005-0000-0000-0000E5590000}"/>
    <cellStyle name="Currency 6 2 2 2 3 3" xfId="23567" xr:uid="{00000000-0005-0000-0000-0000E6590000}"/>
    <cellStyle name="Currency 6 2 2 2 3 3 2" xfId="23568" xr:uid="{00000000-0005-0000-0000-0000E7590000}"/>
    <cellStyle name="Currency 6 2 2 2 3 3 3" xfId="23569" xr:uid="{00000000-0005-0000-0000-0000E8590000}"/>
    <cellStyle name="Currency 6 2 2 2 3 4" xfId="23570" xr:uid="{00000000-0005-0000-0000-0000E9590000}"/>
    <cellStyle name="Currency 6 2 2 2 3 4 2" xfId="23571" xr:uid="{00000000-0005-0000-0000-0000EA590000}"/>
    <cellStyle name="Currency 6 2 2 2 3 4 3" xfId="23572" xr:uid="{00000000-0005-0000-0000-0000EB590000}"/>
    <cellStyle name="Currency 6 2 2 2 3 5" xfId="23573" xr:uid="{00000000-0005-0000-0000-0000EC590000}"/>
    <cellStyle name="Currency 6 2 2 2 3 5 2" xfId="23574" xr:uid="{00000000-0005-0000-0000-0000ED590000}"/>
    <cellStyle name="Currency 6 2 2 2 3 5 3" xfId="23575" xr:uid="{00000000-0005-0000-0000-0000EE590000}"/>
    <cellStyle name="Currency 6 2 2 2 3 6" xfId="23576" xr:uid="{00000000-0005-0000-0000-0000EF590000}"/>
    <cellStyle name="Currency 6 2 2 2 3 7" xfId="23577" xr:uid="{00000000-0005-0000-0000-0000F0590000}"/>
    <cellStyle name="Currency 6 2 2 2 4" xfId="23578" xr:uid="{00000000-0005-0000-0000-0000F1590000}"/>
    <cellStyle name="Currency 6 2 2 2 4 2" xfId="23579" xr:uid="{00000000-0005-0000-0000-0000F2590000}"/>
    <cellStyle name="Currency 6 2 2 2 4 2 2" xfId="23580" xr:uid="{00000000-0005-0000-0000-0000F3590000}"/>
    <cellStyle name="Currency 6 2 2 2 4 2 3" xfId="23581" xr:uid="{00000000-0005-0000-0000-0000F4590000}"/>
    <cellStyle name="Currency 6 2 2 2 4 3" xfId="23582" xr:uid="{00000000-0005-0000-0000-0000F5590000}"/>
    <cellStyle name="Currency 6 2 2 2 4 3 2" xfId="23583" xr:uid="{00000000-0005-0000-0000-0000F6590000}"/>
    <cellStyle name="Currency 6 2 2 2 4 3 3" xfId="23584" xr:uid="{00000000-0005-0000-0000-0000F7590000}"/>
    <cellStyle name="Currency 6 2 2 2 4 4" xfId="23585" xr:uid="{00000000-0005-0000-0000-0000F8590000}"/>
    <cellStyle name="Currency 6 2 2 2 4 4 2" xfId="23586" xr:uid="{00000000-0005-0000-0000-0000F9590000}"/>
    <cellStyle name="Currency 6 2 2 2 4 4 3" xfId="23587" xr:uid="{00000000-0005-0000-0000-0000FA590000}"/>
    <cellStyle name="Currency 6 2 2 2 4 5" xfId="23588" xr:uid="{00000000-0005-0000-0000-0000FB590000}"/>
    <cellStyle name="Currency 6 2 2 2 4 5 2" xfId="23589" xr:uid="{00000000-0005-0000-0000-0000FC590000}"/>
    <cellStyle name="Currency 6 2 2 2 4 5 3" xfId="23590" xr:uid="{00000000-0005-0000-0000-0000FD590000}"/>
    <cellStyle name="Currency 6 2 2 2 4 6" xfId="23591" xr:uid="{00000000-0005-0000-0000-0000FE590000}"/>
    <cellStyle name="Currency 6 2 2 2 4 7" xfId="23592" xr:uid="{00000000-0005-0000-0000-0000FF590000}"/>
    <cellStyle name="Currency 6 2 2 2 5" xfId="23593" xr:uid="{00000000-0005-0000-0000-0000005A0000}"/>
    <cellStyle name="Currency 6 2 2 2 5 2" xfId="23594" xr:uid="{00000000-0005-0000-0000-0000015A0000}"/>
    <cellStyle name="Currency 6 2 2 2 5 2 2" xfId="23595" xr:uid="{00000000-0005-0000-0000-0000025A0000}"/>
    <cellStyle name="Currency 6 2 2 2 5 2 3" xfId="23596" xr:uid="{00000000-0005-0000-0000-0000035A0000}"/>
    <cellStyle name="Currency 6 2 2 2 5 3" xfId="23597" xr:uid="{00000000-0005-0000-0000-0000045A0000}"/>
    <cellStyle name="Currency 6 2 2 2 5 3 2" xfId="23598" xr:uid="{00000000-0005-0000-0000-0000055A0000}"/>
    <cellStyle name="Currency 6 2 2 2 5 3 3" xfId="23599" xr:uid="{00000000-0005-0000-0000-0000065A0000}"/>
    <cellStyle name="Currency 6 2 2 2 5 4" xfId="23600" xr:uid="{00000000-0005-0000-0000-0000075A0000}"/>
    <cellStyle name="Currency 6 2 2 2 5 4 2" xfId="23601" xr:uid="{00000000-0005-0000-0000-0000085A0000}"/>
    <cellStyle name="Currency 6 2 2 2 5 4 3" xfId="23602" xr:uid="{00000000-0005-0000-0000-0000095A0000}"/>
    <cellStyle name="Currency 6 2 2 2 5 5" xfId="23603" xr:uid="{00000000-0005-0000-0000-00000A5A0000}"/>
    <cellStyle name="Currency 6 2 2 2 5 5 2" xfId="23604" xr:uid="{00000000-0005-0000-0000-00000B5A0000}"/>
    <cellStyle name="Currency 6 2 2 2 5 5 3" xfId="23605" xr:uid="{00000000-0005-0000-0000-00000C5A0000}"/>
    <cellStyle name="Currency 6 2 2 2 5 6" xfId="23606" xr:uid="{00000000-0005-0000-0000-00000D5A0000}"/>
    <cellStyle name="Currency 6 2 2 2 5 7" xfId="23607" xr:uid="{00000000-0005-0000-0000-00000E5A0000}"/>
    <cellStyle name="Currency 6 2 2 2 6" xfId="23608" xr:uid="{00000000-0005-0000-0000-00000F5A0000}"/>
    <cellStyle name="Currency 6 2 2 2 6 2" xfId="23609" xr:uid="{00000000-0005-0000-0000-0000105A0000}"/>
    <cellStyle name="Currency 6 2 2 2 6 3" xfId="23610" xr:uid="{00000000-0005-0000-0000-0000115A0000}"/>
    <cellStyle name="Currency 6 2 2 2 7" xfId="23611" xr:uid="{00000000-0005-0000-0000-0000125A0000}"/>
    <cellStyle name="Currency 6 2 2 2 7 2" xfId="23612" xr:uid="{00000000-0005-0000-0000-0000135A0000}"/>
    <cellStyle name="Currency 6 2 2 2 7 3" xfId="23613" xr:uid="{00000000-0005-0000-0000-0000145A0000}"/>
    <cellStyle name="Currency 6 2 2 2 8" xfId="23614" xr:uid="{00000000-0005-0000-0000-0000155A0000}"/>
    <cellStyle name="Currency 6 2 2 2 8 2" xfId="23615" xr:uid="{00000000-0005-0000-0000-0000165A0000}"/>
    <cellStyle name="Currency 6 2 2 2 8 3" xfId="23616" xr:uid="{00000000-0005-0000-0000-0000175A0000}"/>
    <cellStyle name="Currency 6 2 2 2 9" xfId="23617" xr:uid="{00000000-0005-0000-0000-0000185A0000}"/>
    <cellStyle name="Currency 6 2 2 2 9 2" xfId="23618" xr:uid="{00000000-0005-0000-0000-0000195A0000}"/>
    <cellStyle name="Currency 6 2 2 2 9 3" xfId="23619" xr:uid="{00000000-0005-0000-0000-00001A5A0000}"/>
    <cellStyle name="Currency 6 2 2 3" xfId="23620" xr:uid="{00000000-0005-0000-0000-00001B5A0000}"/>
    <cellStyle name="Currency 6 2 2 3 2" xfId="23621" xr:uid="{00000000-0005-0000-0000-00001C5A0000}"/>
    <cellStyle name="Currency 6 2 2 3 2 2" xfId="23622" xr:uid="{00000000-0005-0000-0000-00001D5A0000}"/>
    <cellStyle name="Currency 6 2 2 3 2 2 2" xfId="23623" xr:uid="{00000000-0005-0000-0000-00001E5A0000}"/>
    <cellStyle name="Currency 6 2 2 3 2 2 3" xfId="23624" xr:uid="{00000000-0005-0000-0000-00001F5A0000}"/>
    <cellStyle name="Currency 6 2 2 3 2 3" xfId="23625" xr:uid="{00000000-0005-0000-0000-0000205A0000}"/>
    <cellStyle name="Currency 6 2 2 3 2 3 2" xfId="23626" xr:uid="{00000000-0005-0000-0000-0000215A0000}"/>
    <cellStyle name="Currency 6 2 2 3 2 3 3" xfId="23627" xr:uid="{00000000-0005-0000-0000-0000225A0000}"/>
    <cellStyle name="Currency 6 2 2 3 2 4" xfId="23628" xr:uid="{00000000-0005-0000-0000-0000235A0000}"/>
    <cellStyle name="Currency 6 2 2 3 2 4 2" xfId="23629" xr:uid="{00000000-0005-0000-0000-0000245A0000}"/>
    <cellStyle name="Currency 6 2 2 3 2 4 3" xfId="23630" xr:uid="{00000000-0005-0000-0000-0000255A0000}"/>
    <cellStyle name="Currency 6 2 2 3 2 5" xfId="23631" xr:uid="{00000000-0005-0000-0000-0000265A0000}"/>
    <cellStyle name="Currency 6 2 2 3 2 5 2" xfId="23632" xr:uid="{00000000-0005-0000-0000-0000275A0000}"/>
    <cellStyle name="Currency 6 2 2 3 2 5 3" xfId="23633" xr:uid="{00000000-0005-0000-0000-0000285A0000}"/>
    <cellStyle name="Currency 6 2 2 3 2 6" xfId="23634" xr:uid="{00000000-0005-0000-0000-0000295A0000}"/>
    <cellStyle name="Currency 6 2 2 3 2 7" xfId="23635" xr:uid="{00000000-0005-0000-0000-00002A5A0000}"/>
    <cellStyle name="Currency 6 2 2 3 3" xfId="23636" xr:uid="{00000000-0005-0000-0000-00002B5A0000}"/>
    <cellStyle name="Currency 6 2 2 3 3 2" xfId="23637" xr:uid="{00000000-0005-0000-0000-00002C5A0000}"/>
    <cellStyle name="Currency 6 2 2 3 3 3" xfId="23638" xr:uid="{00000000-0005-0000-0000-00002D5A0000}"/>
    <cellStyle name="Currency 6 2 2 3 4" xfId="23639" xr:uid="{00000000-0005-0000-0000-00002E5A0000}"/>
    <cellStyle name="Currency 6 2 2 3 4 2" xfId="23640" xr:uid="{00000000-0005-0000-0000-00002F5A0000}"/>
    <cellStyle name="Currency 6 2 2 3 4 3" xfId="23641" xr:uid="{00000000-0005-0000-0000-0000305A0000}"/>
    <cellStyle name="Currency 6 2 2 3 5" xfId="23642" xr:uid="{00000000-0005-0000-0000-0000315A0000}"/>
    <cellStyle name="Currency 6 2 2 3 5 2" xfId="23643" xr:uid="{00000000-0005-0000-0000-0000325A0000}"/>
    <cellStyle name="Currency 6 2 2 3 5 3" xfId="23644" xr:uid="{00000000-0005-0000-0000-0000335A0000}"/>
    <cellStyle name="Currency 6 2 2 3 6" xfId="23645" xr:uid="{00000000-0005-0000-0000-0000345A0000}"/>
    <cellStyle name="Currency 6 2 2 3 6 2" xfId="23646" xr:uid="{00000000-0005-0000-0000-0000355A0000}"/>
    <cellStyle name="Currency 6 2 2 3 6 3" xfId="23647" xr:uid="{00000000-0005-0000-0000-0000365A0000}"/>
    <cellStyle name="Currency 6 2 2 3 7" xfId="23648" xr:uid="{00000000-0005-0000-0000-0000375A0000}"/>
    <cellStyle name="Currency 6 2 2 3 8" xfId="23649" xr:uid="{00000000-0005-0000-0000-0000385A0000}"/>
    <cellStyle name="Currency 6 2 2 4" xfId="23650" xr:uid="{00000000-0005-0000-0000-0000395A0000}"/>
    <cellStyle name="Currency 6 2 2 4 2" xfId="23651" xr:uid="{00000000-0005-0000-0000-00003A5A0000}"/>
    <cellStyle name="Currency 6 2 2 4 2 2" xfId="23652" xr:uid="{00000000-0005-0000-0000-00003B5A0000}"/>
    <cellStyle name="Currency 6 2 2 4 2 2 2" xfId="23653" xr:uid="{00000000-0005-0000-0000-00003C5A0000}"/>
    <cellStyle name="Currency 6 2 2 4 2 2 3" xfId="23654" xr:uid="{00000000-0005-0000-0000-00003D5A0000}"/>
    <cellStyle name="Currency 6 2 2 4 2 3" xfId="23655" xr:uid="{00000000-0005-0000-0000-00003E5A0000}"/>
    <cellStyle name="Currency 6 2 2 4 2 3 2" xfId="23656" xr:uid="{00000000-0005-0000-0000-00003F5A0000}"/>
    <cellStyle name="Currency 6 2 2 4 2 3 3" xfId="23657" xr:uid="{00000000-0005-0000-0000-0000405A0000}"/>
    <cellStyle name="Currency 6 2 2 4 2 4" xfId="23658" xr:uid="{00000000-0005-0000-0000-0000415A0000}"/>
    <cellStyle name="Currency 6 2 2 4 2 4 2" xfId="23659" xr:uid="{00000000-0005-0000-0000-0000425A0000}"/>
    <cellStyle name="Currency 6 2 2 4 2 4 3" xfId="23660" xr:uid="{00000000-0005-0000-0000-0000435A0000}"/>
    <cellStyle name="Currency 6 2 2 4 2 5" xfId="23661" xr:uid="{00000000-0005-0000-0000-0000445A0000}"/>
    <cellStyle name="Currency 6 2 2 4 2 5 2" xfId="23662" xr:uid="{00000000-0005-0000-0000-0000455A0000}"/>
    <cellStyle name="Currency 6 2 2 4 2 5 3" xfId="23663" xr:uid="{00000000-0005-0000-0000-0000465A0000}"/>
    <cellStyle name="Currency 6 2 2 4 2 6" xfId="23664" xr:uid="{00000000-0005-0000-0000-0000475A0000}"/>
    <cellStyle name="Currency 6 2 2 4 2 7" xfId="23665" xr:uid="{00000000-0005-0000-0000-0000485A0000}"/>
    <cellStyle name="Currency 6 2 2 4 3" xfId="23666" xr:uid="{00000000-0005-0000-0000-0000495A0000}"/>
    <cellStyle name="Currency 6 2 2 4 3 2" xfId="23667" xr:uid="{00000000-0005-0000-0000-00004A5A0000}"/>
    <cellStyle name="Currency 6 2 2 4 3 3" xfId="23668" xr:uid="{00000000-0005-0000-0000-00004B5A0000}"/>
    <cellStyle name="Currency 6 2 2 4 4" xfId="23669" xr:uid="{00000000-0005-0000-0000-00004C5A0000}"/>
    <cellStyle name="Currency 6 2 2 4 4 2" xfId="23670" xr:uid="{00000000-0005-0000-0000-00004D5A0000}"/>
    <cellStyle name="Currency 6 2 2 4 4 3" xfId="23671" xr:uid="{00000000-0005-0000-0000-00004E5A0000}"/>
    <cellStyle name="Currency 6 2 2 4 5" xfId="23672" xr:uid="{00000000-0005-0000-0000-00004F5A0000}"/>
    <cellStyle name="Currency 6 2 2 4 5 2" xfId="23673" xr:uid="{00000000-0005-0000-0000-0000505A0000}"/>
    <cellStyle name="Currency 6 2 2 4 5 3" xfId="23674" xr:uid="{00000000-0005-0000-0000-0000515A0000}"/>
    <cellStyle name="Currency 6 2 2 4 6" xfId="23675" xr:uid="{00000000-0005-0000-0000-0000525A0000}"/>
    <cellStyle name="Currency 6 2 2 4 6 2" xfId="23676" xr:uid="{00000000-0005-0000-0000-0000535A0000}"/>
    <cellStyle name="Currency 6 2 2 4 6 3" xfId="23677" xr:uid="{00000000-0005-0000-0000-0000545A0000}"/>
    <cellStyle name="Currency 6 2 2 4 7" xfId="23678" xr:uid="{00000000-0005-0000-0000-0000555A0000}"/>
    <cellStyle name="Currency 6 2 2 4 8" xfId="23679" xr:uid="{00000000-0005-0000-0000-0000565A0000}"/>
    <cellStyle name="Currency 6 2 2 5" xfId="23680" xr:uid="{00000000-0005-0000-0000-0000575A0000}"/>
    <cellStyle name="Currency 6 2 2 5 2" xfId="23681" xr:uid="{00000000-0005-0000-0000-0000585A0000}"/>
    <cellStyle name="Currency 6 2 2 5 2 2" xfId="23682" xr:uid="{00000000-0005-0000-0000-0000595A0000}"/>
    <cellStyle name="Currency 6 2 2 5 2 3" xfId="23683" xr:uid="{00000000-0005-0000-0000-00005A5A0000}"/>
    <cellStyle name="Currency 6 2 2 5 3" xfId="23684" xr:uid="{00000000-0005-0000-0000-00005B5A0000}"/>
    <cellStyle name="Currency 6 2 2 5 3 2" xfId="23685" xr:uid="{00000000-0005-0000-0000-00005C5A0000}"/>
    <cellStyle name="Currency 6 2 2 5 3 3" xfId="23686" xr:uid="{00000000-0005-0000-0000-00005D5A0000}"/>
    <cellStyle name="Currency 6 2 2 5 4" xfId="23687" xr:uid="{00000000-0005-0000-0000-00005E5A0000}"/>
    <cellStyle name="Currency 6 2 2 5 4 2" xfId="23688" xr:uid="{00000000-0005-0000-0000-00005F5A0000}"/>
    <cellStyle name="Currency 6 2 2 5 4 3" xfId="23689" xr:uid="{00000000-0005-0000-0000-0000605A0000}"/>
    <cellStyle name="Currency 6 2 2 5 5" xfId="23690" xr:uid="{00000000-0005-0000-0000-0000615A0000}"/>
    <cellStyle name="Currency 6 2 2 5 5 2" xfId="23691" xr:uid="{00000000-0005-0000-0000-0000625A0000}"/>
    <cellStyle name="Currency 6 2 2 5 5 3" xfId="23692" xr:uid="{00000000-0005-0000-0000-0000635A0000}"/>
    <cellStyle name="Currency 6 2 2 5 6" xfId="23693" xr:uid="{00000000-0005-0000-0000-0000645A0000}"/>
    <cellStyle name="Currency 6 2 2 5 7" xfId="23694" xr:uid="{00000000-0005-0000-0000-0000655A0000}"/>
    <cellStyle name="Currency 6 2 2 6" xfId="23695" xr:uid="{00000000-0005-0000-0000-0000665A0000}"/>
    <cellStyle name="Currency 6 2 2 6 2" xfId="23696" xr:uid="{00000000-0005-0000-0000-0000675A0000}"/>
    <cellStyle name="Currency 6 2 2 6 2 2" xfId="23697" xr:uid="{00000000-0005-0000-0000-0000685A0000}"/>
    <cellStyle name="Currency 6 2 2 6 2 3" xfId="23698" xr:uid="{00000000-0005-0000-0000-0000695A0000}"/>
    <cellStyle name="Currency 6 2 2 6 3" xfId="23699" xr:uid="{00000000-0005-0000-0000-00006A5A0000}"/>
    <cellStyle name="Currency 6 2 2 6 3 2" xfId="23700" xr:uid="{00000000-0005-0000-0000-00006B5A0000}"/>
    <cellStyle name="Currency 6 2 2 6 3 3" xfId="23701" xr:uid="{00000000-0005-0000-0000-00006C5A0000}"/>
    <cellStyle name="Currency 6 2 2 6 4" xfId="23702" xr:uid="{00000000-0005-0000-0000-00006D5A0000}"/>
    <cellStyle name="Currency 6 2 2 6 4 2" xfId="23703" xr:uid="{00000000-0005-0000-0000-00006E5A0000}"/>
    <cellStyle name="Currency 6 2 2 6 4 3" xfId="23704" xr:uid="{00000000-0005-0000-0000-00006F5A0000}"/>
    <cellStyle name="Currency 6 2 2 6 5" xfId="23705" xr:uid="{00000000-0005-0000-0000-0000705A0000}"/>
    <cellStyle name="Currency 6 2 2 6 5 2" xfId="23706" xr:uid="{00000000-0005-0000-0000-0000715A0000}"/>
    <cellStyle name="Currency 6 2 2 6 5 3" xfId="23707" xr:uid="{00000000-0005-0000-0000-0000725A0000}"/>
    <cellStyle name="Currency 6 2 2 6 6" xfId="23708" xr:uid="{00000000-0005-0000-0000-0000735A0000}"/>
    <cellStyle name="Currency 6 2 2 6 7" xfId="23709" xr:uid="{00000000-0005-0000-0000-0000745A0000}"/>
    <cellStyle name="Currency 6 2 2 7" xfId="23710" xr:uid="{00000000-0005-0000-0000-0000755A0000}"/>
    <cellStyle name="Currency 6 2 2 7 2" xfId="23711" xr:uid="{00000000-0005-0000-0000-0000765A0000}"/>
    <cellStyle name="Currency 6 2 2 7 2 2" xfId="23712" xr:uid="{00000000-0005-0000-0000-0000775A0000}"/>
    <cellStyle name="Currency 6 2 2 7 2 3" xfId="23713" xr:uid="{00000000-0005-0000-0000-0000785A0000}"/>
    <cellStyle name="Currency 6 2 2 7 3" xfId="23714" xr:uid="{00000000-0005-0000-0000-0000795A0000}"/>
    <cellStyle name="Currency 6 2 2 7 3 2" xfId="23715" xr:uid="{00000000-0005-0000-0000-00007A5A0000}"/>
    <cellStyle name="Currency 6 2 2 7 3 3" xfId="23716" xr:uid="{00000000-0005-0000-0000-00007B5A0000}"/>
    <cellStyle name="Currency 6 2 2 7 4" xfId="23717" xr:uid="{00000000-0005-0000-0000-00007C5A0000}"/>
    <cellStyle name="Currency 6 2 2 7 4 2" xfId="23718" xr:uid="{00000000-0005-0000-0000-00007D5A0000}"/>
    <cellStyle name="Currency 6 2 2 7 4 3" xfId="23719" xr:uid="{00000000-0005-0000-0000-00007E5A0000}"/>
    <cellStyle name="Currency 6 2 2 7 5" xfId="23720" xr:uid="{00000000-0005-0000-0000-00007F5A0000}"/>
    <cellStyle name="Currency 6 2 2 7 5 2" xfId="23721" xr:uid="{00000000-0005-0000-0000-0000805A0000}"/>
    <cellStyle name="Currency 6 2 2 7 5 3" xfId="23722" xr:uid="{00000000-0005-0000-0000-0000815A0000}"/>
    <cellStyle name="Currency 6 2 2 7 6" xfId="23723" xr:uid="{00000000-0005-0000-0000-0000825A0000}"/>
    <cellStyle name="Currency 6 2 2 7 7" xfId="23724" xr:uid="{00000000-0005-0000-0000-0000835A0000}"/>
    <cellStyle name="Currency 6 2 2 8" xfId="23725" xr:uid="{00000000-0005-0000-0000-0000845A0000}"/>
    <cellStyle name="Currency 6 2 2 8 2" xfId="23726" xr:uid="{00000000-0005-0000-0000-0000855A0000}"/>
    <cellStyle name="Currency 6 2 2 8 2 2" xfId="23727" xr:uid="{00000000-0005-0000-0000-0000865A0000}"/>
    <cellStyle name="Currency 6 2 2 8 2 3" xfId="23728" xr:uid="{00000000-0005-0000-0000-0000875A0000}"/>
    <cellStyle name="Currency 6 2 2 8 3" xfId="23729" xr:uid="{00000000-0005-0000-0000-0000885A0000}"/>
    <cellStyle name="Currency 6 2 2 8 3 2" xfId="23730" xr:uid="{00000000-0005-0000-0000-0000895A0000}"/>
    <cellStyle name="Currency 6 2 2 8 3 3" xfId="23731" xr:uid="{00000000-0005-0000-0000-00008A5A0000}"/>
    <cellStyle name="Currency 6 2 2 8 4" xfId="23732" xr:uid="{00000000-0005-0000-0000-00008B5A0000}"/>
    <cellStyle name="Currency 6 2 2 8 4 2" xfId="23733" xr:uid="{00000000-0005-0000-0000-00008C5A0000}"/>
    <cellStyle name="Currency 6 2 2 8 4 3" xfId="23734" xr:uid="{00000000-0005-0000-0000-00008D5A0000}"/>
    <cellStyle name="Currency 6 2 2 8 5" xfId="23735" xr:uid="{00000000-0005-0000-0000-00008E5A0000}"/>
    <cellStyle name="Currency 6 2 2 8 5 2" xfId="23736" xr:uid="{00000000-0005-0000-0000-00008F5A0000}"/>
    <cellStyle name="Currency 6 2 2 8 5 3" xfId="23737" xr:uid="{00000000-0005-0000-0000-0000905A0000}"/>
    <cellStyle name="Currency 6 2 2 8 6" xfId="23738" xr:uid="{00000000-0005-0000-0000-0000915A0000}"/>
    <cellStyle name="Currency 6 2 2 8 7" xfId="23739" xr:uid="{00000000-0005-0000-0000-0000925A0000}"/>
    <cellStyle name="Currency 6 2 2 9" xfId="23740" xr:uid="{00000000-0005-0000-0000-0000935A0000}"/>
    <cellStyle name="Currency 6 2 2 9 2" xfId="23741" xr:uid="{00000000-0005-0000-0000-0000945A0000}"/>
    <cellStyle name="Currency 6 2 2 9 3" xfId="23742" xr:uid="{00000000-0005-0000-0000-0000955A0000}"/>
    <cellStyle name="Currency 6 2 3" xfId="23743" xr:uid="{00000000-0005-0000-0000-0000965A0000}"/>
    <cellStyle name="Currency 6 2 3 10" xfId="23744" xr:uid="{00000000-0005-0000-0000-0000975A0000}"/>
    <cellStyle name="Currency 6 2 3 11" xfId="23745" xr:uid="{00000000-0005-0000-0000-0000985A0000}"/>
    <cellStyle name="Currency 6 2 3 2" xfId="23746" xr:uid="{00000000-0005-0000-0000-0000995A0000}"/>
    <cellStyle name="Currency 6 2 3 2 2" xfId="23747" xr:uid="{00000000-0005-0000-0000-00009A5A0000}"/>
    <cellStyle name="Currency 6 2 3 2 2 2" xfId="23748" xr:uid="{00000000-0005-0000-0000-00009B5A0000}"/>
    <cellStyle name="Currency 6 2 3 2 2 2 2" xfId="23749" xr:uid="{00000000-0005-0000-0000-00009C5A0000}"/>
    <cellStyle name="Currency 6 2 3 2 2 2 3" xfId="23750" xr:uid="{00000000-0005-0000-0000-00009D5A0000}"/>
    <cellStyle name="Currency 6 2 3 2 2 3" xfId="23751" xr:uid="{00000000-0005-0000-0000-00009E5A0000}"/>
    <cellStyle name="Currency 6 2 3 2 2 3 2" xfId="23752" xr:uid="{00000000-0005-0000-0000-00009F5A0000}"/>
    <cellStyle name="Currency 6 2 3 2 2 3 3" xfId="23753" xr:uid="{00000000-0005-0000-0000-0000A05A0000}"/>
    <cellStyle name="Currency 6 2 3 2 2 4" xfId="23754" xr:uid="{00000000-0005-0000-0000-0000A15A0000}"/>
    <cellStyle name="Currency 6 2 3 2 2 4 2" xfId="23755" xr:uid="{00000000-0005-0000-0000-0000A25A0000}"/>
    <cellStyle name="Currency 6 2 3 2 2 4 3" xfId="23756" xr:uid="{00000000-0005-0000-0000-0000A35A0000}"/>
    <cellStyle name="Currency 6 2 3 2 2 5" xfId="23757" xr:uid="{00000000-0005-0000-0000-0000A45A0000}"/>
    <cellStyle name="Currency 6 2 3 2 2 5 2" xfId="23758" xr:uid="{00000000-0005-0000-0000-0000A55A0000}"/>
    <cellStyle name="Currency 6 2 3 2 2 5 3" xfId="23759" xr:uid="{00000000-0005-0000-0000-0000A65A0000}"/>
    <cellStyle name="Currency 6 2 3 2 2 6" xfId="23760" xr:uid="{00000000-0005-0000-0000-0000A75A0000}"/>
    <cellStyle name="Currency 6 2 3 2 2 7" xfId="23761" xr:uid="{00000000-0005-0000-0000-0000A85A0000}"/>
    <cellStyle name="Currency 6 2 3 2 3" xfId="23762" xr:uid="{00000000-0005-0000-0000-0000A95A0000}"/>
    <cellStyle name="Currency 6 2 3 2 3 2" xfId="23763" xr:uid="{00000000-0005-0000-0000-0000AA5A0000}"/>
    <cellStyle name="Currency 6 2 3 2 3 3" xfId="23764" xr:uid="{00000000-0005-0000-0000-0000AB5A0000}"/>
    <cellStyle name="Currency 6 2 3 2 4" xfId="23765" xr:uid="{00000000-0005-0000-0000-0000AC5A0000}"/>
    <cellStyle name="Currency 6 2 3 2 4 2" xfId="23766" xr:uid="{00000000-0005-0000-0000-0000AD5A0000}"/>
    <cellStyle name="Currency 6 2 3 2 4 3" xfId="23767" xr:uid="{00000000-0005-0000-0000-0000AE5A0000}"/>
    <cellStyle name="Currency 6 2 3 2 5" xfId="23768" xr:uid="{00000000-0005-0000-0000-0000AF5A0000}"/>
    <cellStyle name="Currency 6 2 3 2 5 2" xfId="23769" xr:uid="{00000000-0005-0000-0000-0000B05A0000}"/>
    <cellStyle name="Currency 6 2 3 2 5 3" xfId="23770" xr:uid="{00000000-0005-0000-0000-0000B15A0000}"/>
    <cellStyle name="Currency 6 2 3 2 6" xfId="23771" xr:uid="{00000000-0005-0000-0000-0000B25A0000}"/>
    <cellStyle name="Currency 6 2 3 2 6 2" xfId="23772" xr:uid="{00000000-0005-0000-0000-0000B35A0000}"/>
    <cellStyle name="Currency 6 2 3 2 6 3" xfId="23773" xr:uid="{00000000-0005-0000-0000-0000B45A0000}"/>
    <cellStyle name="Currency 6 2 3 2 7" xfId="23774" xr:uid="{00000000-0005-0000-0000-0000B55A0000}"/>
    <cellStyle name="Currency 6 2 3 2 8" xfId="23775" xr:uid="{00000000-0005-0000-0000-0000B65A0000}"/>
    <cellStyle name="Currency 6 2 3 3" xfId="23776" xr:uid="{00000000-0005-0000-0000-0000B75A0000}"/>
    <cellStyle name="Currency 6 2 3 3 2" xfId="23777" xr:uid="{00000000-0005-0000-0000-0000B85A0000}"/>
    <cellStyle name="Currency 6 2 3 3 2 2" xfId="23778" xr:uid="{00000000-0005-0000-0000-0000B95A0000}"/>
    <cellStyle name="Currency 6 2 3 3 2 3" xfId="23779" xr:uid="{00000000-0005-0000-0000-0000BA5A0000}"/>
    <cellStyle name="Currency 6 2 3 3 3" xfId="23780" xr:uid="{00000000-0005-0000-0000-0000BB5A0000}"/>
    <cellStyle name="Currency 6 2 3 3 3 2" xfId="23781" xr:uid="{00000000-0005-0000-0000-0000BC5A0000}"/>
    <cellStyle name="Currency 6 2 3 3 3 3" xfId="23782" xr:uid="{00000000-0005-0000-0000-0000BD5A0000}"/>
    <cellStyle name="Currency 6 2 3 3 4" xfId="23783" xr:uid="{00000000-0005-0000-0000-0000BE5A0000}"/>
    <cellStyle name="Currency 6 2 3 3 4 2" xfId="23784" xr:uid="{00000000-0005-0000-0000-0000BF5A0000}"/>
    <cellStyle name="Currency 6 2 3 3 4 3" xfId="23785" xr:uid="{00000000-0005-0000-0000-0000C05A0000}"/>
    <cellStyle name="Currency 6 2 3 3 5" xfId="23786" xr:uid="{00000000-0005-0000-0000-0000C15A0000}"/>
    <cellStyle name="Currency 6 2 3 3 5 2" xfId="23787" xr:uid="{00000000-0005-0000-0000-0000C25A0000}"/>
    <cellStyle name="Currency 6 2 3 3 5 3" xfId="23788" xr:uid="{00000000-0005-0000-0000-0000C35A0000}"/>
    <cellStyle name="Currency 6 2 3 3 6" xfId="23789" xr:uid="{00000000-0005-0000-0000-0000C45A0000}"/>
    <cellStyle name="Currency 6 2 3 3 7" xfId="23790" xr:uid="{00000000-0005-0000-0000-0000C55A0000}"/>
    <cellStyle name="Currency 6 2 3 4" xfId="23791" xr:uid="{00000000-0005-0000-0000-0000C65A0000}"/>
    <cellStyle name="Currency 6 2 3 4 2" xfId="23792" xr:uid="{00000000-0005-0000-0000-0000C75A0000}"/>
    <cellStyle name="Currency 6 2 3 4 2 2" xfId="23793" xr:uid="{00000000-0005-0000-0000-0000C85A0000}"/>
    <cellStyle name="Currency 6 2 3 4 2 3" xfId="23794" xr:uid="{00000000-0005-0000-0000-0000C95A0000}"/>
    <cellStyle name="Currency 6 2 3 4 3" xfId="23795" xr:uid="{00000000-0005-0000-0000-0000CA5A0000}"/>
    <cellStyle name="Currency 6 2 3 4 3 2" xfId="23796" xr:uid="{00000000-0005-0000-0000-0000CB5A0000}"/>
    <cellStyle name="Currency 6 2 3 4 3 3" xfId="23797" xr:uid="{00000000-0005-0000-0000-0000CC5A0000}"/>
    <cellStyle name="Currency 6 2 3 4 4" xfId="23798" xr:uid="{00000000-0005-0000-0000-0000CD5A0000}"/>
    <cellStyle name="Currency 6 2 3 4 4 2" xfId="23799" xr:uid="{00000000-0005-0000-0000-0000CE5A0000}"/>
    <cellStyle name="Currency 6 2 3 4 4 3" xfId="23800" xr:uid="{00000000-0005-0000-0000-0000CF5A0000}"/>
    <cellStyle name="Currency 6 2 3 4 5" xfId="23801" xr:uid="{00000000-0005-0000-0000-0000D05A0000}"/>
    <cellStyle name="Currency 6 2 3 4 5 2" xfId="23802" xr:uid="{00000000-0005-0000-0000-0000D15A0000}"/>
    <cellStyle name="Currency 6 2 3 4 5 3" xfId="23803" xr:uid="{00000000-0005-0000-0000-0000D25A0000}"/>
    <cellStyle name="Currency 6 2 3 4 6" xfId="23804" xr:uid="{00000000-0005-0000-0000-0000D35A0000}"/>
    <cellStyle name="Currency 6 2 3 4 7" xfId="23805" xr:uid="{00000000-0005-0000-0000-0000D45A0000}"/>
    <cellStyle name="Currency 6 2 3 5" xfId="23806" xr:uid="{00000000-0005-0000-0000-0000D55A0000}"/>
    <cellStyle name="Currency 6 2 3 5 2" xfId="23807" xr:uid="{00000000-0005-0000-0000-0000D65A0000}"/>
    <cellStyle name="Currency 6 2 3 5 2 2" xfId="23808" xr:uid="{00000000-0005-0000-0000-0000D75A0000}"/>
    <cellStyle name="Currency 6 2 3 5 2 3" xfId="23809" xr:uid="{00000000-0005-0000-0000-0000D85A0000}"/>
    <cellStyle name="Currency 6 2 3 5 3" xfId="23810" xr:uid="{00000000-0005-0000-0000-0000D95A0000}"/>
    <cellStyle name="Currency 6 2 3 5 3 2" xfId="23811" xr:uid="{00000000-0005-0000-0000-0000DA5A0000}"/>
    <cellStyle name="Currency 6 2 3 5 3 3" xfId="23812" xr:uid="{00000000-0005-0000-0000-0000DB5A0000}"/>
    <cellStyle name="Currency 6 2 3 5 4" xfId="23813" xr:uid="{00000000-0005-0000-0000-0000DC5A0000}"/>
    <cellStyle name="Currency 6 2 3 5 4 2" xfId="23814" xr:uid="{00000000-0005-0000-0000-0000DD5A0000}"/>
    <cellStyle name="Currency 6 2 3 5 4 3" xfId="23815" xr:uid="{00000000-0005-0000-0000-0000DE5A0000}"/>
    <cellStyle name="Currency 6 2 3 5 5" xfId="23816" xr:uid="{00000000-0005-0000-0000-0000DF5A0000}"/>
    <cellStyle name="Currency 6 2 3 5 5 2" xfId="23817" xr:uid="{00000000-0005-0000-0000-0000E05A0000}"/>
    <cellStyle name="Currency 6 2 3 5 5 3" xfId="23818" xr:uid="{00000000-0005-0000-0000-0000E15A0000}"/>
    <cellStyle name="Currency 6 2 3 5 6" xfId="23819" xr:uid="{00000000-0005-0000-0000-0000E25A0000}"/>
    <cellStyle name="Currency 6 2 3 5 7" xfId="23820" xr:uid="{00000000-0005-0000-0000-0000E35A0000}"/>
    <cellStyle name="Currency 6 2 3 6" xfId="23821" xr:uid="{00000000-0005-0000-0000-0000E45A0000}"/>
    <cellStyle name="Currency 6 2 3 6 2" xfId="23822" xr:uid="{00000000-0005-0000-0000-0000E55A0000}"/>
    <cellStyle name="Currency 6 2 3 6 3" xfId="23823" xr:uid="{00000000-0005-0000-0000-0000E65A0000}"/>
    <cellStyle name="Currency 6 2 3 7" xfId="23824" xr:uid="{00000000-0005-0000-0000-0000E75A0000}"/>
    <cellStyle name="Currency 6 2 3 7 2" xfId="23825" xr:uid="{00000000-0005-0000-0000-0000E85A0000}"/>
    <cellStyle name="Currency 6 2 3 7 3" xfId="23826" xr:uid="{00000000-0005-0000-0000-0000E95A0000}"/>
    <cellStyle name="Currency 6 2 3 8" xfId="23827" xr:uid="{00000000-0005-0000-0000-0000EA5A0000}"/>
    <cellStyle name="Currency 6 2 3 8 2" xfId="23828" xr:uid="{00000000-0005-0000-0000-0000EB5A0000}"/>
    <cellStyle name="Currency 6 2 3 8 3" xfId="23829" xr:uid="{00000000-0005-0000-0000-0000EC5A0000}"/>
    <cellStyle name="Currency 6 2 3 9" xfId="23830" xr:uid="{00000000-0005-0000-0000-0000ED5A0000}"/>
    <cellStyle name="Currency 6 2 3 9 2" xfId="23831" xr:uid="{00000000-0005-0000-0000-0000EE5A0000}"/>
    <cellStyle name="Currency 6 2 3 9 3" xfId="23832" xr:uid="{00000000-0005-0000-0000-0000EF5A0000}"/>
    <cellStyle name="Currency 6 2 4" xfId="23833" xr:uid="{00000000-0005-0000-0000-0000F05A0000}"/>
    <cellStyle name="Currency 6 2 4 2" xfId="23834" xr:uid="{00000000-0005-0000-0000-0000F15A0000}"/>
    <cellStyle name="Currency 6 2 4 2 2" xfId="23835" xr:uid="{00000000-0005-0000-0000-0000F25A0000}"/>
    <cellStyle name="Currency 6 2 4 2 2 2" xfId="23836" xr:uid="{00000000-0005-0000-0000-0000F35A0000}"/>
    <cellStyle name="Currency 6 2 4 2 2 3" xfId="23837" xr:uid="{00000000-0005-0000-0000-0000F45A0000}"/>
    <cellStyle name="Currency 6 2 4 2 3" xfId="23838" xr:uid="{00000000-0005-0000-0000-0000F55A0000}"/>
    <cellStyle name="Currency 6 2 4 2 3 2" xfId="23839" xr:uid="{00000000-0005-0000-0000-0000F65A0000}"/>
    <cellStyle name="Currency 6 2 4 2 3 3" xfId="23840" xr:uid="{00000000-0005-0000-0000-0000F75A0000}"/>
    <cellStyle name="Currency 6 2 4 2 4" xfId="23841" xr:uid="{00000000-0005-0000-0000-0000F85A0000}"/>
    <cellStyle name="Currency 6 2 4 2 4 2" xfId="23842" xr:uid="{00000000-0005-0000-0000-0000F95A0000}"/>
    <cellStyle name="Currency 6 2 4 2 4 3" xfId="23843" xr:uid="{00000000-0005-0000-0000-0000FA5A0000}"/>
    <cellStyle name="Currency 6 2 4 2 5" xfId="23844" xr:uid="{00000000-0005-0000-0000-0000FB5A0000}"/>
    <cellStyle name="Currency 6 2 4 2 5 2" xfId="23845" xr:uid="{00000000-0005-0000-0000-0000FC5A0000}"/>
    <cellStyle name="Currency 6 2 4 2 5 3" xfId="23846" xr:uid="{00000000-0005-0000-0000-0000FD5A0000}"/>
    <cellStyle name="Currency 6 2 4 2 6" xfId="23847" xr:uid="{00000000-0005-0000-0000-0000FE5A0000}"/>
    <cellStyle name="Currency 6 2 4 2 7" xfId="23848" xr:uid="{00000000-0005-0000-0000-0000FF5A0000}"/>
    <cellStyle name="Currency 6 2 4 3" xfId="23849" xr:uid="{00000000-0005-0000-0000-0000005B0000}"/>
    <cellStyle name="Currency 6 2 4 3 2" xfId="23850" xr:uid="{00000000-0005-0000-0000-0000015B0000}"/>
    <cellStyle name="Currency 6 2 4 3 3" xfId="23851" xr:uid="{00000000-0005-0000-0000-0000025B0000}"/>
    <cellStyle name="Currency 6 2 4 4" xfId="23852" xr:uid="{00000000-0005-0000-0000-0000035B0000}"/>
    <cellStyle name="Currency 6 2 4 4 2" xfId="23853" xr:uid="{00000000-0005-0000-0000-0000045B0000}"/>
    <cellStyle name="Currency 6 2 4 4 3" xfId="23854" xr:uid="{00000000-0005-0000-0000-0000055B0000}"/>
    <cellStyle name="Currency 6 2 4 5" xfId="23855" xr:uid="{00000000-0005-0000-0000-0000065B0000}"/>
    <cellStyle name="Currency 6 2 4 5 2" xfId="23856" xr:uid="{00000000-0005-0000-0000-0000075B0000}"/>
    <cellStyle name="Currency 6 2 4 5 3" xfId="23857" xr:uid="{00000000-0005-0000-0000-0000085B0000}"/>
    <cellStyle name="Currency 6 2 4 6" xfId="23858" xr:uid="{00000000-0005-0000-0000-0000095B0000}"/>
    <cellStyle name="Currency 6 2 4 6 2" xfId="23859" xr:uid="{00000000-0005-0000-0000-00000A5B0000}"/>
    <cellStyle name="Currency 6 2 4 6 3" xfId="23860" xr:uid="{00000000-0005-0000-0000-00000B5B0000}"/>
    <cellStyle name="Currency 6 2 4 7" xfId="23861" xr:uid="{00000000-0005-0000-0000-00000C5B0000}"/>
    <cellStyle name="Currency 6 2 4 8" xfId="23862" xr:uid="{00000000-0005-0000-0000-00000D5B0000}"/>
    <cellStyle name="Currency 6 2 5" xfId="23863" xr:uid="{00000000-0005-0000-0000-00000E5B0000}"/>
    <cellStyle name="Currency 6 2 5 2" xfId="23864" xr:uid="{00000000-0005-0000-0000-00000F5B0000}"/>
    <cellStyle name="Currency 6 2 5 2 2" xfId="23865" xr:uid="{00000000-0005-0000-0000-0000105B0000}"/>
    <cellStyle name="Currency 6 2 5 2 2 2" xfId="23866" xr:uid="{00000000-0005-0000-0000-0000115B0000}"/>
    <cellStyle name="Currency 6 2 5 2 2 3" xfId="23867" xr:uid="{00000000-0005-0000-0000-0000125B0000}"/>
    <cellStyle name="Currency 6 2 5 2 3" xfId="23868" xr:uid="{00000000-0005-0000-0000-0000135B0000}"/>
    <cellStyle name="Currency 6 2 5 2 3 2" xfId="23869" xr:uid="{00000000-0005-0000-0000-0000145B0000}"/>
    <cellStyle name="Currency 6 2 5 2 3 3" xfId="23870" xr:uid="{00000000-0005-0000-0000-0000155B0000}"/>
    <cellStyle name="Currency 6 2 5 2 4" xfId="23871" xr:uid="{00000000-0005-0000-0000-0000165B0000}"/>
    <cellStyle name="Currency 6 2 5 2 4 2" xfId="23872" xr:uid="{00000000-0005-0000-0000-0000175B0000}"/>
    <cellStyle name="Currency 6 2 5 2 4 3" xfId="23873" xr:uid="{00000000-0005-0000-0000-0000185B0000}"/>
    <cellStyle name="Currency 6 2 5 2 5" xfId="23874" xr:uid="{00000000-0005-0000-0000-0000195B0000}"/>
    <cellStyle name="Currency 6 2 5 2 5 2" xfId="23875" xr:uid="{00000000-0005-0000-0000-00001A5B0000}"/>
    <cellStyle name="Currency 6 2 5 2 5 3" xfId="23876" xr:uid="{00000000-0005-0000-0000-00001B5B0000}"/>
    <cellStyle name="Currency 6 2 5 2 6" xfId="23877" xr:uid="{00000000-0005-0000-0000-00001C5B0000}"/>
    <cellStyle name="Currency 6 2 5 2 7" xfId="23878" xr:uid="{00000000-0005-0000-0000-00001D5B0000}"/>
    <cellStyle name="Currency 6 2 5 3" xfId="23879" xr:uid="{00000000-0005-0000-0000-00001E5B0000}"/>
    <cellStyle name="Currency 6 2 5 3 2" xfId="23880" xr:uid="{00000000-0005-0000-0000-00001F5B0000}"/>
    <cellStyle name="Currency 6 2 5 3 3" xfId="23881" xr:uid="{00000000-0005-0000-0000-0000205B0000}"/>
    <cellStyle name="Currency 6 2 5 4" xfId="23882" xr:uid="{00000000-0005-0000-0000-0000215B0000}"/>
    <cellStyle name="Currency 6 2 5 4 2" xfId="23883" xr:uid="{00000000-0005-0000-0000-0000225B0000}"/>
    <cellStyle name="Currency 6 2 5 4 3" xfId="23884" xr:uid="{00000000-0005-0000-0000-0000235B0000}"/>
    <cellStyle name="Currency 6 2 5 5" xfId="23885" xr:uid="{00000000-0005-0000-0000-0000245B0000}"/>
    <cellStyle name="Currency 6 2 5 5 2" xfId="23886" xr:uid="{00000000-0005-0000-0000-0000255B0000}"/>
    <cellStyle name="Currency 6 2 5 5 3" xfId="23887" xr:uid="{00000000-0005-0000-0000-0000265B0000}"/>
    <cellStyle name="Currency 6 2 5 6" xfId="23888" xr:uid="{00000000-0005-0000-0000-0000275B0000}"/>
    <cellStyle name="Currency 6 2 5 6 2" xfId="23889" xr:uid="{00000000-0005-0000-0000-0000285B0000}"/>
    <cellStyle name="Currency 6 2 5 6 3" xfId="23890" xr:uid="{00000000-0005-0000-0000-0000295B0000}"/>
    <cellStyle name="Currency 6 2 5 7" xfId="23891" xr:uid="{00000000-0005-0000-0000-00002A5B0000}"/>
    <cellStyle name="Currency 6 2 5 8" xfId="23892" xr:uid="{00000000-0005-0000-0000-00002B5B0000}"/>
    <cellStyle name="Currency 6 2 6" xfId="23893" xr:uid="{00000000-0005-0000-0000-00002C5B0000}"/>
    <cellStyle name="Currency 6 2 6 2" xfId="23894" xr:uid="{00000000-0005-0000-0000-00002D5B0000}"/>
    <cellStyle name="Currency 6 2 6 2 2" xfId="23895" xr:uid="{00000000-0005-0000-0000-00002E5B0000}"/>
    <cellStyle name="Currency 6 2 6 2 3" xfId="23896" xr:uid="{00000000-0005-0000-0000-00002F5B0000}"/>
    <cellStyle name="Currency 6 2 6 3" xfId="23897" xr:uid="{00000000-0005-0000-0000-0000305B0000}"/>
    <cellStyle name="Currency 6 2 6 3 2" xfId="23898" xr:uid="{00000000-0005-0000-0000-0000315B0000}"/>
    <cellStyle name="Currency 6 2 6 3 3" xfId="23899" xr:uid="{00000000-0005-0000-0000-0000325B0000}"/>
    <cellStyle name="Currency 6 2 6 4" xfId="23900" xr:uid="{00000000-0005-0000-0000-0000335B0000}"/>
    <cellStyle name="Currency 6 2 6 4 2" xfId="23901" xr:uid="{00000000-0005-0000-0000-0000345B0000}"/>
    <cellStyle name="Currency 6 2 6 4 3" xfId="23902" xr:uid="{00000000-0005-0000-0000-0000355B0000}"/>
    <cellStyle name="Currency 6 2 6 5" xfId="23903" xr:uid="{00000000-0005-0000-0000-0000365B0000}"/>
    <cellStyle name="Currency 6 2 6 5 2" xfId="23904" xr:uid="{00000000-0005-0000-0000-0000375B0000}"/>
    <cellStyle name="Currency 6 2 6 5 3" xfId="23905" xr:uid="{00000000-0005-0000-0000-0000385B0000}"/>
    <cellStyle name="Currency 6 2 6 6" xfId="23906" xr:uid="{00000000-0005-0000-0000-0000395B0000}"/>
    <cellStyle name="Currency 6 2 6 7" xfId="23907" xr:uid="{00000000-0005-0000-0000-00003A5B0000}"/>
    <cellStyle name="Currency 6 2 7" xfId="23908" xr:uid="{00000000-0005-0000-0000-00003B5B0000}"/>
    <cellStyle name="Currency 6 2 7 2" xfId="23909" xr:uid="{00000000-0005-0000-0000-00003C5B0000}"/>
    <cellStyle name="Currency 6 2 7 2 2" xfId="23910" xr:uid="{00000000-0005-0000-0000-00003D5B0000}"/>
    <cellStyle name="Currency 6 2 7 2 3" xfId="23911" xr:uid="{00000000-0005-0000-0000-00003E5B0000}"/>
    <cellStyle name="Currency 6 2 7 3" xfId="23912" xr:uid="{00000000-0005-0000-0000-00003F5B0000}"/>
    <cellStyle name="Currency 6 2 7 3 2" xfId="23913" xr:uid="{00000000-0005-0000-0000-0000405B0000}"/>
    <cellStyle name="Currency 6 2 7 3 3" xfId="23914" xr:uid="{00000000-0005-0000-0000-0000415B0000}"/>
    <cellStyle name="Currency 6 2 7 4" xfId="23915" xr:uid="{00000000-0005-0000-0000-0000425B0000}"/>
    <cellStyle name="Currency 6 2 7 4 2" xfId="23916" xr:uid="{00000000-0005-0000-0000-0000435B0000}"/>
    <cellStyle name="Currency 6 2 7 4 3" xfId="23917" xr:uid="{00000000-0005-0000-0000-0000445B0000}"/>
    <cellStyle name="Currency 6 2 7 5" xfId="23918" xr:uid="{00000000-0005-0000-0000-0000455B0000}"/>
    <cellStyle name="Currency 6 2 7 5 2" xfId="23919" xr:uid="{00000000-0005-0000-0000-0000465B0000}"/>
    <cellStyle name="Currency 6 2 7 5 3" xfId="23920" xr:uid="{00000000-0005-0000-0000-0000475B0000}"/>
    <cellStyle name="Currency 6 2 7 6" xfId="23921" xr:uid="{00000000-0005-0000-0000-0000485B0000}"/>
    <cellStyle name="Currency 6 2 7 7" xfId="23922" xr:uid="{00000000-0005-0000-0000-0000495B0000}"/>
    <cellStyle name="Currency 6 2 8" xfId="23923" xr:uid="{00000000-0005-0000-0000-00004A5B0000}"/>
    <cellStyle name="Currency 6 2 8 2" xfId="23924" xr:uid="{00000000-0005-0000-0000-00004B5B0000}"/>
    <cellStyle name="Currency 6 2 8 2 2" xfId="23925" xr:uid="{00000000-0005-0000-0000-00004C5B0000}"/>
    <cellStyle name="Currency 6 2 8 2 3" xfId="23926" xr:uid="{00000000-0005-0000-0000-00004D5B0000}"/>
    <cellStyle name="Currency 6 2 8 3" xfId="23927" xr:uid="{00000000-0005-0000-0000-00004E5B0000}"/>
    <cellStyle name="Currency 6 2 8 3 2" xfId="23928" xr:uid="{00000000-0005-0000-0000-00004F5B0000}"/>
    <cellStyle name="Currency 6 2 8 3 3" xfId="23929" xr:uid="{00000000-0005-0000-0000-0000505B0000}"/>
    <cellStyle name="Currency 6 2 8 4" xfId="23930" xr:uid="{00000000-0005-0000-0000-0000515B0000}"/>
    <cellStyle name="Currency 6 2 8 4 2" xfId="23931" xr:uid="{00000000-0005-0000-0000-0000525B0000}"/>
    <cellStyle name="Currency 6 2 8 4 3" xfId="23932" xr:uid="{00000000-0005-0000-0000-0000535B0000}"/>
    <cellStyle name="Currency 6 2 8 5" xfId="23933" xr:uid="{00000000-0005-0000-0000-0000545B0000}"/>
    <cellStyle name="Currency 6 2 8 5 2" xfId="23934" xr:uid="{00000000-0005-0000-0000-0000555B0000}"/>
    <cellStyle name="Currency 6 2 8 5 3" xfId="23935" xr:uid="{00000000-0005-0000-0000-0000565B0000}"/>
    <cellStyle name="Currency 6 2 8 6" xfId="23936" xr:uid="{00000000-0005-0000-0000-0000575B0000}"/>
    <cellStyle name="Currency 6 2 8 7" xfId="23937" xr:uid="{00000000-0005-0000-0000-0000585B0000}"/>
    <cellStyle name="Currency 6 2 9" xfId="23938" xr:uid="{00000000-0005-0000-0000-0000595B0000}"/>
    <cellStyle name="Currency 6 2 9 2" xfId="23939" xr:uid="{00000000-0005-0000-0000-00005A5B0000}"/>
    <cellStyle name="Currency 6 2 9 2 2" xfId="23940" xr:uid="{00000000-0005-0000-0000-00005B5B0000}"/>
    <cellStyle name="Currency 6 2 9 2 3" xfId="23941" xr:uid="{00000000-0005-0000-0000-00005C5B0000}"/>
    <cellStyle name="Currency 6 2 9 3" xfId="23942" xr:uid="{00000000-0005-0000-0000-00005D5B0000}"/>
    <cellStyle name="Currency 6 2 9 3 2" xfId="23943" xr:uid="{00000000-0005-0000-0000-00005E5B0000}"/>
    <cellStyle name="Currency 6 2 9 3 3" xfId="23944" xr:uid="{00000000-0005-0000-0000-00005F5B0000}"/>
    <cellStyle name="Currency 6 2 9 4" xfId="23945" xr:uid="{00000000-0005-0000-0000-0000605B0000}"/>
    <cellStyle name="Currency 6 2 9 4 2" xfId="23946" xr:uid="{00000000-0005-0000-0000-0000615B0000}"/>
    <cellStyle name="Currency 6 2 9 4 3" xfId="23947" xr:uid="{00000000-0005-0000-0000-0000625B0000}"/>
    <cellStyle name="Currency 6 2 9 5" xfId="23948" xr:uid="{00000000-0005-0000-0000-0000635B0000}"/>
    <cellStyle name="Currency 6 2 9 5 2" xfId="23949" xr:uid="{00000000-0005-0000-0000-0000645B0000}"/>
    <cellStyle name="Currency 6 2 9 5 3" xfId="23950" xr:uid="{00000000-0005-0000-0000-0000655B0000}"/>
    <cellStyle name="Currency 6 2 9 6" xfId="23951" xr:uid="{00000000-0005-0000-0000-0000665B0000}"/>
    <cellStyle name="Currency 6 2 9 7" xfId="23952" xr:uid="{00000000-0005-0000-0000-0000675B0000}"/>
    <cellStyle name="Currency 6 3" xfId="23953" xr:uid="{00000000-0005-0000-0000-0000685B0000}"/>
    <cellStyle name="Currency 6 3 10" xfId="23954" xr:uid="{00000000-0005-0000-0000-0000695B0000}"/>
    <cellStyle name="Currency 6 3 10 2" xfId="23955" xr:uid="{00000000-0005-0000-0000-00006A5B0000}"/>
    <cellStyle name="Currency 6 3 10 3" xfId="23956" xr:uid="{00000000-0005-0000-0000-00006B5B0000}"/>
    <cellStyle name="Currency 6 3 11" xfId="23957" xr:uid="{00000000-0005-0000-0000-00006C5B0000}"/>
    <cellStyle name="Currency 6 3 11 2" xfId="23958" xr:uid="{00000000-0005-0000-0000-00006D5B0000}"/>
    <cellStyle name="Currency 6 3 11 3" xfId="23959" xr:uid="{00000000-0005-0000-0000-00006E5B0000}"/>
    <cellStyle name="Currency 6 3 12" xfId="23960" xr:uid="{00000000-0005-0000-0000-00006F5B0000}"/>
    <cellStyle name="Currency 6 3 12 2" xfId="23961" xr:uid="{00000000-0005-0000-0000-0000705B0000}"/>
    <cellStyle name="Currency 6 3 12 3" xfId="23962" xr:uid="{00000000-0005-0000-0000-0000715B0000}"/>
    <cellStyle name="Currency 6 3 13" xfId="23963" xr:uid="{00000000-0005-0000-0000-0000725B0000}"/>
    <cellStyle name="Currency 6 3 14" xfId="23964" xr:uid="{00000000-0005-0000-0000-0000735B0000}"/>
    <cellStyle name="Currency 6 3 2" xfId="23965" xr:uid="{00000000-0005-0000-0000-0000745B0000}"/>
    <cellStyle name="Currency 6 3 2 10" xfId="23966" xr:uid="{00000000-0005-0000-0000-0000755B0000}"/>
    <cellStyle name="Currency 6 3 2 11" xfId="23967" xr:uid="{00000000-0005-0000-0000-0000765B0000}"/>
    <cellStyle name="Currency 6 3 2 2" xfId="23968" xr:uid="{00000000-0005-0000-0000-0000775B0000}"/>
    <cellStyle name="Currency 6 3 2 2 2" xfId="23969" xr:uid="{00000000-0005-0000-0000-0000785B0000}"/>
    <cellStyle name="Currency 6 3 2 2 2 2" xfId="23970" xr:uid="{00000000-0005-0000-0000-0000795B0000}"/>
    <cellStyle name="Currency 6 3 2 2 2 2 2" xfId="23971" xr:uid="{00000000-0005-0000-0000-00007A5B0000}"/>
    <cellStyle name="Currency 6 3 2 2 2 2 3" xfId="23972" xr:uid="{00000000-0005-0000-0000-00007B5B0000}"/>
    <cellStyle name="Currency 6 3 2 2 2 3" xfId="23973" xr:uid="{00000000-0005-0000-0000-00007C5B0000}"/>
    <cellStyle name="Currency 6 3 2 2 2 3 2" xfId="23974" xr:uid="{00000000-0005-0000-0000-00007D5B0000}"/>
    <cellStyle name="Currency 6 3 2 2 2 3 3" xfId="23975" xr:uid="{00000000-0005-0000-0000-00007E5B0000}"/>
    <cellStyle name="Currency 6 3 2 2 2 4" xfId="23976" xr:uid="{00000000-0005-0000-0000-00007F5B0000}"/>
    <cellStyle name="Currency 6 3 2 2 2 4 2" xfId="23977" xr:uid="{00000000-0005-0000-0000-0000805B0000}"/>
    <cellStyle name="Currency 6 3 2 2 2 4 3" xfId="23978" xr:uid="{00000000-0005-0000-0000-0000815B0000}"/>
    <cellStyle name="Currency 6 3 2 2 2 5" xfId="23979" xr:uid="{00000000-0005-0000-0000-0000825B0000}"/>
    <cellStyle name="Currency 6 3 2 2 2 5 2" xfId="23980" xr:uid="{00000000-0005-0000-0000-0000835B0000}"/>
    <cellStyle name="Currency 6 3 2 2 2 5 3" xfId="23981" xr:uid="{00000000-0005-0000-0000-0000845B0000}"/>
    <cellStyle name="Currency 6 3 2 2 2 6" xfId="23982" xr:uid="{00000000-0005-0000-0000-0000855B0000}"/>
    <cellStyle name="Currency 6 3 2 2 2 7" xfId="23983" xr:uid="{00000000-0005-0000-0000-0000865B0000}"/>
    <cellStyle name="Currency 6 3 2 2 3" xfId="23984" xr:uid="{00000000-0005-0000-0000-0000875B0000}"/>
    <cellStyle name="Currency 6 3 2 2 3 2" xfId="23985" xr:uid="{00000000-0005-0000-0000-0000885B0000}"/>
    <cellStyle name="Currency 6 3 2 2 3 3" xfId="23986" xr:uid="{00000000-0005-0000-0000-0000895B0000}"/>
    <cellStyle name="Currency 6 3 2 2 4" xfId="23987" xr:uid="{00000000-0005-0000-0000-00008A5B0000}"/>
    <cellStyle name="Currency 6 3 2 2 4 2" xfId="23988" xr:uid="{00000000-0005-0000-0000-00008B5B0000}"/>
    <cellStyle name="Currency 6 3 2 2 4 3" xfId="23989" xr:uid="{00000000-0005-0000-0000-00008C5B0000}"/>
    <cellStyle name="Currency 6 3 2 2 5" xfId="23990" xr:uid="{00000000-0005-0000-0000-00008D5B0000}"/>
    <cellStyle name="Currency 6 3 2 2 5 2" xfId="23991" xr:uid="{00000000-0005-0000-0000-00008E5B0000}"/>
    <cellStyle name="Currency 6 3 2 2 5 3" xfId="23992" xr:uid="{00000000-0005-0000-0000-00008F5B0000}"/>
    <cellStyle name="Currency 6 3 2 2 6" xfId="23993" xr:uid="{00000000-0005-0000-0000-0000905B0000}"/>
    <cellStyle name="Currency 6 3 2 2 6 2" xfId="23994" xr:uid="{00000000-0005-0000-0000-0000915B0000}"/>
    <cellStyle name="Currency 6 3 2 2 6 3" xfId="23995" xr:uid="{00000000-0005-0000-0000-0000925B0000}"/>
    <cellStyle name="Currency 6 3 2 2 7" xfId="23996" xr:uid="{00000000-0005-0000-0000-0000935B0000}"/>
    <cellStyle name="Currency 6 3 2 2 8" xfId="23997" xr:uid="{00000000-0005-0000-0000-0000945B0000}"/>
    <cellStyle name="Currency 6 3 2 3" xfId="23998" xr:uid="{00000000-0005-0000-0000-0000955B0000}"/>
    <cellStyle name="Currency 6 3 2 3 2" xfId="23999" xr:uid="{00000000-0005-0000-0000-0000965B0000}"/>
    <cellStyle name="Currency 6 3 2 3 2 2" xfId="24000" xr:uid="{00000000-0005-0000-0000-0000975B0000}"/>
    <cellStyle name="Currency 6 3 2 3 2 3" xfId="24001" xr:uid="{00000000-0005-0000-0000-0000985B0000}"/>
    <cellStyle name="Currency 6 3 2 3 3" xfId="24002" xr:uid="{00000000-0005-0000-0000-0000995B0000}"/>
    <cellStyle name="Currency 6 3 2 3 3 2" xfId="24003" xr:uid="{00000000-0005-0000-0000-00009A5B0000}"/>
    <cellStyle name="Currency 6 3 2 3 3 3" xfId="24004" xr:uid="{00000000-0005-0000-0000-00009B5B0000}"/>
    <cellStyle name="Currency 6 3 2 3 4" xfId="24005" xr:uid="{00000000-0005-0000-0000-00009C5B0000}"/>
    <cellStyle name="Currency 6 3 2 3 4 2" xfId="24006" xr:uid="{00000000-0005-0000-0000-00009D5B0000}"/>
    <cellStyle name="Currency 6 3 2 3 4 3" xfId="24007" xr:uid="{00000000-0005-0000-0000-00009E5B0000}"/>
    <cellStyle name="Currency 6 3 2 3 5" xfId="24008" xr:uid="{00000000-0005-0000-0000-00009F5B0000}"/>
    <cellStyle name="Currency 6 3 2 3 5 2" xfId="24009" xr:uid="{00000000-0005-0000-0000-0000A05B0000}"/>
    <cellStyle name="Currency 6 3 2 3 5 3" xfId="24010" xr:uid="{00000000-0005-0000-0000-0000A15B0000}"/>
    <cellStyle name="Currency 6 3 2 3 6" xfId="24011" xr:uid="{00000000-0005-0000-0000-0000A25B0000}"/>
    <cellStyle name="Currency 6 3 2 3 7" xfId="24012" xr:uid="{00000000-0005-0000-0000-0000A35B0000}"/>
    <cellStyle name="Currency 6 3 2 4" xfId="24013" xr:uid="{00000000-0005-0000-0000-0000A45B0000}"/>
    <cellStyle name="Currency 6 3 2 4 2" xfId="24014" xr:uid="{00000000-0005-0000-0000-0000A55B0000}"/>
    <cellStyle name="Currency 6 3 2 4 2 2" xfId="24015" xr:uid="{00000000-0005-0000-0000-0000A65B0000}"/>
    <cellStyle name="Currency 6 3 2 4 2 3" xfId="24016" xr:uid="{00000000-0005-0000-0000-0000A75B0000}"/>
    <cellStyle name="Currency 6 3 2 4 3" xfId="24017" xr:uid="{00000000-0005-0000-0000-0000A85B0000}"/>
    <cellStyle name="Currency 6 3 2 4 3 2" xfId="24018" xr:uid="{00000000-0005-0000-0000-0000A95B0000}"/>
    <cellStyle name="Currency 6 3 2 4 3 3" xfId="24019" xr:uid="{00000000-0005-0000-0000-0000AA5B0000}"/>
    <cellStyle name="Currency 6 3 2 4 4" xfId="24020" xr:uid="{00000000-0005-0000-0000-0000AB5B0000}"/>
    <cellStyle name="Currency 6 3 2 4 4 2" xfId="24021" xr:uid="{00000000-0005-0000-0000-0000AC5B0000}"/>
    <cellStyle name="Currency 6 3 2 4 4 3" xfId="24022" xr:uid="{00000000-0005-0000-0000-0000AD5B0000}"/>
    <cellStyle name="Currency 6 3 2 4 5" xfId="24023" xr:uid="{00000000-0005-0000-0000-0000AE5B0000}"/>
    <cellStyle name="Currency 6 3 2 4 5 2" xfId="24024" xr:uid="{00000000-0005-0000-0000-0000AF5B0000}"/>
    <cellStyle name="Currency 6 3 2 4 5 3" xfId="24025" xr:uid="{00000000-0005-0000-0000-0000B05B0000}"/>
    <cellStyle name="Currency 6 3 2 4 6" xfId="24026" xr:uid="{00000000-0005-0000-0000-0000B15B0000}"/>
    <cellStyle name="Currency 6 3 2 4 7" xfId="24027" xr:uid="{00000000-0005-0000-0000-0000B25B0000}"/>
    <cellStyle name="Currency 6 3 2 5" xfId="24028" xr:uid="{00000000-0005-0000-0000-0000B35B0000}"/>
    <cellStyle name="Currency 6 3 2 5 2" xfId="24029" xr:uid="{00000000-0005-0000-0000-0000B45B0000}"/>
    <cellStyle name="Currency 6 3 2 5 2 2" xfId="24030" xr:uid="{00000000-0005-0000-0000-0000B55B0000}"/>
    <cellStyle name="Currency 6 3 2 5 2 3" xfId="24031" xr:uid="{00000000-0005-0000-0000-0000B65B0000}"/>
    <cellStyle name="Currency 6 3 2 5 3" xfId="24032" xr:uid="{00000000-0005-0000-0000-0000B75B0000}"/>
    <cellStyle name="Currency 6 3 2 5 3 2" xfId="24033" xr:uid="{00000000-0005-0000-0000-0000B85B0000}"/>
    <cellStyle name="Currency 6 3 2 5 3 3" xfId="24034" xr:uid="{00000000-0005-0000-0000-0000B95B0000}"/>
    <cellStyle name="Currency 6 3 2 5 4" xfId="24035" xr:uid="{00000000-0005-0000-0000-0000BA5B0000}"/>
    <cellStyle name="Currency 6 3 2 5 4 2" xfId="24036" xr:uid="{00000000-0005-0000-0000-0000BB5B0000}"/>
    <cellStyle name="Currency 6 3 2 5 4 3" xfId="24037" xr:uid="{00000000-0005-0000-0000-0000BC5B0000}"/>
    <cellStyle name="Currency 6 3 2 5 5" xfId="24038" xr:uid="{00000000-0005-0000-0000-0000BD5B0000}"/>
    <cellStyle name="Currency 6 3 2 5 5 2" xfId="24039" xr:uid="{00000000-0005-0000-0000-0000BE5B0000}"/>
    <cellStyle name="Currency 6 3 2 5 5 3" xfId="24040" xr:uid="{00000000-0005-0000-0000-0000BF5B0000}"/>
    <cellStyle name="Currency 6 3 2 5 6" xfId="24041" xr:uid="{00000000-0005-0000-0000-0000C05B0000}"/>
    <cellStyle name="Currency 6 3 2 5 7" xfId="24042" xr:uid="{00000000-0005-0000-0000-0000C15B0000}"/>
    <cellStyle name="Currency 6 3 2 6" xfId="24043" xr:uid="{00000000-0005-0000-0000-0000C25B0000}"/>
    <cellStyle name="Currency 6 3 2 6 2" xfId="24044" xr:uid="{00000000-0005-0000-0000-0000C35B0000}"/>
    <cellStyle name="Currency 6 3 2 6 3" xfId="24045" xr:uid="{00000000-0005-0000-0000-0000C45B0000}"/>
    <cellStyle name="Currency 6 3 2 7" xfId="24046" xr:uid="{00000000-0005-0000-0000-0000C55B0000}"/>
    <cellStyle name="Currency 6 3 2 7 2" xfId="24047" xr:uid="{00000000-0005-0000-0000-0000C65B0000}"/>
    <cellStyle name="Currency 6 3 2 7 3" xfId="24048" xr:uid="{00000000-0005-0000-0000-0000C75B0000}"/>
    <cellStyle name="Currency 6 3 2 8" xfId="24049" xr:uid="{00000000-0005-0000-0000-0000C85B0000}"/>
    <cellStyle name="Currency 6 3 2 8 2" xfId="24050" xr:uid="{00000000-0005-0000-0000-0000C95B0000}"/>
    <cellStyle name="Currency 6 3 2 8 3" xfId="24051" xr:uid="{00000000-0005-0000-0000-0000CA5B0000}"/>
    <cellStyle name="Currency 6 3 2 9" xfId="24052" xr:uid="{00000000-0005-0000-0000-0000CB5B0000}"/>
    <cellStyle name="Currency 6 3 2 9 2" xfId="24053" xr:uid="{00000000-0005-0000-0000-0000CC5B0000}"/>
    <cellStyle name="Currency 6 3 2 9 3" xfId="24054" xr:uid="{00000000-0005-0000-0000-0000CD5B0000}"/>
    <cellStyle name="Currency 6 3 3" xfId="24055" xr:uid="{00000000-0005-0000-0000-0000CE5B0000}"/>
    <cellStyle name="Currency 6 3 3 2" xfId="24056" xr:uid="{00000000-0005-0000-0000-0000CF5B0000}"/>
    <cellStyle name="Currency 6 3 3 2 2" xfId="24057" xr:uid="{00000000-0005-0000-0000-0000D05B0000}"/>
    <cellStyle name="Currency 6 3 3 2 2 2" xfId="24058" xr:uid="{00000000-0005-0000-0000-0000D15B0000}"/>
    <cellStyle name="Currency 6 3 3 2 2 3" xfId="24059" xr:uid="{00000000-0005-0000-0000-0000D25B0000}"/>
    <cellStyle name="Currency 6 3 3 2 3" xfId="24060" xr:uid="{00000000-0005-0000-0000-0000D35B0000}"/>
    <cellStyle name="Currency 6 3 3 2 3 2" xfId="24061" xr:uid="{00000000-0005-0000-0000-0000D45B0000}"/>
    <cellStyle name="Currency 6 3 3 2 3 3" xfId="24062" xr:uid="{00000000-0005-0000-0000-0000D55B0000}"/>
    <cellStyle name="Currency 6 3 3 2 4" xfId="24063" xr:uid="{00000000-0005-0000-0000-0000D65B0000}"/>
    <cellStyle name="Currency 6 3 3 2 4 2" xfId="24064" xr:uid="{00000000-0005-0000-0000-0000D75B0000}"/>
    <cellStyle name="Currency 6 3 3 2 4 3" xfId="24065" xr:uid="{00000000-0005-0000-0000-0000D85B0000}"/>
    <cellStyle name="Currency 6 3 3 2 5" xfId="24066" xr:uid="{00000000-0005-0000-0000-0000D95B0000}"/>
    <cellStyle name="Currency 6 3 3 2 5 2" xfId="24067" xr:uid="{00000000-0005-0000-0000-0000DA5B0000}"/>
    <cellStyle name="Currency 6 3 3 2 5 3" xfId="24068" xr:uid="{00000000-0005-0000-0000-0000DB5B0000}"/>
    <cellStyle name="Currency 6 3 3 2 6" xfId="24069" xr:uid="{00000000-0005-0000-0000-0000DC5B0000}"/>
    <cellStyle name="Currency 6 3 3 2 7" xfId="24070" xr:uid="{00000000-0005-0000-0000-0000DD5B0000}"/>
    <cellStyle name="Currency 6 3 3 3" xfId="24071" xr:uid="{00000000-0005-0000-0000-0000DE5B0000}"/>
    <cellStyle name="Currency 6 3 3 3 2" xfId="24072" xr:uid="{00000000-0005-0000-0000-0000DF5B0000}"/>
    <cellStyle name="Currency 6 3 3 3 3" xfId="24073" xr:uid="{00000000-0005-0000-0000-0000E05B0000}"/>
    <cellStyle name="Currency 6 3 3 4" xfId="24074" xr:uid="{00000000-0005-0000-0000-0000E15B0000}"/>
    <cellStyle name="Currency 6 3 3 4 2" xfId="24075" xr:uid="{00000000-0005-0000-0000-0000E25B0000}"/>
    <cellStyle name="Currency 6 3 3 4 3" xfId="24076" xr:uid="{00000000-0005-0000-0000-0000E35B0000}"/>
    <cellStyle name="Currency 6 3 3 5" xfId="24077" xr:uid="{00000000-0005-0000-0000-0000E45B0000}"/>
    <cellStyle name="Currency 6 3 3 5 2" xfId="24078" xr:uid="{00000000-0005-0000-0000-0000E55B0000}"/>
    <cellStyle name="Currency 6 3 3 5 3" xfId="24079" xr:uid="{00000000-0005-0000-0000-0000E65B0000}"/>
    <cellStyle name="Currency 6 3 3 6" xfId="24080" xr:uid="{00000000-0005-0000-0000-0000E75B0000}"/>
    <cellStyle name="Currency 6 3 3 6 2" xfId="24081" xr:uid="{00000000-0005-0000-0000-0000E85B0000}"/>
    <cellStyle name="Currency 6 3 3 6 3" xfId="24082" xr:uid="{00000000-0005-0000-0000-0000E95B0000}"/>
    <cellStyle name="Currency 6 3 3 7" xfId="24083" xr:uid="{00000000-0005-0000-0000-0000EA5B0000}"/>
    <cellStyle name="Currency 6 3 3 8" xfId="24084" xr:uid="{00000000-0005-0000-0000-0000EB5B0000}"/>
    <cellStyle name="Currency 6 3 4" xfId="24085" xr:uid="{00000000-0005-0000-0000-0000EC5B0000}"/>
    <cellStyle name="Currency 6 3 4 2" xfId="24086" xr:uid="{00000000-0005-0000-0000-0000ED5B0000}"/>
    <cellStyle name="Currency 6 3 4 2 2" xfId="24087" xr:uid="{00000000-0005-0000-0000-0000EE5B0000}"/>
    <cellStyle name="Currency 6 3 4 2 2 2" xfId="24088" xr:uid="{00000000-0005-0000-0000-0000EF5B0000}"/>
    <cellStyle name="Currency 6 3 4 2 2 3" xfId="24089" xr:uid="{00000000-0005-0000-0000-0000F05B0000}"/>
    <cellStyle name="Currency 6 3 4 2 3" xfId="24090" xr:uid="{00000000-0005-0000-0000-0000F15B0000}"/>
    <cellStyle name="Currency 6 3 4 2 3 2" xfId="24091" xr:uid="{00000000-0005-0000-0000-0000F25B0000}"/>
    <cellStyle name="Currency 6 3 4 2 3 3" xfId="24092" xr:uid="{00000000-0005-0000-0000-0000F35B0000}"/>
    <cellStyle name="Currency 6 3 4 2 4" xfId="24093" xr:uid="{00000000-0005-0000-0000-0000F45B0000}"/>
    <cellStyle name="Currency 6 3 4 2 4 2" xfId="24094" xr:uid="{00000000-0005-0000-0000-0000F55B0000}"/>
    <cellStyle name="Currency 6 3 4 2 4 3" xfId="24095" xr:uid="{00000000-0005-0000-0000-0000F65B0000}"/>
    <cellStyle name="Currency 6 3 4 2 5" xfId="24096" xr:uid="{00000000-0005-0000-0000-0000F75B0000}"/>
    <cellStyle name="Currency 6 3 4 2 5 2" xfId="24097" xr:uid="{00000000-0005-0000-0000-0000F85B0000}"/>
    <cellStyle name="Currency 6 3 4 2 5 3" xfId="24098" xr:uid="{00000000-0005-0000-0000-0000F95B0000}"/>
    <cellStyle name="Currency 6 3 4 2 6" xfId="24099" xr:uid="{00000000-0005-0000-0000-0000FA5B0000}"/>
    <cellStyle name="Currency 6 3 4 2 7" xfId="24100" xr:uid="{00000000-0005-0000-0000-0000FB5B0000}"/>
    <cellStyle name="Currency 6 3 4 3" xfId="24101" xr:uid="{00000000-0005-0000-0000-0000FC5B0000}"/>
    <cellStyle name="Currency 6 3 4 3 2" xfId="24102" xr:uid="{00000000-0005-0000-0000-0000FD5B0000}"/>
    <cellStyle name="Currency 6 3 4 3 3" xfId="24103" xr:uid="{00000000-0005-0000-0000-0000FE5B0000}"/>
    <cellStyle name="Currency 6 3 4 4" xfId="24104" xr:uid="{00000000-0005-0000-0000-0000FF5B0000}"/>
    <cellStyle name="Currency 6 3 4 4 2" xfId="24105" xr:uid="{00000000-0005-0000-0000-0000005C0000}"/>
    <cellStyle name="Currency 6 3 4 4 3" xfId="24106" xr:uid="{00000000-0005-0000-0000-0000015C0000}"/>
    <cellStyle name="Currency 6 3 4 5" xfId="24107" xr:uid="{00000000-0005-0000-0000-0000025C0000}"/>
    <cellStyle name="Currency 6 3 4 5 2" xfId="24108" xr:uid="{00000000-0005-0000-0000-0000035C0000}"/>
    <cellStyle name="Currency 6 3 4 5 3" xfId="24109" xr:uid="{00000000-0005-0000-0000-0000045C0000}"/>
    <cellStyle name="Currency 6 3 4 6" xfId="24110" xr:uid="{00000000-0005-0000-0000-0000055C0000}"/>
    <cellStyle name="Currency 6 3 4 6 2" xfId="24111" xr:uid="{00000000-0005-0000-0000-0000065C0000}"/>
    <cellStyle name="Currency 6 3 4 6 3" xfId="24112" xr:uid="{00000000-0005-0000-0000-0000075C0000}"/>
    <cellStyle name="Currency 6 3 4 7" xfId="24113" xr:uid="{00000000-0005-0000-0000-0000085C0000}"/>
    <cellStyle name="Currency 6 3 4 8" xfId="24114" xr:uid="{00000000-0005-0000-0000-0000095C0000}"/>
    <cellStyle name="Currency 6 3 5" xfId="24115" xr:uid="{00000000-0005-0000-0000-00000A5C0000}"/>
    <cellStyle name="Currency 6 3 5 2" xfId="24116" xr:uid="{00000000-0005-0000-0000-00000B5C0000}"/>
    <cellStyle name="Currency 6 3 5 2 2" xfId="24117" xr:uid="{00000000-0005-0000-0000-00000C5C0000}"/>
    <cellStyle name="Currency 6 3 5 2 3" xfId="24118" xr:uid="{00000000-0005-0000-0000-00000D5C0000}"/>
    <cellStyle name="Currency 6 3 5 3" xfId="24119" xr:uid="{00000000-0005-0000-0000-00000E5C0000}"/>
    <cellStyle name="Currency 6 3 5 3 2" xfId="24120" xr:uid="{00000000-0005-0000-0000-00000F5C0000}"/>
    <cellStyle name="Currency 6 3 5 3 3" xfId="24121" xr:uid="{00000000-0005-0000-0000-0000105C0000}"/>
    <cellStyle name="Currency 6 3 5 4" xfId="24122" xr:uid="{00000000-0005-0000-0000-0000115C0000}"/>
    <cellStyle name="Currency 6 3 5 4 2" xfId="24123" xr:uid="{00000000-0005-0000-0000-0000125C0000}"/>
    <cellStyle name="Currency 6 3 5 4 3" xfId="24124" xr:uid="{00000000-0005-0000-0000-0000135C0000}"/>
    <cellStyle name="Currency 6 3 5 5" xfId="24125" xr:uid="{00000000-0005-0000-0000-0000145C0000}"/>
    <cellStyle name="Currency 6 3 5 5 2" xfId="24126" xr:uid="{00000000-0005-0000-0000-0000155C0000}"/>
    <cellStyle name="Currency 6 3 5 5 3" xfId="24127" xr:uid="{00000000-0005-0000-0000-0000165C0000}"/>
    <cellStyle name="Currency 6 3 5 6" xfId="24128" xr:uid="{00000000-0005-0000-0000-0000175C0000}"/>
    <cellStyle name="Currency 6 3 5 7" xfId="24129" xr:uid="{00000000-0005-0000-0000-0000185C0000}"/>
    <cellStyle name="Currency 6 3 6" xfId="24130" xr:uid="{00000000-0005-0000-0000-0000195C0000}"/>
    <cellStyle name="Currency 6 3 6 2" xfId="24131" xr:uid="{00000000-0005-0000-0000-00001A5C0000}"/>
    <cellStyle name="Currency 6 3 6 2 2" xfId="24132" xr:uid="{00000000-0005-0000-0000-00001B5C0000}"/>
    <cellStyle name="Currency 6 3 6 2 3" xfId="24133" xr:uid="{00000000-0005-0000-0000-00001C5C0000}"/>
    <cellStyle name="Currency 6 3 6 3" xfId="24134" xr:uid="{00000000-0005-0000-0000-00001D5C0000}"/>
    <cellStyle name="Currency 6 3 6 3 2" xfId="24135" xr:uid="{00000000-0005-0000-0000-00001E5C0000}"/>
    <cellStyle name="Currency 6 3 6 3 3" xfId="24136" xr:uid="{00000000-0005-0000-0000-00001F5C0000}"/>
    <cellStyle name="Currency 6 3 6 4" xfId="24137" xr:uid="{00000000-0005-0000-0000-0000205C0000}"/>
    <cellStyle name="Currency 6 3 6 4 2" xfId="24138" xr:uid="{00000000-0005-0000-0000-0000215C0000}"/>
    <cellStyle name="Currency 6 3 6 4 3" xfId="24139" xr:uid="{00000000-0005-0000-0000-0000225C0000}"/>
    <cellStyle name="Currency 6 3 6 5" xfId="24140" xr:uid="{00000000-0005-0000-0000-0000235C0000}"/>
    <cellStyle name="Currency 6 3 6 5 2" xfId="24141" xr:uid="{00000000-0005-0000-0000-0000245C0000}"/>
    <cellStyle name="Currency 6 3 6 5 3" xfId="24142" xr:uid="{00000000-0005-0000-0000-0000255C0000}"/>
    <cellStyle name="Currency 6 3 6 6" xfId="24143" xr:uid="{00000000-0005-0000-0000-0000265C0000}"/>
    <cellStyle name="Currency 6 3 6 7" xfId="24144" xr:uid="{00000000-0005-0000-0000-0000275C0000}"/>
    <cellStyle name="Currency 6 3 7" xfId="24145" xr:uid="{00000000-0005-0000-0000-0000285C0000}"/>
    <cellStyle name="Currency 6 3 7 2" xfId="24146" xr:uid="{00000000-0005-0000-0000-0000295C0000}"/>
    <cellStyle name="Currency 6 3 7 2 2" xfId="24147" xr:uid="{00000000-0005-0000-0000-00002A5C0000}"/>
    <cellStyle name="Currency 6 3 7 2 3" xfId="24148" xr:uid="{00000000-0005-0000-0000-00002B5C0000}"/>
    <cellStyle name="Currency 6 3 7 3" xfId="24149" xr:uid="{00000000-0005-0000-0000-00002C5C0000}"/>
    <cellStyle name="Currency 6 3 7 3 2" xfId="24150" xr:uid="{00000000-0005-0000-0000-00002D5C0000}"/>
    <cellStyle name="Currency 6 3 7 3 3" xfId="24151" xr:uid="{00000000-0005-0000-0000-00002E5C0000}"/>
    <cellStyle name="Currency 6 3 7 4" xfId="24152" xr:uid="{00000000-0005-0000-0000-00002F5C0000}"/>
    <cellStyle name="Currency 6 3 7 4 2" xfId="24153" xr:uid="{00000000-0005-0000-0000-0000305C0000}"/>
    <cellStyle name="Currency 6 3 7 4 3" xfId="24154" xr:uid="{00000000-0005-0000-0000-0000315C0000}"/>
    <cellStyle name="Currency 6 3 7 5" xfId="24155" xr:uid="{00000000-0005-0000-0000-0000325C0000}"/>
    <cellStyle name="Currency 6 3 7 5 2" xfId="24156" xr:uid="{00000000-0005-0000-0000-0000335C0000}"/>
    <cellStyle name="Currency 6 3 7 5 3" xfId="24157" xr:uid="{00000000-0005-0000-0000-0000345C0000}"/>
    <cellStyle name="Currency 6 3 7 6" xfId="24158" xr:uid="{00000000-0005-0000-0000-0000355C0000}"/>
    <cellStyle name="Currency 6 3 7 7" xfId="24159" xr:uid="{00000000-0005-0000-0000-0000365C0000}"/>
    <cellStyle name="Currency 6 3 8" xfId="24160" xr:uid="{00000000-0005-0000-0000-0000375C0000}"/>
    <cellStyle name="Currency 6 3 8 2" xfId="24161" xr:uid="{00000000-0005-0000-0000-0000385C0000}"/>
    <cellStyle name="Currency 6 3 8 2 2" xfId="24162" xr:uid="{00000000-0005-0000-0000-0000395C0000}"/>
    <cellStyle name="Currency 6 3 8 2 3" xfId="24163" xr:uid="{00000000-0005-0000-0000-00003A5C0000}"/>
    <cellStyle name="Currency 6 3 8 3" xfId="24164" xr:uid="{00000000-0005-0000-0000-00003B5C0000}"/>
    <cellStyle name="Currency 6 3 8 3 2" xfId="24165" xr:uid="{00000000-0005-0000-0000-00003C5C0000}"/>
    <cellStyle name="Currency 6 3 8 3 3" xfId="24166" xr:uid="{00000000-0005-0000-0000-00003D5C0000}"/>
    <cellStyle name="Currency 6 3 8 4" xfId="24167" xr:uid="{00000000-0005-0000-0000-00003E5C0000}"/>
    <cellStyle name="Currency 6 3 8 4 2" xfId="24168" xr:uid="{00000000-0005-0000-0000-00003F5C0000}"/>
    <cellStyle name="Currency 6 3 8 4 3" xfId="24169" xr:uid="{00000000-0005-0000-0000-0000405C0000}"/>
    <cellStyle name="Currency 6 3 8 5" xfId="24170" xr:uid="{00000000-0005-0000-0000-0000415C0000}"/>
    <cellStyle name="Currency 6 3 8 5 2" xfId="24171" xr:uid="{00000000-0005-0000-0000-0000425C0000}"/>
    <cellStyle name="Currency 6 3 8 5 3" xfId="24172" xr:uid="{00000000-0005-0000-0000-0000435C0000}"/>
    <cellStyle name="Currency 6 3 8 6" xfId="24173" xr:uid="{00000000-0005-0000-0000-0000445C0000}"/>
    <cellStyle name="Currency 6 3 8 7" xfId="24174" xr:uid="{00000000-0005-0000-0000-0000455C0000}"/>
    <cellStyle name="Currency 6 3 9" xfId="24175" xr:uid="{00000000-0005-0000-0000-0000465C0000}"/>
    <cellStyle name="Currency 6 3 9 2" xfId="24176" xr:uid="{00000000-0005-0000-0000-0000475C0000}"/>
    <cellStyle name="Currency 6 3 9 3" xfId="24177" xr:uid="{00000000-0005-0000-0000-0000485C0000}"/>
    <cellStyle name="Currency 6 4" xfId="24178" xr:uid="{00000000-0005-0000-0000-0000495C0000}"/>
    <cellStyle name="Currency 6 4 10" xfId="24179" xr:uid="{00000000-0005-0000-0000-00004A5C0000}"/>
    <cellStyle name="Currency 6 4 11" xfId="24180" xr:uid="{00000000-0005-0000-0000-00004B5C0000}"/>
    <cellStyle name="Currency 6 4 2" xfId="24181" xr:uid="{00000000-0005-0000-0000-00004C5C0000}"/>
    <cellStyle name="Currency 6 4 2 2" xfId="24182" xr:uid="{00000000-0005-0000-0000-00004D5C0000}"/>
    <cellStyle name="Currency 6 4 2 2 2" xfId="24183" xr:uid="{00000000-0005-0000-0000-00004E5C0000}"/>
    <cellStyle name="Currency 6 4 2 2 2 2" xfId="24184" xr:uid="{00000000-0005-0000-0000-00004F5C0000}"/>
    <cellStyle name="Currency 6 4 2 2 2 3" xfId="24185" xr:uid="{00000000-0005-0000-0000-0000505C0000}"/>
    <cellStyle name="Currency 6 4 2 2 3" xfId="24186" xr:uid="{00000000-0005-0000-0000-0000515C0000}"/>
    <cellStyle name="Currency 6 4 2 2 3 2" xfId="24187" xr:uid="{00000000-0005-0000-0000-0000525C0000}"/>
    <cellStyle name="Currency 6 4 2 2 3 3" xfId="24188" xr:uid="{00000000-0005-0000-0000-0000535C0000}"/>
    <cellStyle name="Currency 6 4 2 2 4" xfId="24189" xr:uid="{00000000-0005-0000-0000-0000545C0000}"/>
    <cellStyle name="Currency 6 4 2 2 4 2" xfId="24190" xr:uid="{00000000-0005-0000-0000-0000555C0000}"/>
    <cellStyle name="Currency 6 4 2 2 4 3" xfId="24191" xr:uid="{00000000-0005-0000-0000-0000565C0000}"/>
    <cellStyle name="Currency 6 4 2 2 5" xfId="24192" xr:uid="{00000000-0005-0000-0000-0000575C0000}"/>
    <cellStyle name="Currency 6 4 2 2 5 2" xfId="24193" xr:uid="{00000000-0005-0000-0000-0000585C0000}"/>
    <cellStyle name="Currency 6 4 2 2 5 3" xfId="24194" xr:uid="{00000000-0005-0000-0000-0000595C0000}"/>
    <cellStyle name="Currency 6 4 2 2 6" xfId="24195" xr:uid="{00000000-0005-0000-0000-00005A5C0000}"/>
    <cellStyle name="Currency 6 4 2 2 7" xfId="24196" xr:uid="{00000000-0005-0000-0000-00005B5C0000}"/>
    <cellStyle name="Currency 6 4 2 3" xfId="24197" xr:uid="{00000000-0005-0000-0000-00005C5C0000}"/>
    <cellStyle name="Currency 6 4 2 3 2" xfId="24198" xr:uid="{00000000-0005-0000-0000-00005D5C0000}"/>
    <cellStyle name="Currency 6 4 2 3 3" xfId="24199" xr:uid="{00000000-0005-0000-0000-00005E5C0000}"/>
    <cellStyle name="Currency 6 4 2 4" xfId="24200" xr:uid="{00000000-0005-0000-0000-00005F5C0000}"/>
    <cellStyle name="Currency 6 4 2 4 2" xfId="24201" xr:uid="{00000000-0005-0000-0000-0000605C0000}"/>
    <cellStyle name="Currency 6 4 2 4 3" xfId="24202" xr:uid="{00000000-0005-0000-0000-0000615C0000}"/>
    <cellStyle name="Currency 6 4 2 5" xfId="24203" xr:uid="{00000000-0005-0000-0000-0000625C0000}"/>
    <cellStyle name="Currency 6 4 2 5 2" xfId="24204" xr:uid="{00000000-0005-0000-0000-0000635C0000}"/>
    <cellStyle name="Currency 6 4 2 5 3" xfId="24205" xr:uid="{00000000-0005-0000-0000-0000645C0000}"/>
    <cellStyle name="Currency 6 4 2 6" xfId="24206" xr:uid="{00000000-0005-0000-0000-0000655C0000}"/>
    <cellStyle name="Currency 6 4 2 6 2" xfId="24207" xr:uid="{00000000-0005-0000-0000-0000665C0000}"/>
    <cellStyle name="Currency 6 4 2 6 3" xfId="24208" xr:uid="{00000000-0005-0000-0000-0000675C0000}"/>
    <cellStyle name="Currency 6 4 2 7" xfId="24209" xr:uid="{00000000-0005-0000-0000-0000685C0000}"/>
    <cellStyle name="Currency 6 4 2 8" xfId="24210" xr:uid="{00000000-0005-0000-0000-0000695C0000}"/>
    <cellStyle name="Currency 6 4 3" xfId="24211" xr:uid="{00000000-0005-0000-0000-00006A5C0000}"/>
    <cellStyle name="Currency 6 4 3 2" xfId="24212" xr:uid="{00000000-0005-0000-0000-00006B5C0000}"/>
    <cellStyle name="Currency 6 4 3 2 2" xfId="24213" xr:uid="{00000000-0005-0000-0000-00006C5C0000}"/>
    <cellStyle name="Currency 6 4 3 2 3" xfId="24214" xr:uid="{00000000-0005-0000-0000-00006D5C0000}"/>
    <cellStyle name="Currency 6 4 3 3" xfId="24215" xr:uid="{00000000-0005-0000-0000-00006E5C0000}"/>
    <cellStyle name="Currency 6 4 3 3 2" xfId="24216" xr:uid="{00000000-0005-0000-0000-00006F5C0000}"/>
    <cellStyle name="Currency 6 4 3 3 3" xfId="24217" xr:uid="{00000000-0005-0000-0000-0000705C0000}"/>
    <cellStyle name="Currency 6 4 3 4" xfId="24218" xr:uid="{00000000-0005-0000-0000-0000715C0000}"/>
    <cellStyle name="Currency 6 4 3 4 2" xfId="24219" xr:uid="{00000000-0005-0000-0000-0000725C0000}"/>
    <cellStyle name="Currency 6 4 3 4 3" xfId="24220" xr:uid="{00000000-0005-0000-0000-0000735C0000}"/>
    <cellStyle name="Currency 6 4 3 5" xfId="24221" xr:uid="{00000000-0005-0000-0000-0000745C0000}"/>
    <cellStyle name="Currency 6 4 3 5 2" xfId="24222" xr:uid="{00000000-0005-0000-0000-0000755C0000}"/>
    <cellStyle name="Currency 6 4 3 5 3" xfId="24223" xr:uid="{00000000-0005-0000-0000-0000765C0000}"/>
    <cellStyle name="Currency 6 4 3 6" xfId="24224" xr:uid="{00000000-0005-0000-0000-0000775C0000}"/>
    <cellStyle name="Currency 6 4 3 7" xfId="24225" xr:uid="{00000000-0005-0000-0000-0000785C0000}"/>
    <cellStyle name="Currency 6 4 4" xfId="24226" xr:uid="{00000000-0005-0000-0000-0000795C0000}"/>
    <cellStyle name="Currency 6 4 4 2" xfId="24227" xr:uid="{00000000-0005-0000-0000-00007A5C0000}"/>
    <cellStyle name="Currency 6 4 4 2 2" xfId="24228" xr:uid="{00000000-0005-0000-0000-00007B5C0000}"/>
    <cellStyle name="Currency 6 4 4 2 3" xfId="24229" xr:uid="{00000000-0005-0000-0000-00007C5C0000}"/>
    <cellStyle name="Currency 6 4 4 3" xfId="24230" xr:uid="{00000000-0005-0000-0000-00007D5C0000}"/>
    <cellStyle name="Currency 6 4 4 3 2" xfId="24231" xr:uid="{00000000-0005-0000-0000-00007E5C0000}"/>
    <cellStyle name="Currency 6 4 4 3 3" xfId="24232" xr:uid="{00000000-0005-0000-0000-00007F5C0000}"/>
    <cellStyle name="Currency 6 4 4 4" xfId="24233" xr:uid="{00000000-0005-0000-0000-0000805C0000}"/>
    <cellStyle name="Currency 6 4 4 4 2" xfId="24234" xr:uid="{00000000-0005-0000-0000-0000815C0000}"/>
    <cellStyle name="Currency 6 4 4 4 3" xfId="24235" xr:uid="{00000000-0005-0000-0000-0000825C0000}"/>
    <cellStyle name="Currency 6 4 4 5" xfId="24236" xr:uid="{00000000-0005-0000-0000-0000835C0000}"/>
    <cellStyle name="Currency 6 4 4 5 2" xfId="24237" xr:uid="{00000000-0005-0000-0000-0000845C0000}"/>
    <cellStyle name="Currency 6 4 4 5 3" xfId="24238" xr:uid="{00000000-0005-0000-0000-0000855C0000}"/>
    <cellStyle name="Currency 6 4 4 6" xfId="24239" xr:uid="{00000000-0005-0000-0000-0000865C0000}"/>
    <cellStyle name="Currency 6 4 4 7" xfId="24240" xr:uid="{00000000-0005-0000-0000-0000875C0000}"/>
    <cellStyle name="Currency 6 4 5" xfId="24241" xr:uid="{00000000-0005-0000-0000-0000885C0000}"/>
    <cellStyle name="Currency 6 4 5 2" xfId="24242" xr:uid="{00000000-0005-0000-0000-0000895C0000}"/>
    <cellStyle name="Currency 6 4 5 2 2" xfId="24243" xr:uid="{00000000-0005-0000-0000-00008A5C0000}"/>
    <cellStyle name="Currency 6 4 5 2 3" xfId="24244" xr:uid="{00000000-0005-0000-0000-00008B5C0000}"/>
    <cellStyle name="Currency 6 4 5 3" xfId="24245" xr:uid="{00000000-0005-0000-0000-00008C5C0000}"/>
    <cellStyle name="Currency 6 4 5 3 2" xfId="24246" xr:uid="{00000000-0005-0000-0000-00008D5C0000}"/>
    <cellStyle name="Currency 6 4 5 3 3" xfId="24247" xr:uid="{00000000-0005-0000-0000-00008E5C0000}"/>
    <cellStyle name="Currency 6 4 5 4" xfId="24248" xr:uid="{00000000-0005-0000-0000-00008F5C0000}"/>
    <cellStyle name="Currency 6 4 5 4 2" xfId="24249" xr:uid="{00000000-0005-0000-0000-0000905C0000}"/>
    <cellStyle name="Currency 6 4 5 4 3" xfId="24250" xr:uid="{00000000-0005-0000-0000-0000915C0000}"/>
    <cellStyle name="Currency 6 4 5 5" xfId="24251" xr:uid="{00000000-0005-0000-0000-0000925C0000}"/>
    <cellStyle name="Currency 6 4 5 5 2" xfId="24252" xr:uid="{00000000-0005-0000-0000-0000935C0000}"/>
    <cellStyle name="Currency 6 4 5 5 3" xfId="24253" xr:uid="{00000000-0005-0000-0000-0000945C0000}"/>
    <cellStyle name="Currency 6 4 5 6" xfId="24254" xr:uid="{00000000-0005-0000-0000-0000955C0000}"/>
    <cellStyle name="Currency 6 4 5 7" xfId="24255" xr:uid="{00000000-0005-0000-0000-0000965C0000}"/>
    <cellStyle name="Currency 6 4 6" xfId="24256" xr:uid="{00000000-0005-0000-0000-0000975C0000}"/>
    <cellStyle name="Currency 6 4 6 2" xfId="24257" xr:uid="{00000000-0005-0000-0000-0000985C0000}"/>
    <cellStyle name="Currency 6 4 6 3" xfId="24258" xr:uid="{00000000-0005-0000-0000-0000995C0000}"/>
    <cellStyle name="Currency 6 4 7" xfId="24259" xr:uid="{00000000-0005-0000-0000-00009A5C0000}"/>
    <cellStyle name="Currency 6 4 7 2" xfId="24260" xr:uid="{00000000-0005-0000-0000-00009B5C0000}"/>
    <cellStyle name="Currency 6 4 7 3" xfId="24261" xr:uid="{00000000-0005-0000-0000-00009C5C0000}"/>
    <cellStyle name="Currency 6 4 8" xfId="24262" xr:uid="{00000000-0005-0000-0000-00009D5C0000}"/>
    <cellStyle name="Currency 6 4 8 2" xfId="24263" xr:uid="{00000000-0005-0000-0000-00009E5C0000}"/>
    <cellStyle name="Currency 6 4 8 3" xfId="24264" xr:uid="{00000000-0005-0000-0000-00009F5C0000}"/>
    <cellStyle name="Currency 6 4 9" xfId="24265" xr:uid="{00000000-0005-0000-0000-0000A05C0000}"/>
    <cellStyle name="Currency 6 4 9 2" xfId="24266" xr:uid="{00000000-0005-0000-0000-0000A15C0000}"/>
    <cellStyle name="Currency 6 4 9 3" xfId="24267" xr:uid="{00000000-0005-0000-0000-0000A25C0000}"/>
    <cellStyle name="Currency 6 5" xfId="24268" xr:uid="{00000000-0005-0000-0000-0000A35C0000}"/>
    <cellStyle name="Currency 6 5 2" xfId="24269" xr:uid="{00000000-0005-0000-0000-0000A45C0000}"/>
    <cellStyle name="Currency 6 5 2 2" xfId="24270" xr:uid="{00000000-0005-0000-0000-0000A55C0000}"/>
    <cellStyle name="Currency 6 5 2 2 2" xfId="24271" xr:uid="{00000000-0005-0000-0000-0000A65C0000}"/>
    <cellStyle name="Currency 6 5 2 2 3" xfId="24272" xr:uid="{00000000-0005-0000-0000-0000A75C0000}"/>
    <cellStyle name="Currency 6 5 2 3" xfId="24273" xr:uid="{00000000-0005-0000-0000-0000A85C0000}"/>
    <cellStyle name="Currency 6 5 2 3 2" xfId="24274" xr:uid="{00000000-0005-0000-0000-0000A95C0000}"/>
    <cellStyle name="Currency 6 5 2 3 3" xfId="24275" xr:uid="{00000000-0005-0000-0000-0000AA5C0000}"/>
    <cellStyle name="Currency 6 5 2 4" xfId="24276" xr:uid="{00000000-0005-0000-0000-0000AB5C0000}"/>
    <cellStyle name="Currency 6 5 2 4 2" xfId="24277" xr:uid="{00000000-0005-0000-0000-0000AC5C0000}"/>
    <cellStyle name="Currency 6 5 2 4 3" xfId="24278" xr:uid="{00000000-0005-0000-0000-0000AD5C0000}"/>
    <cellStyle name="Currency 6 5 2 5" xfId="24279" xr:uid="{00000000-0005-0000-0000-0000AE5C0000}"/>
    <cellStyle name="Currency 6 5 2 5 2" xfId="24280" xr:uid="{00000000-0005-0000-0000-0000AF5C0000}"/>
    <cellStyle name="Currency 6 5 2 5 3" xfId="24281" xr:uid="{00000000-0005-0000-0000-0000B05C0000}"/>
    <cellStyle name="Currency 6 5 2 6" xfId="24282" xr:uid="{00000000-0005-0000-0000-0000B15C0000}"/>
    <cellStyle name="Currency 6 5 2 7" xfId="24283" xr:uid="{00000000-0005-0000-0000-0000B25C0000}"/>
    <cellStyle name="Currency 6 5 3" xfId="24284" xr:uid="{00000000-0005-0000-0000-0000B35C0000}"/>
    <cellStyle name="Currency 6 5 3 2" xfId="24285" xr:uid="{00000000-0005-0000-0000-0000B45C0000}"/>
    <cellStyle name="Currency 6 5 3 3" xfId="24286" xr:uid="{00000000-0005-0000-0000-0000B55C0000}"/>
    <cellStyle name="Currency 6 5 4" xfId="24287" xr:uid="{00000000-0005-0000-0000-0000B65C0000}"/>
    <cellStyle name="Currency 6 5 4 2" xfId="24288" xr:uid="{00000000-0005-0000-0000-0000B75C0000}"/>
    <cellStyle name="Currency 6 5 4 3" xfId="24289" xr:uid="{00000000-0005-0000-0000-0000B85C0000}"/>
    <cellStyle name="Currency 6 5 5" xfId="24290" xr:uid="{00000000-0005-0000-0000-0000B95C0000}"/>
    <cellStyle name="Currency 6 5 5 2" xfId="24291" xr:uid="{00000000-0005-0000-0000-0000BA5C0000}"/>
    <cellStyle name="Currency 6 5 5 3" xfId="24292" xr:uid="{00000000-0005-0000-0000-0000BB5C0000}"/>
    <cellStyle name="Currency 6 5 6" xfId="24293" xr:uid="{00000000-0005-0000-0000-0000BC5C0000}"/>
    <cellStyle name="Currency 6 5 6 2" xfId="24294" xr:uid="{00000000-0005-0000-0000-0000BD5C0000}"/>
    <cellStyle name="Currency 6 5 6 3" xfId="24295" xr:uid="{00000000-0005-0000-0000-0000BE5C0000}"/>
    <cellStyle name="Currency 6 5 7" xfId="24296" xr:uid="{00000000-0005-0000-0000-0000BF5C0000}"/>
    <cellStyle name="Currency 6 5 8" xfId="24297" xr:uid="{00000000-0005-0000-0000-0000C05C0000}"/>
    <cellStyle name="Currency 6 6" xfId="24298" xr:uid="{00000000-0005-0000-0000-0000C15C0000}"/>
    <cellStyle name="Currency 6 6 2" xfId="24299" xr:uid="{00000000-0005-0000-0000-0000C25C0000}"/>
    <cellStyle name="Currency 6 6 2 2" xfId="24300" xr:uid="{00000000-0005-0000-0000-0000C35C0000}"/>
    <cellStyle name="Currency 6 6 2 2 2" xfId="24301" xr:uid="{00000000-0005-0000-0000-0000C45C0000}"/>
    <cellStyle name="Currency 6 6 2 2 3" xfId="24302" xr:uid="{00000000-0005-0000-0000-0000C55C0000}"/>
    <cellStyle name="Currency 6 6 2 3" xfId="24303" xr:uid="{00000000-0005-0000-0000-0000C65C0000}"/>
    <cellStyle name="Currency 6 6 2 3 2" xfId="24304" xr:uid="{00000000-0005-0000-0000-0000C75C0000}"/>
    <cellStyle name="Currency 6 6 2 3 3" xfId="24305" xr:uid="{00000000-0005-0000-0000-0000C85C0000}"/>
    <cellStyle name="Currency 6 6 2 4" xfId="24306" xr:uid="{00000000-0005-0000-0000-0000C95C0000}"/>
    <cellStyle name="Currency 6 6 2 4 2" xfId="24307" xr:uid="{00000000-0005-0000-0000-0000CA5C0000}"/>
    <cellStyle name="Currency 6 6 2 4 3" xfId="24308" xr:uid="{00000000-0005-0000-0000-0000CB5C0000}"/>
    <cellStyle name="Currency 6 6 2 5" xfId="24309" xr:uid="{00000000-0005-0000-0000-0000CC5C0000}"/>
    <cellStyle name="Currency 6 6 2 5 2" xfId="24310" xr:uid="{00000000-0005-0000-0000-0000CD5C0000}"/>
    <cellStyle name="Currency 6 6 2 5 3" xfId="24311" xr:uid="{00000000-0005-0000-0000-0000CE5C0000}"/>
    <cellStyle name="Currency 6 6 2 6" xfId="24312" xr:uid="{00000000-0005-0000-0000-0000CF5C0000}"/>
    <cellStyle name="Currency 6 6 2 7" xfId="24313" xr:uid="{00000000-0005-0000-0000-0000D05C0000}"/>
    <cellStyle name="Currency 6 6 3" xfId="24314" xr:uid="{00000000-0005-0000-0000-0000D15C0000}"/>
    <cellStyle name="Currency 6 6 3 2" xfId="24315" xr:uid="{00000000-0005-0000-0000-0000D25C0000}"/>
    <cellStyle name="Currency 6 6 3 3" xfId="24316" xr:uid="{00000000-0005-0000-0000-0000D35C0000}"/>
    <cellStyle name="Currency 6 6 4" xfId="24317" xr:uid="{00000000-0005-0000-0000-0000D45C0000}"/>
    <cellStyle name="Currency 6 6 4 2" xfId="24318" xr:uid="{00000000-0005-0000-0000-0000D55C0000}"/>
    <cellStyle name="Currency 6 6 4 3" xfId="24319" xr:uid="{00000000-0005-0000-0000-0000D65C0000}"/>
    <cellStyle name="Currency 6 6 5" xfId="24320" xr:uid="{00000000-0005-0000-0000-0000D75C0000}"/>
    <cellStyle name="Currency 6 6 5 2" xfId="24321" xr:uid="{00000000-0005-0000-0000-0000D85C0000}"/>
    <cellStyle name="Currency 6 6 5 3" xfId="24322" xr:uid="{00000000-0005-0000-0000-0000D95C0000}"/>
    <cellStyle name="Currency 6 6 6" xfId="24323" xr:uid="{00000000-0005-0000-0000-0000DA5C0000}"/>
    <cellStyle name="Currency 6 6 6 2" xfId="24324" xr:uid="{00000000-0005-0000-0000-0000DB5C0000}"/>
    <cellStyle name="Currency 6 6 6 3" xfId="24325" xr:uid="{00000000-0005-0000-0000-0000DC5C0000}"/>
    <cellStyle name="Currency 6 6 7" xfId="24326" xr:uid="{00000000-0005-0000-0000-0000DD5C0000}"/>
    <cellStyle name="Currency 6 6 8" xfId="24327" xr:uid="{00000000-0005-0000-0000-0000DE5C0000}"/>
    <cellStyle name="Currency 6 7" xfId="24328" xr:uid="{00000000-0005-0000-0000-0000DF5C0000}"/>
    <cellStyle name="Currency 6 7 2" xfId="24329" xr:uid="{00000000-0005-0000-0000-0000E05C0000}"/>
    <cellStyle name="Currency 6 7 2 2" xfId="24330" xr:uid="{00000000-0005-0000-0000-0000E15C0000}"/>
    <cellStyle name="Currency 6 7 2 3" xfId="24331" xr:uid="{00000000-0005-0000-0000-0000E25C0000}"/>
    <cellStyle name="Currency 6 7 3" xfId="24332" xr:uid="{00000000-0005-0000-0000-0000E35C0000}"/>
    <cellStyle name="Currency 6 7 3 2" xfId="24333" xr:uid="{00000000-0005-0000-0000-0000E45C0000}"/>
    <cellStyle name="Currency 6 7 3 3" xfId="24334" xr:uid="{00000000-0005-0000-0000-0000E55C0000}"/>
    <cellStyle name="Currency 6 7 4" xfId="24335" xr:uid="{00000000-0005-0000-0000-0000E65C0000}"/>
    <cellStyle name="Currency 6 7 4 2" xfId="24336" xr:uid="{00000000-0005-0000-0000-0000E75C0000}"/>
    <cellStyle name="Currency 6 7 4 3" xfId="24337" xr:uid="{00000000-0005-0000-0000-0000E85C0000}"/>
    <cellStyle name="Currency 6 7 5" xfId="24338" xr:uid="{00000000-0005-0000-0000-0000E95C0000}"/>
    <cellStyle name="Currency 6 7 5 2" xfId="24339" xr:uid="{00000000-0005-0000-0000-0000EA5C0000}"/>
    <cellStyle name="Currency 6 7 5 3" xfId="24340" xr:uid="{00000000-0005-0000-0000-0000EB5C0000}"/>
    <cellStyle name="Currency 6 7 6" xfId="24341" xr:uid="{00000000-0005-0000-0000-0000EC5C0000}"/>
    <cellStyle name="Currency 6 7 7" xfId="24342" xr:uid="{00000000-0005-0000-0000-0000ED5C0000}"/>
    <cellStyle name="Currency 6 8" xfId="24343" xr:uid="{00000000-0005-0000-0000-0000EE5C0000}"/>
    <cellStyle name="Currency 6 8 2" xfId="24344" xr:uid="{00000000-0005-0000-0000-0000EF5C0000}"/>
    <cellStyle name="Currency 6 8 2 2" xfId="24345" xr:uid="{00000000-0005-0000-0000-0000F05C0000}"/>
    <cellStyle name="Currency 6 8 2 3" xfId="24346" xr:uid="{00000000-0005-0000-0000-0000F15C0000}"/>
    <cellStyle name="Currency 6 8 3" xfId="24347" xr:uid="{00000000-0005-0000-0000-0000F25C0000}"/>
    <cellStyle name="Currency 6 8 3 2" xfId="24348" xr:uid="{00000000-0005-0000-0000-0000F35C0000}"/>
    <cellStyle name="Currency 6 8 3 3" xfId="24349" xr:uid="{00000000-0005-0000-0000-0000F45C0000}"/>
    <cellStyle name="Currency 6 8 4" xfId="24350" xr:uid="{00000000-0005-0000-0000-0000F55C0000}"/>
    <cellStyle name="Currency 6 8 4 2" xfId="24351" xr:uid="{00000000-0005-0000-0000-0000F65C0000}"/>
    <cellStyle name="Currency 6 8 4 3" xfId="24352" xr:uid="{00000000-0005-0000-0000-0000F75C0000}"/>
    <cellStyle name="Currency 6 8 5" xfId="24353" xr:uid="{00000000-0005-0000-0000-0000F85C0000}"/>
    <cellStyle name="Currency 6 8 5 2" xfId="24354" xr:uid="{00000000-0005-0000-0000-0000F95C0000}"/>
    <cellStyle name="Currency 6 8 5 3" xfId="24355" xr:uid="{00000000-0005-0000-0000-0000FA5C0000}"/>
    <cellStyle name="Currency 6 8 6" xfId="24356" xr:uid="{00000000-0005-0000-0000-0000FB5C0000}"/>
    <cellStyle name="Currency 6 8 7" xfId="24357" xr:uid="{00000000-0005-0000-0000-0000FC5C0000}"/>
    <cellStyle name="Currency 6 9" xfId="24358" xr:uid="{00000000-0005-0000-0000-0000FD5C0000}"/>
    <cellStyle name="Currency 6 9 2" xfId="24359" xr:uid="{00000000-0005-0000-0000-0000FE5C0000}"/>
    <cellStyle name="Currency 6 9 2 2" xfId="24360" xr:uid="{00000000-0005-0000-0000-0000FF5C0000}"/>
    <cellStyle name="Currency 6 9 2 3" xfId="24361" xr:uid="{00000000-0005-0000-0000-0000005D0000}"/>
    <cellStyle name="Currency 6 9 3" xfId="24362" xr:uid="{00000000-0005-0000-0000-0000015D0000}"/>
    <cellStyle name="Currency 6 9 3 2" xfId="24363" xr:uid="{00000000-0005-0000-0000-0000025D0000}"/>
    <cellStyle name="Currency 6 9 3 3" xfId="24364" xr:uid="{00000000-0005-0000-0000-0000035D0000}"/>
    <cellStyle name="Currency 6 9 4" xfId="24365" xr:uid="{00000000-0005-0000-0000-0000045D0000}"/>
    <cellStyle name="Currency 6 9 4 2" xfId="24366" xr:uid="{00000000-0005-0000-0000-0000055D0000}"/>
    <cellStyle name="Currency 6 9 4 3" xfId="24367" xr:uid="{00000000-0005-0000-0000-0000065D0000}"/>
    <cellStyle name="Currency 6 9 5" xfId="24368" xr:uid="{00000000-0005-0000-0000-0000075D0000}"/>
    <cellStyle name="Currency 6 9 5 2" xfId="24369" xr:uid="{00000000-0005-0000-0000-0000085D0000}"/>
    <cellStyle name="Currency 6 9 5 3" xfId="24370" xr:uid="{00000000-0005-0000-0000-0000095D0000}"/>
    <cellStyle name="Currency 6 9 6" xfId="24371" xr:uid="{00000000-0005-0000-0000-00000A5D0000}"/>
    <cellStyle name="Currency 6 9 7" xfId="24372" xr:uid="{00000000-0005-0000-0000-00000B5D0000}"/>
    <cellStyle name="Currency 7" xfId="892" xr:uid="{00000000-0005-0000-0000-00000C5D0000}"/>
    <cellStyle name="Currency 7 10" xfId="24374" xr:uid="{00000000-0005-0000-0000-00000D5D0000}"/>
    <cellStyle name="Currency 7 11" xfId="24375" xr:uid="{00000000-0005-0000-0000-00000E5D0000}"/>
    <cellStyle name="Currency 7 12" xfId="24373" xr:uid="{00000000-0005-0000-0000-00000F5D0000}"/>
    <cellStyle name="Currency 7 2" xfId="1548" xr:uid="{00000000-0005-0000-0000-0000105D0000}"/>
    <cellStyle name="Currency 7 2 2" xfId="24377" xr:uid="{00000000-0005-0000-0000-0000115D0000}"/>
    <cellStyle name="Currency 7 2 2 2" xfId="24378" xr:uid="{00000000-0005-0000-0000-0000125D0000}"/>
    <cellStyle name="Currency 7 2 2 2 2" xfId="24379" xr:uid="{00000000-0005-0000-0000-0000135D0000}"/>
    <cellStyle name="Currency 7 2 2 2 3" xfId="24380" xr:uid="{00000000-0005-0000-0000-0000145D0000}"/>
    <cellStyle name="Currency 7 2 2 3" xfId="24381" xr:uid="{00000000-0005-0000-0000-0000155D0000}"/>
    <cellStyle name="Currency 7 2 2 3 2" xfId="24382" xr:uid="{00000000-0005-0000-0000-0000165D0000}"/>
    <cellStyle name="Currency 7 2 2 3 3" xfId="24383" xr:uid="{00000000-0005-0000-0000-0000175D0000}"/>
    <cellStyle name="Currency 7 2 2 4" xfId="24384" xr:uid="{00000000-0005-0000-0000-0000185D0000}"/>
    <cellStyle name="Currency 7 2 2 4 2" xfId="24385" xr:uid="{00000000-0005-0000-0000-0000195D0000}"/>
    <cellStyle name="Currency 7 2 2 4 3" xfId="24386" xr:uid="{00000000-0005-0000-0000-00001A5D0000}"/>
    <cellStyle name="Currency 7 2 2 5" xfId="24387" xr:uid="{00000000-0005-0000-0000-00001B5D0000}"/>
    <cellStyle name="Currency 7 2 2 5 2" xfId="24388" xr:uid="{00000000-0005-0000-0000-00001C5D0000}"/>
    <cellStyle name="Currency 7 2 2 5 3" xfId="24389" xr:uid="{00000000-0005-0000-0000-00001D5D0000}"/>
    <cellStyle name="Currency 7 2 2 6" xfId="24390" xr:uid="{00000000-0005-0000-0000-00001E5D0000}"/>
    <cellStyle name="Currency 7 2 2 7" xfId="24391" xr:uid="{00000000-0005-0000-0000-00001F5D0000}"/>
    <cellStyle name="Currency 7 2 3" xfId="24392" xr:uid="{00000000-0005-0000-0000-0000205D0000}"/>
    <cellStyle name="Currency 7 2 3 2" xfId="24393" xr:uid="{00000000-0005-0000-0000-0000215D0000}"/>
    <cellStyle name="Currency 7 2 3 3" xfId="24394" xr:uid="{00000000-0005-0000-0000-0000225D0000}"/>
    <cellStyle name="Currency 7 2 4" xfId="24395" xr:uid="{00000000-0005-0000-0000-0000235D0000}"/>
    <cellStyle name="Currency 7 2 4 2" xfId="24396" xr:uid="{00000000-0005-0000-0000-0000245D0000}"/>
    <cellStyle name="Currency 7 2 4 3" xfId="24397" xr:uid="{00000000-0005-0000-0000-0000255D0000}"/>
    <cellStyle name="Currency 7 2 5" xfId="24398" xr:uid="{00000000-0005-0000-0000-0000265D0000}"/>
    <cellStyle name="Currency 7 2 5 2" xfId="24399" xr:uid="{00000000-0005-0000-0000-0000275D0000}"/>
    <cellStyle name="Currency 7 2 5 3" xfId="24400" xr:uid="{00000000-0005-0000-0000-0000285D0000}"/>
    <cellStyle name="Currency 7 2 6" xfId="24401" xr:uid="{00000000-0005-0000-0000-0000295D0000}"/>
    <cellStyle name="Currency 7 2 6 2" xfId="24402" xr:uid="{00000000-0005-0000-0000-00002A5D0000}"/>
    <cellStyle name="Currency 7 2 6 3" xfId="24403" xr:uid="{00000000-0005-0000-0000-00002B5D0000}"/>
    <cellStyle name="Currency 7 2 7" xfId="24404" xr:uid="{00000000-0005-0000-0000-00002C5D0000}"/>
    <cellStyle name="Currency 7 2 8" xfId="24405" xr:uid="{00000000-0005-0000-0000-00002D5D0000}"/>
    <cellStyle name="Currency 7 2 9" xfId="24376" xr:uid="{00000000-0005-0000-0000-00002E5D0000}"/>
    <cellStyle name="Currency 7 3" xfId="24406" xr:uid="{00000000-0005-0000-0000-00002F5D0000}"/>
    <cellStyle name="Currency 7 3 2" xfId="24407" xr:uid="{00000000-0005-0000-0000-0000305D0000}"/>
    <cellStyle name="Currency 7 3 2 2" xfId="24408" xr:uid="{00000000-0005-0000-0000-0000315D0000}"/>
    <cellStyle name="Currency 7 3 2 3" xfId="24409" xr:uid="{00000000-0005-0000-0000-0000325D0000}"/>
    <cellStyle name="Currency 7 3 3" xfId="24410" xr:uid="{00000000-0005-0000-0000-0000335D0000}"/>
    <cellStyle name="Currency 7 3 3 2" xfId="24411" xr:uid="{00000000-0005-0000-0000-0000345D0000}"/>
    <cellStyle name="Currency 7 3 3 3" xfId="24412" xr:uid="{00000000-0005-0000-0000-0000355D0000}"/>
    <cellStyle name="Currency 7 3 4" xfId="24413" xr:uid="{00000000-0005-0000-0000-0000365D0000}"/>
    <cellStyle name="Currency 7 3 4 2" xfId="24414" xr:uid="{00000000-0005-0000-0000-0000375D0000}"/>
    <cellStyle name="Currency 7 3 4 3" xfId="24415" xr:uid="{00000000-0005-0000-0000-0000385D0000}"/>
    <cellStyle name="Currency 7 3 5" xfId="24416" xr:uid="{00000000-0005-0000-0000-0000395D0000}"/>
    <cellStyle name="Currency 7 3 5 2" xfId="24417" xr:uid="{00000000-0005-0000-0000-00003A5D0000}"/>
    <cellStyle name="Currency 7 3 5 3" xfId="24418" xr:uid="{00000000-0005-0000-0000-00003B5D0000}"/>
    <cellStyle name="Currency 7 3 6" xfId="24419" xr:uid="{00000000-0005-0000-0000-00003C5D0000}"/>
    <cellStyle name="Currency 7 3 7" xfId="24420" xr:uid="{00000000-0005-0000-0000-00003D5D0000}"/>
    <cellStyle name="Currency 7 4" xfId="24421" xr:uid="{00000000-0005-0000-0000-00003E5D0000}"/>
    <cellStyle name="Currency 7 4 2" xfId="24422" xr:uid="{00000000-0005-0000-0000-00003F5D0000}"/>
    <cellStyle name="Currency 7 4 2 2" xfId="24423" xr:uid="{00000000-0005-0000-0000-0000405D0000}"/>
    <cellStyle name="Currency 7 4 2 3" xfId="24424" xr:uid="{00000000-0005-0000-0000-0000415D0000}"/>
    <cellStyle name="Currency 7 4 3" xfId="24425" xr:uid="{00000000-0005-0000-0000-0000425D0000}"/>
    <cellStyle name="Currency 7 4 3 2" xfId="24426" xr:uid="{00000000-0005-0000-0000-0000435D0000}"/>
    <cellStyle name="Currency 7 4 3 3" xfId="24427" xr:uid="{00000000-0005-0000-0000-0000445D0000}"/>
    <cellStyle name="Currency 7 4 4" xfId="24428" xr:uid="{00000000-0005-0000-0000-0000455D0000}"/>
    <cellStyle name="Currency 7 4 4 2" xfId="24429" xr:uid="{00000000-0005-0000-0000-0000465D0000}"/>
    <cellStyle name="Currency 7 4 4 3" xfId="24430" xr:uid="{00000000-0005-0000-0000-0000475D0000}"/>
    <cellStyle name="Currency 7 4 5" xfId="24431" xr:uid="{00000000-0005-0000-0000-0000485D0000}"/>
    <cellStyle name="Currency 7 4 5 2" xfId="24432" xr:uid="{00000000-0005-0000-0000-0000495D0000}"/>
    <cellStyle name="Currency 7 4 5 3" xfId="24433" xr:uid="{00000000-0005-0000-0000-00004A5D0000}"/>
    <cellStyle name="Currency 7 4 6" xfId="24434" xr:uid="{00000000-0005-0000-0000-00004B5D0000}"/>
    <cellStyle name="Currency 7 4 7" xfId="24435" xr:uid="{00000000-0005-0000-0000-00004C5D0000}"/>
    <cellStyle name="Currency 7 5" xfId="24436" xr:uid="{00000000-0005-0000-0000-00004D5D0000}"/>
    <cellStyle name="Currency 7 5 2" xfId="24437" xr:uid="{00000000-0005-0000-0000-00004E5D0000}"/>
    <cellStyle name="Currency 7 5 2 2" xfId="24438" xr:uid="{00000000-0005-0000-0000-00004F5D0000}"/>
    <cellStyle name="Currency 7 5 2 3" xfId="24439" xr:uid="{00000000-0005-0000-0000-0000505D0000}"/>
    <cellStyle name="Currency 7 5 3" xfId="24440" xr:uid="{00000000-0005-0000-0000-0000515D0000}"/>
    <cellStyle name="Currency 7 5 3 2" xfId="24441" xr:uid="{00000000-0005-0000-0000-0000525D0000}"/>
    <cellStyle name="Currency 7 5 3 3" xfId="24442" xr:uid="{00000000-0005-0000-0000-0000535D0000}"/>
    <cellStyle name="Currency 7 5 4" xfId="24443" xr:uid="{00000000-0005-0000-0000-0000545D0000}"/>
    <cellStyle name="Currency 7 5 4 2" xfId="24444" xr:uid="{00000000-0005-0000-0000-0000555D0000}"/>
    <cellStyle name="Currency 7 5 4 3" xfId="24445" xr:uid="{00000000-0005-0000-0000-0000565D0000}"/>
    <cellStyle name="Currency 7 5 5" xfId="24446" xr:uid="{00000000-0005-0000-0000-0000575D0000}"/>
    <cellStyle name="Currency 7 5 5 2" xfId="24447" xr:uid="{00000000-0005-0000-0000-0000585D0000}"/>
    <cellStyle name="Currency 7 5 5 3" xfId="24448" xr:uid="{00000000-0005-0000-0000-0000595D0000}"/>
    <cellStyle name="Currency 7 5 6" xfId="24449" xr:uid="{00000000-0005-0000-0000-00005A5D0000}"/>
    <cellStyle name="Currency 7 5 7" xfId="24450" xr:uid="{00000000-0005-0000-0000-00005B5D0000}"/>
    <cellStyle name="Currency 7 6" xfId="24451" xr:uid="{00000000-0005-0000-0000-00005C5D0000}"/>
    <cellStyle name="Currency 7 6 2" xfId="24452" xr:uid="{00000000-0005-0000-0000-00005D5D0000}"/>
    <cellStyle name="Currency 7 6 3" xfId="24453" xr:uid="{00000000-0005-0000-0000-00005E5D0000}"/>
    <cellStyle name="Currency 7 7" xfId="24454" xr:uid="{00000000-0005-0000-0000-00005F5D0000}"/>
    <cellStyle name="Currency 7 7 2" xfId="24455" xr:uid="{00000000-0005-0000-0000-0000605D0000}"/>
    <cellStyle name="Currency 7 7 3" xfId="24456" xr:uid="{00000000-0005-0000-0000-0000615D0000}"/>
    <cellStyle name="Currency 7 8" xfId="24457" xr:uid="{00000000-0005-0000-0000-0000625D0000}"/>
    <cellStyle name="Currency 7 8 2" xfId="24458" xr:uid="{00000000-0005-0000-0000-0000635D0000}"/>
    <cellStyle name="Currency 7 8 3" xfId="24459" xr:uid="{00000000-0005-0000-0000-0000645D0000}"/>
    <cellStyle name="Currency 7 9" xfId="24460" xr:uid="{00000000-0005-0000-0000-0000655D0000}"/>
    <cellStyle name="Currency 7 9 2" xfId="24461" xr:uid="{00000000-0005-0000-0000-0000665D0000}"/>
    <cellStyle name="Currency 7 9 3" xfId="24462" xr:uid="{00000000-0005-0000-0000-0000675D0000}"/>
    <cellStyle name="Currency 8" xfId="24463" xr:uid="{00000000-0005-0000-0000-0000685D0000}"/>
    <cellStyle name="Currency 8 10" xfId="24464" xr:uid="{00000000-0005-0000-0000-0000695D0000}"/>
    <cellStyle name="Currency 8 11" xfId="24465" xr:uid="{00000000-0005-0000-0000-00006A5D0000}"/>
    <cellStyle name="Currency 8 12" xfId="47132" xr:uid="{00000000-0005-0000-0000-00006B5D0000}"/>
    <cellStyle name="Currency 8 2" xfId="24466" xr:uid="{00000000-0005-0000-0000-00006C5D0000}"/>
    <cellStyle name="Currency 8 2 2" xfId="24467" xr:uid="{00000000-0005-0000-0000-00006D5D0000}"/>
    <cellStyle name="Currency 8 2 2 2" xfId="24468" xr:uid="{00000000-0005-0000-0000-00006E5D0000}"/>
    <cellStyle name="Currency 8 2 2 2 2" xfId="24469" xr:uid="{00000000-0005-0000-0000-00006F5D0000}"/>
    <cellStyle name="Currency 8 2 2 2 3" xfId="24470" xr:uid="{00000000-0005-0000-0000-0000705D0000}"/>
    <cellStyle name="Currency 8 2 2 3" xfId="24471" xr:uid="{00000000-0005-0000-0000-0000715D0000}"/>
    <cellStyle name="Currency 8 2 2 3 2" xfId="24472" xr:uid="{00000000-0005-0000-0000-0000725D0000}"/>
    <cellStyle name="Currency 8 2 2 3 3" xfId="24473" xr:uid="{00000000-0005-0000-0000-0000735D0000}"/>
    <cellStyle name="Currency 8 2 2 4" xfId="24474" xr:uid="{00000000-0005-0000-0000-0000745D0000}"/>
    <cellStyle name="Currency 8 2 2 4 2" xfId="24475" xr:uid="{00000000-0005-0000-0000-0000755D0000}"/>
    <cellStyle name="Currency 8 2 2 4 3" xfId="24476" xr:uid="{00000000-0005-0000-0000-0000765D0000}"/>
    <cellStyle name="Currency 8 2 2 5" xfId="24477" xr:uid="{00000000-0005-0000-0000-0000775D0000}"/>
    <cellStyle name="Currency 8 2 2 5 2" xfId="24478" xr:uid="{00000000-0005-0000-0000-0000785D0000}"/>
    <cellStyle name="Currency 8 2 2 5 3" xfId="24479" xr:uid="{00000000-0005-0000-0000-0000795D0000}"/>
    <cellStyle name="Currency 8 2 2 6" xfId="24480" xr:uid="{00000000-0005-0000-0000-00007A5D0000}"/>
    <cellStyle name="Currency 8 2 2 7" xfId="24481" xr:uid="{00000000-0005-0000-0000-00007B5D0000}"/>
    <cellStyle name="Currency 8 2 3" xfId="24482" xr:uid="{00000000-0005-0000-0000-00007C5D0000}"/>
    <cellStyle name="Currency 8 2 3 2" xfId="24483" xr:uid="{00000000-0005-0000-0000-00007D5D0000}"/>
    <cellStyle name="Currency 8 2 3 3" xfId="24484" xr:uid="{00000000-0005-0000-0000-00007E5D0000}"/>
    <cellStyle name="Currency 8 2 4" xfId="24485" xr:uid="{00000000-0005-0000-0000-00007F5D0000}"/>
    <cellStyle name="Currency 8 2 4 2" xfId="24486" xr:uid="{00000000-0005-0000-0000-0000805D0000}"/>
    <cellStyle name="Currency 8 2 4 3" xfId="24487" xr:uid="{00000000-0005-0000-0000-0000815D0000}"/>
    <cellStyle name="Currency 8 2 5" xfId="24488" xr:uid="{00000000-0005-0000-0000-0000825D0000}"/>
    <cellStyle name="Currency 8 2 5 2" xfId="24489" xr:uid="{00000000-0005-0000-0000-0000835D0000}"/>
    <cellStyle name="Currency 8 2 5 3" xfId="24490" xr:uid="{00000000-0005-0000-0000-0000845D0000}"/>
    <cellStyle name="Currency 8 2 6" xfId="24491" xr:uid="{00000000-0005-0000-0000-0000855D0000}"/>
    <cellStyle name="Currency 8 2 6 2" xfId="24492" xr:uid="{00000000-0005-0000-0000-0000865D0000}"/>
    <cellStyle name="Currency 8 2 6 3" xfId="24493" xr:uid="{00000000-0005-0000-0000-0000875D0000}"/>
    <cellStyle name="Currency 8 2 7" xfId="24494" xr:uid="{00000000-0005-0000-0000-0000885D0000}"/>
    <cellStyle name="Currency 8 2 8" xfId="24495" xr:uid="{00000000-0005-0000-0000-0000895D0000}"/>
    <cellStyle name="Currency 8 3" xfId="24496" xr:uid="{00000000-0005-0000-0000-00008A5D0000}"/>
    <cellStyle name="Currency 8 3 2" xfId="24497" xr:uid="{00000000-0005-0000-0000-00008B5D0000}"/>
    <cellStyle name="Currency 8 3 2 2" xfId="24498" xr:uid="{00000000-0005-0000-0000-00008C5D0000}"/>
    <cellStyle name="Currency 8 3 2 3" xfId="24499" xr:uid="{00000000-0005-0000-0000-00008D5D0000}"/>
    <cellStyle name="Currency 8 3 3" xfId="24500" xr:uid="{00000000-0005-0000-0000-00008E5D0000}"/>
    <cellStyle name="Currency 8 3 3 2" xfId="24501" xr:uid="{00000000-0005-0000-0000-00008F5D0000}"/>
    <cellStyle name="Currency 8 3 3 3" xfId="24502" xr:uid="{00000000-0005-0000-0000-0000905D0000}"/>
    <cellStyle name="Currency 8 3 4" xfId="24503" xr:uid="{00000000-0005-0000-0000-0000915D0000}"/>
    <cellStyle name="Currency 8 3 4 2" xfId="24504" xr:uid="{00000000-0005-0000-0000-0000925D0000}"/>
    <cellStyle name="Currency 8 3 4 3" xfId="24505" xr:uid="{00000000-0005-0000-0000-0000935D0000}"/>
    <cellStyle name="Currency 8 3 5" xfId="24506" xr:uid="{00000000-0005-0000-0000-0000945D0000}"/>
    <cellStyle name="Currency 8 3 5 2" xfId="24507" xr:uid="{00000000-0005-0000-0000-0000955D0000}"/>
    <cellStyle name="Currency 8 3 5 3" xfId="24508" xr:uid="{00000000-0005-0000-0000-0000965D0000}"/>
    <cellStyle name="Currency 8 3 6" xfId="24509" xr:uid="{00000000-0005-0000-0000-0000975D0000}"/>
    <cellStyle name="Currency 8 3 7" xfId="24510" xr:uid="{00000000-0005-0000-0000-0000985D0000}"/>
    <cellStyle name="Currency 8 4" xfId="24511" xr:uid="{00000000-0005-0000-0000-0000995D0000}"/>
    <cellStyle name="Currency 8 4 2" xfId="24512" xr:uid="{00000000-0005-0000-0000-00009A5D0000}"/>
    <cellStyle name="Currency 8 4 2 2" xfId="24513" xr:uid="{00000000-0005-0000-0000-00009B5D0000}"/>
    <cellStyle name="Currency 8 4 2 3" xfId="24514" xr:uid="{00000000-0005-0000-0000-00009C5D0000}"/>
    <cellStyle name="Currency 8 4 3" xfId="24515" xr:uid="{00000000-0005-0000-0000-00009D5D0000}"/>
    <cellStyle name="Currency 8 4 3 2" xfId="24516" xr:uid="{00000000-0005-0000-0000-00009E5D0000}"/>
    <cellStyle name="Currency 8 4 3 3" xfId="24517" xr:uid="{00000000-0005-0000-0000-00009F5D0000}"/>
    <cellStyle name="Currency 8 4 4" xfId="24518" xr:uid="{00000000-0005-0000-0000-0000A05D0000}"/>
    <cellStyle name="Currency 8 4 4 2" xfId="24519" xr:uid="{00000000-0005-0000-0000-0000A15D0000}"/>
    <cellStyle name="Currency 8 4 4 3" xfId="24520" xr:uid="{00000000-0005-0000-0000-0000A25D0000}"/>
    <cellStyle name="Currency 8 4 5" xfId="24521" xr:uid="{00000000-0005-0000-0000-0000A35D0000}"/>
    <cellStyle name="Currency 8 4 5 2" xfId="24522" xr:uid="{00000000-0005-0000-0000-0000A45D0000}"/>
    <cellStyle name="Currency 8 4 5 3" xfId="24523" xr:uid="{00000000-0005-0000-0000-0000A55D0000}"/>
    <cellStyle name="Currency 8 4 6" xfId="24524" xr:uid="{00000000-0005-0000-0000-0000A65D0000}"/>
    <cellStyle name="Currency 8 4 7" xfId="24525" xr:uid="{00000000-0005-0000-0000-0000A75D0000}"/>
    <cellStyle name="Currency 8 5" xfId="24526" xr:uid="{00000000-0005-0000-0000-0000A85D0000}"/>
    <cellStyle name="Currency 8 5 2" xfId="24527" xr:uid="{00000000-0005-0000-0000-0000A95D0000}"/>
    <cellStyle name="Currency 8 5 2 2" xfId="24528" xr:uid="{00000000-0005-0000-0000-0000AA5D0000}"/>
    <cellStyle name="Currency 8 5 2 3" xfId="24529" xr:uid="{00000000-0005-0000-0000-0000AB5D0000}"/>
    <cellStyle name="Currency 8 5 3" xfId="24530" xr:uid="{00000000-0005-0000-0000-0000AC5D0000}"/>
    <cellStyle name="Currency 8 5 3 2" xfId="24531" xr:uid="{00000000-0005-0000-0000-0000AD5D0000}"/>
    <cellStyle name="Currency 8 5 3 3" xfId="24532" xr:uid="{00000000-0005-0000-0000-0000AE5D0000}"/>
    <cellStyle name="Currency 8 5 4" xfId="24533" xr:uid="{00000000-0005-0000-0000-0000AF5D0000}"/>
    <cellStyle name="Currency 8 5 4 2" xfId="24534" xr:uid="{00000000-0005-0000-0000-0000B05D0000}"/>
    <cellStyle name="Currency 8 5 4 3" xfId="24535" xr:uid="{00000000-0005-0000-0000-0000B15D0000}"/>
    <cellStyle name="Currency 8 5 5" xfId="24536" xr:uid="{00000000-0005-0000-0000-0000B25D0000}"/>
    <cellStyle name="Currency 8 5 5 2" xfId="24537" xr:uid="{00000000-0005-0000-0000-0000B35D0000}"/>
    <cellStyle name="Currency 8 5 5 3" xfId="24538" xr:uid="{00000000-0005-0000-0000-0000B45D0000}"/>
    <cellStyle name="Currency 8 5 6" xfId="24539" xr:uid="{00000000-0005-0000-0000-0000B55D0000}"/>
    <cellStyle name="Currency 8 5 7" xfId="24540" xr:uid="{00000000-0005-0000-0000-0000B65D0000}"/>
    <cellStyle name="Currency 8 6" xfId="24541" xr:uid="{00000000-0005-0000-0000-0000B75D0000}"/>
    <cellStyle name="Currency 8 6 2" xfId="24542" xr:uid="{00000000-0005-0000-0000-0000B85D0000}"/>
    <cellStyle name="Currency 8 6 3" xfId="24543" xr:uid="{00000000-0005-0000-0000-0000B95D0000}"/>
    <cellStyle name="Currency 8 7" xfId="24544" xr:uid="{00000000-0005-0000-0000-0000BA5D0000}"/>
    <cellStyle name="Currency 8 7 2" xfId="24545" xr:uid="{00000000-0005-0000-0000-0000BB5D0000}"/>
    <cellStyle name="Currency 8 7 3" xfId="24546" xr:uid="{00000000-0005-0000-0000-0000BC5D0000}"/>
    <cellStyle name="Currency 8 8" xfId="24547" xr:uid="{00000000-0005-0000-0000-0000BD5D0000}"/>
    <cellStyle name="Currency 8 8 2" xfId="24548" xr:uid="{00000000-0005-0000-0000-0000BE5D0000}"/>
    <cellStyle name="Currency 8 8 3" xfId="24549" xr:uid="{00000000-0005-0000-0000-0000BF5D0000}"/>
    <cellStyle name="Currency 8 9" xfId="24550" xr:uid="{00000000-0005-0000-0000-0000C05D0000}"/>
    <cellStyle name="Currency 8 9 2" xfId="24551" xr:uid="{00000000-0005-0000-0000-0000C15D0000}"/>
    <cellStyle name="Currency 8 9 3" xfId="24552" xr:uid="{00000000-0005-0000-0000-0000C25D0000}"/>
    <cellStyle name="Currency 9" xfId="24553" xr:uid="{00000000-0005-0000-0000-0000C35D0000}"/>
    <cellStyle name="Currency 9 10" xfId="24554" xr:uid="{00000000-0005-0000-0000-0000C45D0000}"/>
    <cellStyle name="Currency 9 11" xfId="24555" xr:uid="{00000000-0005-0000-0000-0000C55D0000}"/>
    <cellStyle name="Currency 9 2" xfId="24556" xr:uid="{00000000-0005-0000-0000-0000C65D0000}"/>
    <cellStyle name="Currency 9 2 2" xfId="24557" xr:uid="{00000000-0005-0000-0000-0000C75D0000}"/>
    <cellStyle name="Currency 9 2 2 2" xfId="24558" xr:uid="{00000000-0005-0000-0000-0000C85D0000}"/>
    <cellStyle name="Currency 9 2 2 2 2" xfId="24559" xr:uid="{00000000-0005-0000-0000-0000C95D0000}"/>
    <cellStyle name="Currency 9 2 2 2 3" xfId="24560" xr:uid="{00000000-0005-0000-0000-0000CA5D0000}"/>
    <cellStyle name="Currency 9 2 2 3" xfId="24561" xr:uid="{00000000-0005-0000-0000-0000CB5D0000}"/>
    <cellStyle name="Currency 9 2 2 3 2" xfId="24562" xr:uid="{00000000-0005-0000-0000-0000CC5D0000}"/>
    <cellStyle name="Currency 9 2 2 3 3" xfId="24563" xr:uid="{00000000-0005-0000-0000-0000CD5D0000}"/>
    <cellStyle name="Currency 9 2 2 4" xfId="24564" xr:uid="{00000000-0005-0000-0000-0000CE5D0000}"/>
    <cellStyle name="Currency 9 2 2 4 2" xfId="24565" xr:uid="{00000000-0005-0000-0000-0000CF5D0000}"/>
    <cellStyle name="Currency 9 2 2 4 3" xfId="24566" xr:uid="{00000000-0005-0000-0000-0000D05D0000}"/>
    <cellStyle name="Currency 9 2 2 5" xfId="24567" xr:uid="{00000000-0005-0000-0000-0000D15D0000}"/>
    <cellStyle name="Currency 9 2 2 5 2" xfId="24568" xr:uid="{00000000-0005-0000-0000-0000D25D0000}"/>
    <cellStyle name="Currency 9 2 2 5 3" xfId="24569" xr:uid="{00000000-0005-0000-0000-0000D35D0000}"/>
    <cellStyle name="Currency 9 2 2 6" xfId="24570" xr:uid="{00000000-0005-0000-0000-0000D45D0000}"/>
    <cellStyle name="Currency 9 2 2 7" xfId="24571" xr:uid="{00000000-0005-0000-0000-0000D55D0000}"/>
    <cellStyle name="Currency 9 2 3" xfId="24572" xr:uid="{00000000-0005-0000-0000-0000D65D0000}"/>
    <cellStyle name="Currency 9 2 3 2" xfId="24573" xr:uid="{00000000-0005-0000-0000-0000D75D0000}"/>
    <cellStyle name="Currency 9 2 3 3" xfId="24574" xr:uid="{00000000-0005-0000-0000-0000D85D0000}"/>
    <cellStyle name="Currency 9 2 4" xfId="24575" xr:uid="{00000000-0005-0000-0000-0000D95D0000}"/>
    <cellStyle name="Currency 9 2 4 2" xfId="24576" xr:uid="{00000000-0005-0000-0000-0000DA5D0000}"/>
    <cellStyle name="Currency 9 2 4 3" xfId="24577" xr:uid="{00000000-0005-0000-0000-0000DB5D0000}"/>
    <cellStyle name="Currency 9 2 5" xfId="24578" xr:uid="{00000000-0005-0000-0000-0000DC5D0000}"/>
    <cellStyle name="Currency 9 2 5 2" xfId="24579" xr:uid="{00000000-0005-0000-0000-0000DD5D0000}"/>
    <cellStyle name="Currency 9 2 5 3" xfId="24580" xr:uid="{00000000-0005-0000-0000-0000DE5D0000}"/>
    <cellStyle name="Currency 9 2 6" xfId="24581" xr:uid="{00000000-0005-0000-0000-0000DF5D0000}"/>
    <cellStyle name="Currency 9 2 6 2" xfId="24582" xr:uid="{00000000-0005-0000-0000-0000E05D0000}"/>
    <cellStyle name="Currency 9 2 6 3" xfId="24583" xr:uid="{00000000-0005-0000-0000-0000E15D0000}"/>
    <cellStyle name="Currency 9 2 7" xfId="24584" xr:uid="{00000000-0005-0000-0000-0000E25D0000}"/>
    <cellStyle name="Currency 9 2 8" xfId="24585" xr:uid="{00000000-0005-0000-0000-0000E35D0000}"/>
    <cellStyle name="Currency 9 3" xfId="24586" xr:uid="{00000000-0005-0000-0000-0000E45D0000}"/>
    <cellStyle name="Currency 9 3 2" xfId="24587" xr:uid="{00000000-0005-0000-0000-0000E55D0000}"/>
    <cellStyle name="Currency 9 3 2 2" xfId="24588" xr:uid="{00000000-0005-0000-0000-0000E65D0000}"/>
    <cellStyle name="Currency 9 3 2 3" xfId="24589" xr:uid="{00000000-0005-0000-0000-0000E75D0000}"/>
    <cellStyle name="Currency 9 3 3" xfId="24590" xr:uid="{00000000-0005-0000-0000-0000E85D0000}"/>
    <cellStyle name="Currency 9 3 3 2" xfId="24591" xr:uid="{00000000-0005-0000-0000-0000E95D0000}"/>
    <cellStyle name="Currency 9 3 3 3" xfId="24592" xr:uid="{00000000-0005-0000-0000-0000EA5D0000}"/>
    <cellStyle name="Currency 9 3 4" xfId="24593" xr:uid="{00000000-0005-0000-0000-0000EB5D0000}"/>
    <cellStyle name="Currency 9 3 4 2" xfId="24594" xr:uid="{00000000-0005-0000-0000-0000EC5D0000}"/>
    <cellStyle name="Currency 9 3 4 3" xfId="24595" xr:uid="{00000000-0005-0000-0000-0000ED5D0000}"/>
    <cellStyle name="Currency 9 3 5" xfId="24596" xr:uid="{00000000-0005-0000-0000-0000EE5D0000}"/>
    <cellStyle name="Currency 9 3 5 2" xfId="24597" xr:uid="{00000000-0005-0000-0000-0000EF5D0000}"/>
    <cellStyle name="Currency 9 3 5 3" xfId="24598" xr:uid="{00000000-0005-0000-0000-0000F05D0000}"/>
    <cellStyle name="Currency 9 3 6" xfId="24599" xr:uid="{00000000-0005-0000-0000-0000F15D0000}"/>
    <cellStyle name="Currency 9 3 7" xfId="24600" xr:uid="{00000000-0005-0000-0000-0000F25D0000}"/>
    <cellStyle name="Currency 9 4" xfId="24601" xr:uid="{00000000-0005-0000-0000-0000F35D0000}"/>
    <cellStyle name="Currency 9 4 2" xfId="24602" xr:uid="{00000000-0005-0000-0000-0000F45D0000}"/>
    <cellStyle name="Currency 9 4 2 2" xfId="24603" xr:uid="{00000000-0005-0000-0000-0000F55D0000}"/>
    <cellStyle name="Currency 9 4 2 3" xfId="24604" xr:uid="{00000000-0005-0000-0000-0000F65D0000}"/>
    <cellStyle name="Currency 9 4 3" xfId="24605" xr:uid="{00000000-0005-0000-0000-0000F75D0000}"/>
    <cellStyle name="Currency 9 4 3 2" xfId="24606" xr:uid="{00000000-0005-0000-0000-0000F85D0000}"/>
    <cellStyle name="Currency 9 4 3 3" xfId="24607" xr:uid="{00000000-0005-0000-0000-0000F95D0000}"/>
    <cellStyle name="Currency 9 4 4" xfId="24608" xr:uid="{00000000-0005-0000-0000-0000FA5D0000}"/>
    <cellStyle name="Currency 9 4 4 2" xfId="24609" xr:uid="{00000000-0005-0000-0000-0000FB5D0000}"/>
    <cellStyle name="Currency 9 4 4 3" xfId="24610" xr:uid="{00000000-0005-0000-0000-0000FC5D0000}"/>
    <cellStyle name="Currency 9 4 5" xfId="24611" xr:uid="{00000000-0005-0000-0000-0000FD5D0000}"/>
    <cellStyle name="Currency 9 4 5 2" xfId="24612" xr:uid="{00000000-0005-0000-0000-0000FE5D0000}"/>
    <cellStyle name="Currency 9 4 5 3" xfId="24613" xr:uid="{00000000-0005-0000-0000-0000FF5D0000}"/>
    <cellStyle name="Currency 9 4 6" xfId="24614" xr:uid="{00000000-0005-0000-0000-0000005E0000}"/>
    <cellStyle name="Currency 9 4 7" xfId="24615" xr:uid="{00000000-0005-0000-0000-0000015E0000}"/>
    <cellStyle name="Currency 9 5" xfId="24616" xr:uid="{00000000-0005-0000-0000-0000025E0000}"/>
    <cellStyle name="Currency 9 5 2" xfId="24617" xr:uid="{00000000-0005-0000-0000-0000035E0000}"/>
    <cellStyle name="Currency 9 5 2 2" xfId="24618" xr:uid="{00000000-0005-0000-0000-0000045E0000}"/>
    <cellStyle name="Currency 9 5 2 3" xfId="24619" xr:uid="{00000000-0005-0000-0000-0000055E0000}"/>
    <cellStyle name="Currency 9 5 3" xfId="24620" xr:uid="{00000000-0005-0000-0000-0000065E0000}"/>
    <cellStyle name="Currency 9 5 3 2" xfId="24621" xr:uid="{00000000-0005-0000-0000-0000075E0000}"/>
    <cellStyle name="Currency 9 5 3 3" xfId="24622" xr:uid="{00000000-0005-0000-0000-0000085E0000}"/>
    <cellStyle name="Currency 9 5 4" xfId="24623" xr:uid="{00000000-0005-0000-0000-0000095E0000}"/>
    <cellStyle name="Currency 9 5 4 2" xfId="24624" xr:uid="{00000000-0005-0000-0000-00000A5E0000}"/>
    <cellStyle name="Currency 9 5 4 3" xfId="24625" xr:uid="{00000000-0005-0000-0000-00000B5E0000}"/>
    <cellStyle name="Currency 9 5 5" xfId="24626" xr:uid="{00000000-0005-0000-0000-00000C5E0000}"/>
    <cellStyle name="Currency 9 5 5 2" xfId="24627" xr:uid="{00000000-0005-0000-0000-00000D5E0000}"/>
    <cellStyle name="Currency 9 5 5 3" xfId="24628" xr:uid="{00000000-0005-0000-0000-00000E5E0000}"/>
    <cellStyle name="Currency 9 5 6" xfId="24629" xr:uid="{00000000-0005-0000-0000-00000F5E0000}"/>
    <cellStyle name="Currency 9 5 7" xfId="24630" xr:uid="{00000000-0005-0000-0000-0000105E0000}"/>
    <cellStyle name="Currency 9 6" xfId="24631" xr:uid="{00000000-0005-0000-0000-0000115E0000}"/>
    <cellStyle name="Currency 9 6 2" xfId="24632" xr:uid="{00000000-0005-0000-0000-0000125E0000}"/>
    <cellStyle name="Currency 9 6 3" xfId="24633" xr:uid="{00000000-0005-0000-0000-0000135E0000}"/>
    <cellStyle name="Currency 9 7" xfId="24634" xr:uid="{00000000-0005-0000-0000-0000145E0000}"/>
    <cellStyle name="Currency 9 7 2" xfId="24635" xr:uid="{00000000-0005-0000-0000-0000155E0000}"/>
    <cellStyle name="Currency 9 7 3" xfId="24636" xr:uid="{00000000-0005-0000-0000-0000165E0000}"/>
    <cellStyle name="Currency 9 8" xfId="24637" xr:uid="{00000000-0005-0000-0000-0000175E0000}"/>
    <cellStyle name="Currency 9 8 2" xfId="24638" xr:uid="{00000000-0005-0000-0000-0000185E0000}"/>
    <cellStyle name="Currency 9 8 3" xfId="24639" xr:uid="{00000000-0005-0000-0000-0000195E0000}"/>
    <cellStyle name="Currency 9 9" xfId="24640" xr:uid="{00000000-0005-0000-0000-00001A5E0000}"/>
    <cellStyle name="Currency 9 9 2" xfId="24641" xr:uid="{00000000-0005-0000-0000-00001B5E0000}"/>
    <cellStyle name="Currency 9 9 3" xfId="24642" xr:uid="{00000000-0005-0000-0000-00001C5E0000}"/>
    <cellStyle name="Emphasis 1" xfId="24643" xr:uid="{00000000-0005-0000-0000-00001D5E0000}"/>
    <cellStyle name="Emphasis 2" xfId="24644" xr:uid="{00000000-0005-0000-0000-00001E5E0000}"/>
    <cellStyle name="Emphasis 3" xfId="24645" xr:uid="{00000000-0005-0000-0000-00001F5E0000}"/>
    <cellStyle name="Excel Built-in Comma" xfId="24646" xr:uid="{00000000-0005-0000-0000-0000205E0000}"/>
    <cellStyle name="Excel Built-in Normal" xfId="24647" xr:uid="{00000000-0005-0000-0000-0000215E0000}"/>
    <cellStyle name="Excel Built-in Normal 2" xfId="24648" xr:uid="{00000000-0005-0000-0000-0000225E0000}"/>
    <cellStyle name="Excel Built-in Percent" xfId="24649" xr:uid="{00000000-0005-0000-0000-0000235E0000}"/>
    <cellStyle name="Explanatory Text" xfId="18" builtinId="53" customBuiltin="1"/>
    <cellStyle name="Explanatory Text 2" xfId="1486" xr:uid="{00000000-0005-0000-0000-0000255E0000}"/>
    <cellStyle name="Explanatory Text 3" xfId="1511" xr:uid="{00000000-0005-0000-0000-0000265E0000}"/>
    <cellStyle name="Good" xfId="9" builtinId="26" customBuiltin="1"/>
    <cellStyle name="Good 2" xfId="1434" xr:uid="{00000000-0005-0000-0000-0000285E0000}"/>
    <cellStyle name="Good 2 2" xfId="24651" xr:uid="{00000000-0005-0000-0000-0000295E0000}"/>
    <cellStyle name="Good 2 3" xfId="24650" xr:uid="{00000000-0005-0000-0000-00002A5E0000}"/>
    <cellStyle name="Good 3" xfId="1503" xr:uid="{00000000-0005-0000-0000-00002B5E0000}"/>
    <cellStyle name="Good 3 2" xfId="24652" xr:uid="{00000000-0005-0000-0000-00002C5E0000}"/>
    <cellStyle name="Header" xfId="1469" xr:uid="{00000000-0005-0000-0000-00002D5E0000}"/>
    <cellStyle name="Heading 1" xfId="5" builtinId="16" customBuiltin="1"/>
    <cellStyle name="Heading 1 2" xfId="1445" xr:uid="{00000000-0005-0000-0000-00002F5E0000}"/>
    <cellStyle name="Heading 1 3" xfId="1505" xr:uid="{00000000-0005-0000-0000-0000305E0000}"/>
    <cellStyle name="Heading 2" xfId="6" builtinId="17" customBuiltin="1"/>
    <cellStyle name="Heading 2 2" xfId="1477" xr:uid="{00000000-0005-0000-0000-0000325E0000}"/>
    <cellStyle name="Heading 2 3" xfId="1458" xr:uid="{00000000-0005-0000-0000-0000335E0000}"/>
    <cellStyle name="Heading 3" xfId="7" builtinId="18" customBuiltin="1"/>
    <cellStyle name="Heading 3 2" xfId="1466" xr:uid="{00000000-0005-0000-0000-0000355E0000}"/>
    <cellStyle name="Heading 3 3" xfId="1531" xr:uid="{00000000-0005-0000-0000-0000365E0000}"/>
    <cellStyle name="Heading 4" xfId="8" builtinId="19" customBuiltin="1"/>
    <cellStyle name="Heading 4 2" xfId="1431" xr:uid="{00000000-0005-0000-0000-0000385E0000}"/>
    <cellStyle name="Heading 4 3" xfId="1498" xr:uid="{00000000-0005-0000-0000-0000395E0000}"/>
    <cellStyle name="Hyperlink 2" xfId="893" xr:uid="{00000000-0005-0000-0000-00003A5E0000}"/>
    <cellStyle name="Hyperlink 2 2" xfId="24654" xr:uid="{00000000-0005-0000-0000-00003B5E0000}"/>
    <cellStyle name="Hyperlink 2 3" xfId="24653" xr:uid="{00000000-0005-0000-0000-00003C5E0000}"/>
    <cellStyle name="Hyperlink 3" xfId="894" xr:uid="{00000000-0005-0000-0000-00003D5E0000}"/>
    <cellStyle name="Hyperlink 3 2" xfId="24655" xr:uid="{00000000-0005-0000-0000-00003E5E0000}"/>
    <cellStyle name="Hyperlink 4" xfId="895" xr:uid="{00000000-0005-0000-0000-00003F5E0000}"/>
    <cellStyle name="Input" xfId="12" builtinId="20" customBuiltin="1"/>
    <cellStyle name="Input 2" xfId="1515" xr:uid="{00000000-0005-0000-0000-0000415E0000}"/>
    <cellStyle name="Input 3" xfId="1501" xr:uid="{00000000-0005-0000-0000-0000425E0000}"/>
    <cellStyle name="Input 4" xfId="1480" xr:uid="{00000000-0005-0000-0000-0000435E0000}"/>
    <cellStyle name="Linked Cell" xfId="15" builtinId="24" customBuiltin="1"/>
    <cellStyle name="Linked Cell 2" xfId="1441" xr:uid="{00000000-0005-0000-0000-0000455E0000}"/>
    <cellStyle name="Linked Cell 3" xfId="1489" xr:uid="{00000000-0005-0000-0000-0000465E0000}"/>
    <cellStyle name="Neutral" xfId="11" builtinId="28" customBuiltin="1"/>
    <cellStyle name="Neutral 2" xfId="1475" xr:uid="{00000000-0005-0000-0000-0000485E0000}"/>
    <cellStyle name="Neutral 3" xfId="1506" xr:uid="{00000000-0005-0000-0000-0000495E0000}"/>
    <cellStyle name="no dec" xfId="24656" xr:uid="{00000000-0005-0000-0000-00004A5E0000}"/>
    <cellStyle name="NoComma" xfId="24657" xr:uid="{00000000-0005-0000-0000-00004B5E0000}"/>
    <cellStyle name="Normal" xfId="0" builtinId="0"/>
    <cellStyle name="Normal - Style1" xfId="24658" xr:uid="{00000000-0005-0000-0000-00004D5E0000}"/>
    <cellStyle name="Normal - Style2" xfId="24659" xr:uid="{00000000-0005-0000-0000-00004E5E0000}"/>
    <cellStyle name="Normal - Style3" xfId="24660" xr:uid="{00000000-0005-0000-0000-00004F5E0000}"/>
    <cellStyle name="Normal - Style4" xfId="24661" xr:uid="{00000000-0005-0000-0000-0000505E0000}"/>
    <cellStyle name="Normal - Style5" xfId="24662" xr:uid="{00000000-0005-0000-0000-0000515E0000}"/>
    <cellStyle name="Normal 10" xfId="896" xr:uid="{00000000-0005-0000-0000-0000525E0000}"/>
    <cellStyle name="Normal 10 2" xfId="24664" xr:uid="{00000000-0005-0000-0000-0000535E0000}"/>
    <cellStyle name="Normal 10 2 2" xfId="24665" xr:uid="{00000000-0005-0000-0000-0000545E0000}"/>
    <cellStyle name="Normal 10 2 2 2" xfId="24666" xr:uid="{00000000-0005-0000-0000-0000555E0000}"/>
    <cellStyle name="Normal 10 2 3" xfId="24667" xr:uid="{00000000-0005-0000-0000-0000565E0000}"/>
    <cellStyle name="Normal 10 3" xfId="24668" xr:uid="{00000000-0005-0000-0000-0000575E0000}"/>
    <cellStyle name="Normal 10 3 2" xfId="24669" xr:uid="{00000000-0005-0000-0000-0000585E0000}"/>
    <cellStyle name="Normal 10 3 2 2" xfId="24670" xr:uid="{00000000-0005-0000-0000-0000595E0000}"/>
    <cellStyle name="Normal 10 3 2 3" xfId="24671" xr:uid="{00000000-0005-0000-0000-00005A5E0000}"/>
    <cellStyle name="Normal 10 3 3" xfId="24672" xr:uid="{00000000-0005-0000-0000-00005B5E0000}"/>
    <cellStyle name="Normal 10 3 4" xfId="24673" xr:uid="{00000000-0005-0000-0000-00005C5E0000}"/>
    <cellStyle name="Normal 10 4" xfId="24674" xr:uid="{00000000-0005-0000-0000-00005D5E0000}"/>
    <cellStyle name="Normal 10 4 2" xfId="24675" xr:uid="{00000000-0005-0000-0000-00005E5E0000}"/>
    <cellStyle name="Normal 10 4 3" xfId="24676" xr:uid="{00000000-0005-0000-0000-00005F5E0000}"/>
    <cellStyle name="Normal 10 5" xfId="24677" xr:uid="{00000000-0005-0000-0000-0000605E0000}"/>
    <cellStyle name="Normal 10 5 2" xfId="24678" xr:uid="{00000000-0005-0000-0000-0000615E0000}"/>
    <cellStyle name="Normal 10 5 3" xfId="24679" xr:uid="{00000000-0005-0000-0000-0000625E0000}"/>
    <cellStyle name="Normal 10 6" xfId="24680" xr:uid="{00000000-0005-0000-0000-0000635E0000}"/>
    <cellStyle name="Normal 10 7" xfId="24681" xr:uid="{00000000-0005-0000-0000-0000645E0000}"/>
    <cellStyle name="Normal 10 8" xfId="24663" xr:uid="{00000000-0005-0000-0000-0000655E0000}"/>
    <cellStyle name="Normal 100" xfId="47082" xr:uid="{00000000-0005-0000-0000-0000665E0000}"/>
    <cellStyle name="Normal 101" xfId="47126" xr:uid="{00000000-0005-0000-0000-0000675E0000}"/>
    <cellStyle name="Normal 102" xfId="47115" xr:uid="{00000000-0005-0000-0000-0000685E0000}"/>
    <cellStyle name="Normal 103" xfId="47120" xr:uid="{00000000-0005-0000-0000-0000695E0000}"/>
    <cellStyle name="Normal 104" xfId="47083" xr:uid="{00000000-0005-0000-0000-00006A5E0000}"/>
    <cellStyle name="Normal 105" xfId="47123" xr:uid="{00000000-0005-0000-0000-00006B5E0000}"/>
    <cellStyle name="Normal 106" xfId="47078" xr:uid="{00000000-0005-0000-0000-00006C5E0000}"/>
    <cellStyle name="Normal 107" xfId="47089" xr:uid="{00000000-0005-0000-0000-00006D5E0000}"/>
    <cellStyle name="Normal 108" xfId="47109" xr:uid="{00000000-0005-0000-0000-00006E5E0000}"/>
    <cellStyle name="Normal 109" xfId="47168" xr:uid="{00000000-0005-0000-0000-00006F5E0000}"/>
    <cellStyle name="Normal 11" xfId="897" xr:uid="{00000000-0005-0000-0000-0000705E0000}"/>
    <cellStyle name="Normal 11 10" xfId="24683" xr:uid="{00000000-0005-0000-0000-0000715E0000}"/>
    <cellStyle name="Normal 11 10 2" xfId="24684" xr:uid="{00000000-0005-0000-0000-0000725E0000}"/>
    <cellStyle name="Normal 11 10 2 2" xfId="24685" xr:uid="{00000000-0005-0000-0000-0000735E0000}"/>
    <cellStyle name="Normal 11 10 2 3" xfId="24686" xr:uid="{00000000-0005-0000-0000-0000745E0000}"/>
    <cellStyle name="Normal 11 10 3" xfId="24687" xr:uid="{00000000-0005-0000-0000-0000755E0000}"/>
    <cellStyle name="Normal 11 10 3 2" xfId="24688" xr:uid="{00000000-0005-0000-0000-0000765E0000}"/>
    <cellStyle name="Normal 11 10 3 3" xfId="24689" xr:uid="{00000000-0005-0000-0000-0000775E0000}"/>
    <cellStyle name="Normal 11 10 4" xfId="24690" xr:uid="{00000000-0005-0000-0000-0000785E0000}"/>
    <cellStyle name="Normal 11 10 4 2" xfId="24691" xr:uid="{00000000-0005-0000-0000-0000795E0000}"/>
    <cellStyle name="Normal 11 10 4 3" xfId="24692" xr:uid="{00000000-0005-0000-0000-00007A5E0000}"/>
    <cellStyle name="Normal 11 10 5" xfId="24693" xr:uid="{00000000-0005-0000-0000-00007B5E0000}"/>
    <cellStyle name="Normal 11 10 5 2" xfId="24694" xr:uid="{00000000-0005-0000-0000-00007C5E0000}"/>
    <cellStyle name="Normal 11 10 5 3" xfId="24695" xr:uid="{00000000-0005-0000-0000-00007D5E0000}"/>
    <cellStyle name="Normal 11 10 6" xfId="24696" xr:uid="{00000000-0005-0000-0000-00007E5E0000}"/>
    <cellStyle name="Normal 11 10 7" xfId="24697" xr:uid="{00000000-0005-0000-0000-00007F5E0000}"/>
    <cellStyle name="Normal 11 11" xfId="24698" xr:uid="{00000000-0005-0000-0000-0000805E0000}"/>
    <cellStyle name="Normal 11 11 2" xfId="24699" xr:uid="{00000000-0005-0000-0000-0000815E0000}"/>
    <cellStyle name="Normal 11 11 2 2" xfId="24700" xr:uid="{00000000-0005-0000-0000-0000825E0000}"/>
    <cellStyle name="Normal 11 11 2 3" xfId="24701" xr:uid="{00000000-0005-0000-0000-0000835E0000}"/>
    <cellStyle name="Normal 11 11 3" xfId="24702" xr:uid="{00000000-0005-0000-0000-0000845E0000}"/>
    <cellStyle name="Normal 11 11 3 2" xfId="24703" xr:uid="{00000000-0005-0000-0000-0000855E0000}"/>
    <cellStyle name="Normal 11 11 3 3" xfId="24704" xr:uid="{00000000-0005-0000-0000-0000865E0000}"/>
    <cellStyle name="Normal 11 11 4" xfId="24705" xr:uid="{00000000-0005-0000-0000-0000875E0000}"/>
    <cellStyle name="Normal 11 11 4 2" xfId="24706" xr:uid="{00000000-0005-0000-0000-0000885E0000}"/>
    <cellStyle name="Normal 11 11 4 3" xfId="24707" xr:uid="{00000000-0005-0000-0000-0000895E0000}"/>
    <cellStyle name="Normal 11 11 5" xfId="24708" xr:uid="{00000000-0005-0000-0000-00008A5E0000}"/>
    <cellStyle name="Normal 11 11 5 2" xfId="24709" xr:uid="{00000000-0005-0000-0000-00008B5E0000}"/>
    <cellStyle name="Normal 11 11 5 3" xfId="24710" xr:uid="{00000000-0005-0000-0000-00008C5E0000}"/>
    <cellStyle name="Normal 11 11 6" xfId="24711" xr:uid="{00000000-0005-0000-0000-00008D5E0000}"/>
    <cellStyle name="Normal 11 11 7" xfId="24712" xr:uid="{00000000-0005-0000-0000-00008E5E0000}"/>
    <cellStyle name="Normal 11 12" xfId="24713" xr:uid="{00000000-0005-0000-0000-00008F5E0000}"/>
    <cellStyle name="Normal 11 12 2" xfId="24714" xr:uid="{00000000-0005-0000-0000-0000905E0000}"/>
    <cellStyle name="Normal 11 12 2 2" xfId="24715" xr:uid="{00000000-0005-0000-0000-0000915E0000}"/>
    <cellStyle name="Normal 11 12 2 3" xfId="24716" xr:uid="{00000000-0005-0000-0000-0000925E0000}"/>
    <cellStyle name="Normal 11 12 3" xfId="24717" xr:uid="{00000000-0005-0000-0000-0000935E0000}"/>
    <cellStyle name="Normal 11 12 3 2" xfId="24718" xr:uid="{00000000-0005-0000-0000-0000945E0000}"/>
    <cellStyle name="Normal 11 12 3 3" xfId="24719" xr:uid="{00000000-0005-0000-0000-0000955E0000}"/>
    <cellStyle name="Normal 11 12 4" xfId="24720" xr:uid="{00000000-0005-0000-0000-0000965E0000}"/>
    <cellStyle name="Normal 11 12 4 2" xfId="24721" xr:uid="{00000000-0005-0000-0000-0000975E0000}"/>
    <cellStyle name="Normal 11 12 4 3" xfId="24722" xr:uid="{00000000-0005-0000-0000-0000985E0000}"/>
    <cellStyle name="Normal 11 12 5" xfId="24723" xr:uid="{00000000-0005-0000-0000-0000995E0000}"/>
    <cellStyle name="Normal 11 12 5 2" xfId="24724" xr:uid="{00000000-0005-0000-0000-00009A5E0000}"/>
    <cellStyle name="Normal 11 12 5 3" xfId="24725" xr:uid="{00000000-0005-0000-0000-00009B5E0000}"/>
    <cellStyle name="Normal 11 12 6" xfId="24726" xr:uid="{00000000-0005-0000-0000-00009C5E0000}"/>
    <cellStyle name="Normal 11 12 7" xfId="24727" xr:uid="{00000000-0005-0000-0000-00009D5E0000}"/>
    <cellStyle name="Normal 11 13" xfId="24728" xr:uid="{00000000-0005-0000-0000-00009E5E0000}"/>
    <cellStyle name="Normal 11 13 2" xfId="24729" xr:uid="{00000000-0005-0000-0000-00009F5E0000}"/>
    <cellStyle name="Normal 11 13 2 2" xfId="24730" xr:uid="{00000000-0005-0000-0000-0000A05E0000}"/>
    <cellStyle name="Normal 11 13 2 3" xfId="24731" xr:uid="{00000000-0005-0000-0000-0000A15E0000}"/>
    <cellStyle name="Normal 11 13 3" xfId="24732" xr:uid="{00000000-0005-0000-0000-0000A25E0000}"/>
    <cellStyle name="Normal 11 13 3 2" xfId="24733" xr:uid="{00000000-0005-0000-0000-0000A35E0000}"/>
    <cellStyle name="Normal 11 13 3 3" xfId="24734" xr:uid="{00000000-0005-0000-0000-0000A45E0000}"/>
    <cellStyle name="Normal 11 13 4" xfId="24735" xr:uid="{00000000-0005-0000-0000-0000A55E0000}"/>
    <cellStyle name="Normal 11 13 4 2" xfId="24736" xr:uid="{00000000-0005-0000-0000-0000A65E0000}"/>
    <cellStyle name="Normal 11 13 4 3" xfId="24737" xr:uid="{00000000-0005-0000-0000-0000A75E0000}"/>
    <cellStyle name="Normal 11 13 5" xfId="24738" xr:uid="{00000000-0005-0000-0000-0000A85E0000}"/>
    <cellStyle name="Normal 11 13 5 2" xfId="24739" xr:uid="{00000000-0005-0000-0000-0000A95E0000}"/>
    <cellStyle name="Normal 11 13 5 3" xfId="24740" xr:uid="{00000000-0005-0000-0000-0000AA5E0000}"/>
    <cellStyle name="Normal 11 13 6" xfId="24741" xr:uid="{00000000-0005-0000-0000-0000AB5E0000}"/>
    <cellStyle name="Normal 11 13 7" xfId="24742" xr:uid="{00000000-0005-0000-0000-0000AC5E0000}"/>
    <cellStyle name="Normal 11 14" xfId="24743" xr:uid="{00000000-0005-0000-0000-0000AD5E0000}"/>
    <cellStyle name="Normal 11 14 2" xfId="24744" xr:uid="{00000000-0005-0000-0000-0000AE5E0000}"/>
    <cellStyle name="Normal 11 14 3" xfId="24745" xr:uid="{00000000-0005-0000-0000-0000AF5E0000}"/>
    <cellStyle name="Normal 11 15" xfId="24746" xr:uid="{00000000-0005-0000-0000-0000B05E0000}"/>
    <cellStyle name="Normal 11 15 2" xfId="24747" xr:uid="{00000000-0005-0000-0000-0000B15E0000}"/>
    <cellStyle name="Normal 11 15 3" xfId="24748" xr:uid="{00000000-0005-0000-0000-0000B25E0000}"/>
    <cellStyle name="Normal 11 16" xfId="24749" xr:uid="{00000000-0005-0000-0000-0000B35E0000}"/>
    <cellStyle name="Normal 11 16 2" xfId="24750" xr:uid="{00000000-0005-0000-0000-0000B45E0000}"/>
    <cellStyle name="Normal 11 16 3" xfId="24751" xr:uid="{00000000-0005-0000-0000-0000B55E0000}"/>
    <cellStyle name="Normal 11 17" xfId="24752" xr:uid="{00000000-0005-0000-0000-0000B65E0000}"/>
    <cellStyle name="Normal 11 17 2" xfId="24753" xr:uid="{00000000-0005-0000-0000-0000B75E0000}"/>
    <cellStyle name="Normal 11 17 3" xfId="24754" xr:uid="{00000000-0005-0000-0000-0000B85E0000}"/>
    <cellStyle name="Normal 11 18" xfId="24755" xr:uid="{00000000-0005-0000-0000-0000B95E0000}"/>
    <cellStyle name="Normal 11 19" xfId="24756" xr:uid="{00000000-0005-0000-0000-0000BA5E0000}"/>
    <cellStyle name="Normal 11 2" xfId="1549" xr:uid="{00000000-0005-0000-0000-0000BB5E0000}"/>
    <cellStyle name="Normal 11 2 2" xfId="24757" xr:uid="{00000000-0005-0000-0000-0000BC5E0000}"/>
    <cellStyle name="Normal 11 2 2 2" xfId="24758" xr:uid="{00000000-0005-0000-0000-0000BD5E0000}"/>
    <cellStyle name="Normal 11 2 3" xfId="24759" xr:uid="{00000000-0005-0000-0000-0000BE5E0000}"/>
    <cellStyle name="Normal 11 2 4" xfId="24760" xr:uid="{00000000-0005-0000-0000-0000BF5E0000}"/>
    <cellStyle name="Normal 11 20" xfId="24761" xr:uid="{00000000-0005-0000-0000-0000C05E0000}"/>
    <cellStyle name="Normal 11 21" xfId="24682" xr:uid="{00000000-0005-0000-0000-0000C15E0000}"/>
    <cellStyle name="Normal 11 3" xfId="24762" xr:uid="{00000000-0005-0000-0000-0000C25E0000}"/>
    <cellStyle name="Normal 11 3 10" xfId="24763" xr:uid="{00000000-0005-0000-0000-0000C35E0000}"/>
    <cellStyle name="Normal 11 3 10 2" xfId="24764" xr:uid="{00000000-0005-0000-0000-0000C45E0000}"/>
    <cellStyle name="Normal 11 3 10 2 2" xfId="24765" xr:uid="{00000000-0005-0000-0000-0000C55E0000}"/>
    <cellStyle name="Normal 11 3 10 2 3" xfId="24766" xr:uid="{00000000-0005-0000-0000-0000C65E0000}"/>
    <cellStyle name="Normal 11 3 10 3" xfId="24767" xr:uid="{00000000-0005-0000-0000-0000C75E0000}"/>
    <cellStyle name="Normal 11 3 10 3 2" xfId="24768" xr:uid="{00000000-0005-0000-0000-0000C85E0000}"/>
    <cellStyle name="Normal 11 3 10 3 3" xfId="24769" xr:uid="{00000000-0005-0000-0000-0000C95E0000}"/>
    <cellStyle name="Normal 11 3 10 4" xfId="24770" xr:uid="{00000000-0005-0000-0000-0000CA5E0000}"/>
    <cellStyle name="Normal 11 3 10 4 2" xfId="24771" xr:uid="{00000000-0005-0000-0000-0000CB5E0000}"/>
    <cellStyle name="Normal 11 3 10 4 3" xfId="24772" xr:uid="{00000000-0005-0000-0000-0000CC5E0000}"/>
    <cellStyle name="Normal 11 3 10 5" xfId="24773" xr:uid="{00000000-0005-0000-0000-0000CD5E0000}"/>
    <cellStyle name="Normal 11 3 10 5 2" xfId="24774" xr:uid="{00000000-0005-0000-0000-0000CE5E0000}"/>
    <cellStyle name="Normal 11 3 10 5 3" xfId="24775" xr:uid="{00000000-0005-0000-0000-0000CF5E0000}"/>
    <cellStyle name="Normal 11 3 10 6" xfId="24776" xr:uid="{00000000-0005-0000-0000-0000D05E0000}"/>
    <cellStyle name="Normal 11 3 10 7" xfId="24777" xr:uid="{00000000-0005-0000-0000-0000D15E0000}"/>
    <cellStyle name="Normal 11 3 11" xfId="24778" xr:uid="{00000000-0005-0000-0000-0000D25E0000}"/>
    <cellStyle name="Normal 11 3 11 2" xfId="24779" xr:uid="{00000000-0005-0000-0000-0000D35E0000}"/>
    <cellStyle name="Normal 11 3 11 3" xfId="24780" xr:uid="{00000000-0005-0000-0000-0000D45E0000}"/>
    <cellStyle name="Normal 11 3 12" xfId="24781" xr:uid="{00000000-0005-0000-0000-0000D55E0000}"/>
    <cellStyle name="Normal 11 3 12 2" xfId="24782" xr:uid="{00000000-0005-0000-0000-0000D65E0000}"/>
    <cellStyle name="Normal 11 3 12 3" xfId="24783" xr:uid="{00000000-0005-0000-0000-0000D75E0000}"/>
    <cellStyle name="Normal 11 3 13" xfId="24784" xr:uid="{00000000-0005-0000-0000-0000D85E0000}"/>
    <cellStyle name="Normal 11 3 13 2" xfId="24785" xr:uid="{00000000-0005-0000-0000-0000D95E0000}"/>
    <cellStyle name="Normal 11 3 13 3" xfId="24786" xr:uid="{00000000-0005-0000-0000-0000DA5E0000}"/>
    <cellStyle name="Normal 11 3 14" xfId="24787" xr:uid="{00000000-0005-0000-0000-0000DB5E0000}"/>
    <cellStyle name="Normal 11 3 14 2" xfId="24788" xr:uid="{00000000-0005-0000-0000-0000DC5E0000}"/>
    <cellStyle name="Normal 11 3 14 3" xfId="24789" xr:uid="{00000000-0005-0000-0000-0000DD5E0000}"/>
    <cellStyle name="Normal 11 3 15" xfId="24790" xr:uid="{00000000-0005-0000-0000-0000DE5E0000}"/>
    <cellStyle name="Normal 11 3 16" xfId="24791" xr:uid="{00000000-0005-0000-0000-0000DF5E0000}"/>
    <cellStyle name="Normal 11 3 2" xfId="24792" xr:uid="{00000000-0005-0000-0000-0000E05E0000}"/>
    <cellStyle name="Normal 11 3 2 10" xfId="24793" xr:uid="{00000000-0005-0000-0000-0000E15E0000}"/>
    <cellStyle name="Normal 11 3 2 10 2" xfId="24794" xr:uid="{00000000-0005-0000-0000-0000E25E0000}"/>
    <cellStyle name="Normal 11 3 2 10 3" xfId="24795" xr:uid="{00000000-0005-0000-0000-0000E35E0000}"/>
    <cellStyle name="Normal 11 3 2 11" xfId="24796" xr:uid="{00000000-0005-0000-0000-0000E45E0000}"/>
    <cellStyle name="Normal 11 3 2 11 2" xfId="24797" xr:uid="{00000000-0005-0000-0000-0000E55E0000}"/>
    <cellStyle name="Normal 11 3 2 11 3" xfId="24798" xr:uid="{00000000-0005-0000-0000-0000E65E0000}"/>
    <cellStyle name="Normal 11 3 2 12" xfId="24799" xr:uid="{00000000-0005-0000-0000-0000E75E0000}"/>
    <cellStyle name="Normal 11 3 2 12 2" xfId="24800" xr:uid="{00000000-0005-0000-0000-0000E85E0000}"/>
    <cellStyle name="Normal 11 3 2 12 3" xfId="24801" xr:uid="{00000000-0005-0000-0000-0000E95E0000}"/>
    <cellStyle name="Normal 11 3 2 13" xfId="24802" xr:uid="{00000000-0005-0000-0000-0000EA5E0000}"/>
    <cellStyle name="Normal 11 3 2 13 2" xfId="24803" xr:uid="{00000000-0005-0000-0000-0000EB5E0000}"/>
    <cellStyle name="Normal 11 3 2 13 3" xfId="24804" xr:uid="{00000000-0005-0000-0000-0000EC5E0000}"/>
    <cellStyle name="Normal 11 3 2 14" xfId="24805" xr:uid="{00000000-0005-0000-0000-0000ED5E0000}"/>
    <cellStyle name="Normal 11 3 2 15" xfId="24806" xr:uid="{00000000-0005-0000-0000-0000EE5E0000}"/>
    <cellStyle name="Normal 11 3 2 2" xfId="24807" xr:uid="{00000000-0005-0000-0000-0000EF5E0000}"/>
    <cellStyle name="Normal 11 3 2 2 10" xfId="24808" xr:uid="{00000000-0005-0000-0000-0000F05E0000}"/>
    <cellStyle name="Normal 11 3 2 2 10 2" xfId="24809" xr:uid="{00000000-0005-0000-0000-0000F15E0000}"/>
    <cellStyle name="Normal 11 3 2 2 10 3" xfId="24810" xr:uid="{00000000-0005-0000-0000-0000F25E0000}"/>
    <cellStyle name="Normal 11 3 2 2 11" xfId="24811" xr:uid="{00000000-0005-0000-0000-0000F35E0000}"/>
    <cellStyle name="Normal 11 3 2 2 11 2" xfId="24812" xr:uid="{00000000-0005-0000-0000-0000F45E0000}"/>
    <cellStyle name="Normal 11 3 2 2 11 3" xfId="24813" xr:uid="{00000000-0005-0000-0000-0000F55E0000}"/>
    <cellStyle name="Normal 11 3 2 2 12" xfId="24814" xr:uid="{00000000-0005-0000-0000-0000F65E0000}"/>
    <cellStyle name="Normal 11 3 2 2 12 2" xfId="24815" xr:uid="{00000000-0005-0000-0000-0000F75E0000}"/>
    <cellStyle name="Normal 11 3 2 2 12 3" xfId="24816" xr:uid="{00000000-0005-0000-0000-0000F85E0000}"/>
    <cellStyle name="Normal 11 3 2 2 13" xfId="24817" xr:uid="{00000000-0005-0000-0000-0000F95E0000}"/>
    <cellStyle name="Normal 11 3 2 2 14" xfId="24818" xr:uid="{00000000-0005-0000-0000-0000FA5E0000}"/>
    <cellStyle name="Normal 11 3 2 2 2" xfId="24819" xr:uid="{00000000-0005-0000-0000-0000FB5E0000}"/>
    <cellStyle name="Normal 11 3 2 2 2 10" xfId="24820" xr:uid="{00000000-0005-0000-0000-0000FC5E0000}"/>
    <cellStyle name="Normal 11 3 2 2 2 11" xfId="24821" xr:uid="{00000000-0005-0000-0000-0000FD5E0000}"/>
    <cellStyle name="Normal 11 3 2 2 2 2" xfId="24822" xr:uid="{00000000-0005-0000-0000-0000FE5E0000}"/>
    <cellStyle name="Normal 11 3 2 2 2 2 2" xfId="24823" xr:uid="{00000000-0005-0000-0000-0000FF5E0000}"/>
    <cellStyle name="Normal 11 3 2 2 2 2 2 2" xfId="24824" xr:uid="{00000000-0005-0000-0000-0000005F0000}"/>
    <cellStyle name="Normal 11 3 2 2 2 2 2 2 2" xfId="24825" xr:uid="{00000000-0005-0000-0000-0000015F0000}"/>
    <cellStyle name="Normal 11 3 2 2 2 2 2 2 3" xfId="24826" xr:uid="{00000000-0005-0000-0000-0000025F0000}"/>
    <cellStyle name="Normal 11 3 2 2 2 2 2 3" xfId="24827" xr:uid="{00000000-0005-0000-0000-0000035F0000}"/>
    <cellStyle name="Normal 11 3 2 2 2 2 2 3 2" xfId="24828" xr:uid="{00000000-0005-0000-0000-0000045F0000}"/>
    <cellStyle name="Normal 11 3 2 2 2 2 2 3 3" xfId="24829" xr:uid="{00000000-0005-0000-0000-0000055F0000}"/>
    <cellStyle name="Normal 11 3 2 2 2 2 2 4" xfId="24830" xr:uid="{00000000-0005-0000-0000-0000065F0000}"/>
    <cellStyle name="Normal 11 3 2 2 2 2 2 4 2" xfId="24831" xr:uid="{00000000-0005-0000-0000-0000075F0000}"/>
    <cellStyle name="Normal 11 3 2 2 2 2 2 4 3" xfId="24832" xr:uid="{00000000-0005-0000-0000-0000085F0000}"/>
    <cellStyle name="Normal 11 3 2 2 2 2 2 5" xfId="24833" xr:uid="{00000000-0005-0000-0000-0000095F0000}"/>
    <cellStyle name="Normal 11 3 2 2 2 2 2 5 2" xfId="24834" xr:uid="{00000000-0005-0000-0000-00000A5F0000}"/>
    <cellStyle name="Normal 11 3 2 2 2 2 2 5 3" xfId="24835" xr:uid="{00000000-0005-0000-0000-00000B5F0000}"/>
    <cellStyle name="Normal 11 3 2 2 2 2 2 6" xfId="24836" xr:uid="{00000000-0005-0000-0000-00000C5F0000}"/>
    <cellStyle name="Normal 11 3 2 2 2 2 2 7" xfId="24837" xr:uid="{00000000-0005-0000-0000-00000D5F0000}"/>
    <cellStyle name="Normal 11 3 2 2 2 2 3" xfId="24838" xr:uid="{00000000-0005-0000-0000-00000E5F0000}"/>
    <cellStyle name="Normal 11 3 2 2 2 2 3 2" xfId="24839" xr:uid="{00000000-0005-0000-0000-00000F5F0000}"/>
    <cellStyle name="Normal 11 3 2 2 2 2 3 3" xfId="24840" xr:uid="{00000000-0005-0000-0000-0000105F0000}"/>
    <cellStyle name="Normal 11 3 2 2 2 2 4" xfId="24841" xr:uid="{00000000-0005-0000-0000-0000115F0000}"/>
    <cellStyle name="Normal 11 3 2 2 2 2 4 2" xfId="24842" xr:uid="{00000000-0005-0000-0000-0000125F0000}"/>
    <cellStyle name="Normal 11 3 2 2 2 2 4 3" xfId="24843" xr:uid="{00000000-0005-0000-0000-0000135F0000}"/>
    <cellStyle name="Normal 11 3 2 2 2 2 5" xfId="24844" xr:uid="{00000000-0005-0000-0000-0000145F0000}"/>
    <cellStyle name="Normal 11 3 2 2 2 2 5 2" xfId="24845" xr:uid="{00000000-0005-0000-0000-0000155F0000}"/>
    <cellStyle name="Normal 11 3 2 2 2 2 5 3" xfId="24846" xr:uid="{00000000-0005-0000-0000-0000165F0000}"/>
    <cellStyle name="Normal 11 3 2 2 2 2 6" xfId="24847" xr:uid="{00000000-0005-0000-0000-0000175F0000}"/>
    <cellStyle name="Normal 11 3 2 2 2 2 6 2" xfId="24848" xr:uid="{00000000-0005-0000-0000-0000185F0000}"/>
    <cellStyle name="Normal 11 3 2 2 2 2 6 3" xfId="24849" xr:uid="{00000000-0005-0000-0000-0000195F0000}"/>
    <cellStyle name="Normal 11 3 2 2 2 2 7" xfId="24850" xr:uid="{00000000-0005-0000-0000-00001A5F0000}"/>
    <cellStyle name="Normal 11 3 2 2 2 2 8" xfId="24851" xr:uid="{00000000-0005-0000-0000-00001B5F0000}"/>
    <cellStyle name="Normal 11 3 2 2 2 3" xfId="24852" xr:uid="{00000000-0005-0000-0000-00001C5F0000}"/>
    <cellStyle name="Normal 11 3 2 2 2 3 2" xfId="24853" xr:uid="{00000000-0005-0000-0000-00001D5F0000}"/>
    <cellStyle name="Normal 11 3 2 2 2 3 2 2" xfId="24854" xr:uid="{00000000-0005-0000-0000-00001E5F0000}"/>
    <cellStyle name="Normal 11 3 2 2 2 3 2 3" xfId="24855" xr:uid="{00000000-0005-0000-0000-00001F5F0000}"/>
    <cellStyle name="Normal 11 3 2 2 2 3 3" xfId="24856" xr:uid="{00000000-0005-0000-0000-0000205F0000}"/>
    <cellStyle name="Normal 11 3 2 2 2 3 3 2" xfId="24857" xr:uid="{00000000-0005-0000-0000-0000215F0000}"/>
    <cellStyle name="Normal 11 3 2 2 2 3 3 3" xfId="24858" xr:uid="{00000000-0005-0000-0000-0000225F0000}"/>
    <cellStyle name="Normal 11 3 2 2 2 3 4" xfId="24859" xr:uid="{00000000-0005-0000-0000-0000235F0000}"/>
    <cellStyle name="Normal 11 3 2 2 2 3 4 2" xfId="24860" xr:uid="{00000000-0005-0000-0000-0000245F0000}"/>
    <cellStyle name="Normal 11 3 2 2 2 3 4 3" xfId="24861" xr:uid="{00000000-0005-0000-0000-0000255F0000}"/>
    <cellStyle name="Normal 11 3 2 2 2 3 5" xfId="24862" xr:uid="{00000000-0005-0000-0000-0000265F0000}"/>
    <cellStyle name="Normal 11 3 2 2 2 3 5 2" xfId="24863" xr:uid="{00000000-0005-0000-0000-0000275F0000}"/>
    <cellStyle name="Normal 11 3 2 2 2 3 5 3" xfId="24864" xr:uid="{00000000-0005-0000-0000-0000285F0000}"/>
    <cellStyle name="Normal 11 3 2 2 2 3 6" xfId="24865" xr:uid="{00000000-0005-0000-0000-0000295F0000}"/>
    <cellStyle name="Normal 11 3 2 2 2 3 7" xfId="24866" xr:uid="{00000000-0005-0000-0000-00002A5F0000}"/>
    <cellStyle name="Normal 11 3 2 2 2 4" xfId="24867" xr:uid="{00000000-0005-0000-0000-00002B5F0000}"/>
    <cellStyle name="Normal 11 3 2 2 2 4 2" xfId="24868" xr:uid="{00000000-0005-0000-0000-00002C5F0000}"/>
    <cellStyle name="Normal 11 3 2 2 2 4 2 2" xfId="24869" xr:uid="{00000000-0005-0000-0000-00002D5F0000}"/>
    <cellStyle name="Normal 11 3 2 2 2 4 2 3" xfId="24870" xr:uid="{00000000-0005-0000-0000-00002E5F0000}"/>
    <cellStyle name="Normal 11 3 2 2 2 4 3" xfId="24871" xr:uid="{00000000-0005-0000-0000-00002F5F0000}"/>
    <cellStyle name="Normal 11 3 2 2 2 4 3 2" xfId="24872" xr:uid="{00000000-0005-0000-0000-0000305F0000}"/>
    <cellStyle name="Normal 11 3 2 2 2 4 3 3" xfId="24873" xr:uid="{00000000-0005-0000-0000-0000315F0000}"/>
    <cellStyle name="Normal 11 3 2 2 2 4 4" xfId="24874" xr:uid="{00000000-0005-0000-0000-0000325F0000}"/>
    <cellStyle name="Normal 11 3 2 2 2 4 4 2" xfId="24875" xr:uid="{00000000-0005-0000-0000-0000335F0000}"/>
    <cellStyle name="Normal 11 3 2 2 2 4 4 3" xfId="24876" xr:uid="{00000000-0005-0000-0000-0000345F0000}"/>
    <cellStyle name="Normal 11 3 2 2 2 4 5" xfId="24877" xr:uid="{00000000-0005-0000-0000-0000355F0000}"/>
    <cellStyle name="Normal 11 3 2 2 2 4 5 2" xfId="24878" xr:uid="{00000000-0005-0000-0000-0000365F0000}"/>
    <cellStyle name="Normal 11 3 2 2 2 4 5 3" xfId="24879" xr:uid="{00000000-0005-0000-0000-0000375F0000}"/>
    <cellStyle name="Normal 11 3 2 2 2 4 6" xfId="24880" xr:uid="{00000000-0005-0000-0000-0000385F0000}"/>
    <cellStyle name="Normal 11 3 2 2 2 4 7" xfId="24881" xr:uid="{00000000-0005-0000-0000-0000395F0000}"/>
    <cellStyle name="Normal 11 3 2 2 2 5" xfId="24882" xr:uid="{00000000-0005-0000-0000-00003A5F0000}"/>
    <cellStyle name="Normal 11 3 2 2 2 5 2" xfId="24883" xr:uid="{00000000-0005-0000-0000-00003B5F0000}"/>
    <cellStyle name="Normal 11 3 2 2 2 5 2 2" xfId="24884" xr:uid="{00000000-0005-0000-0000-00003C5F0000}"/>
    <cellStyle name="Normal 11 3 2 2 2 5 2 3" xfId="24885" xr:uid="{00000000-0005-0000-0000-00003D5F0000}"/>
    <cellStyle name="Normal 11 3 2 2 2 5 3" xfId="24886" xr:uid="{00000000-0005-0000-0000-00003E5F0000}"/>
    <cellStyle name="Normal 11 3 2 2 2 5 3 2" xfId="24887" xr:uid="{00000000-0005-0000-0000-00003F5F0000}"/>
    <cellStyle name="Normal 11 3 2 2 2 5 3 3" xfId="24888" xr:uid="{00000000-0005-0000-0000-0000405F0000}"/>
    <cellStyle name="Normal 11 3 2 2 2 5 4" xfId="24889" xr:uid="{00000000-0005-0000-0000-0000415F0000}"/>
    <cellStyle name="Normal 11 3 2 2 2 5 4 2" xfId="24890" xr:uid="{00000000-0005-0000-0000-0000425F0000}"/>
    <cellStyle name="Normal 11 3 2 2 2 5 4 3" xfId="24891" xr:uid="{00000000-0005-0000-0000-0000435F0000}"/>
    <cellStyle name="Normal 11 3 2 2 2 5 5" xfId="24892" xr:uid="{00000000-0005-0000-0000-0000445F0000}"/>
    <cellStyle name="Normal 11 3 2 2 2 5 5 2" xfId="24893" xr:uid="{00000000-0005-0000-0000-0000455F0000}"/>
    <cellStyle name="Normal 11 3 2 2 2 5 5 3" xfId="24894" xr:uid="{00000000-0005-0000-0000-0000465F0000}"/>
    <cellStyle name="Normal 11 3 2 2 2 5 6" xfId="24895" xr:uid="{00000000-0005-0000-0000-0000475F0000}"/>
    <cellStyle name="Normal 11 3 2 2 2 5 7" xfId="24896" xr:uid="{00000000-0005-0000-0000-0000485F0000}"/>
    <cellStyle name="Normal 11 3 2 2 2 6" xfId="24897" xr:uid="{00000000-0005-0000-0000-0000495F0000}"/>
    <cellStyle name="Normal 11 3 2 2 2 6 2" xfId="24898" xr:uid="{00000000-0005-0000-0000-00004A5F0000}"/>
    <cellStyle name="Normal 11 3 2 2 2 6 3" xfId="24899" xr:uid="{00000000-0005-0000-0000-00004B5F0000}"/>
    <cellStyle name="Normal 11 3 2 2 2 7" xfId="24900" xr:uid="{00000000-0005-0000-0000-00004C5F0000}"/>
    <cellStyle name="Normal 11 3 2 2 2 7 2" xfId="24901" xr:uid="{00000000-0005-0000-0000-00004D5F0000}"/>
    <cellStyle name="Normal 11 3 2 2 2 7 3" xfId="24902" xr:uid="{00000000-0005-0000-0000-00004E5F0000}"/>
    <cellStyle name="Normal 11 3 2 2 2 8" xfId="24903" xr:uid="{00000000-0005-0000-0000-00004F5F0000}"/>
    <cellStyle name="Normal 11 3 2 2 2 8 2" xfId="24904" xr:uid="{00000000-0005-0000-0000-0000505F0000}"/>
    <cellStyle name="Normal 11 3 2 2 2 8 3" xfId="24905" xr:uid="{00000000-0005-0000-0000-0000515F0000}"/>
    <cellStyle name="Normal 11 3 2 2 2 9" xfId="24906" xr:uid="{00000000-0005-0000-0000-0000525F0000}"/>
    <cellStyle name="Normal 11 3 2 2 2 9 2" xfId="24907" xr:uid="{00000000-0005-0000-0000-0000535F0000}"/>
    <cellStyle name="Normal 11 3 2 2 2 9 3" xfId="24908" xr:uid="{00000000-0005-0000-0000-0000545F0000}"/>
    <cellStyle name="Normal 11 3 2 2 3" xfId="24909" xr:uid="{00000000-0005-0000-0000-0000555F0000}"/>
    <cellStyle name="Normal 11 3 2 2 3 2" xfId="24910" xr:uid="{00000000-0005-0000-0000-0000565F0000}"/>
    <cellStyle name="Normal 11 3 2 2 3 2 2" xfId="24911" xr:uid="{00000000-0005-0000-0000-0000575F0000}"/>
    <cellStyle name="Normal 11 3 2 2 3 2 2 2" xfId="24912" xr:uid="{00000000-0005-0000-0000-0000585F0000}"/>
    <cellStyle name="Normal 11 3 2 2 3 2 2 3" xfId="24913" xr:uid="{00000000-0005-0000-0000-0000595F0000}"/>
    <cellStyle name="Normal 11 3 2 2 3 2 3" xfId="24914" xr:uid="{00000000-0005-0000-0000-00005A5F0000}"/>
    <cellStyle name="Normal 11 3 2 2 3 2 3 2" xfId="24915" xr:uid="{00000000-0005-0000-0000-00005B5F0000}"/>
    <cellStyle name="Normal 11 3 2 2 3 2 3 3" xfId="24916" xr:uid="{00000000-0005-0000-0000-00005C5F0000}"/>
    <cellStyle name="Normal 11 3 2 2 3 2 4" xfId="24917" xr:uid="{00000000-0005-0000-0000-00005D5F0000}"/>
    <cellStyle name="Normal 11 3 2 2 3 2 4 2" xfId="24918" xr:uid="{00000000-0005-0000-0000-00005E5F0000}"/>
    <cellStyle name="Normal 11 3 2 2 3 2 4 3" xfId="24919" xr:uid="{00000000-0005-0000-0000-00005F5F0000}"/>
    <cellStyle name="Normal 11 3 2 2 3 2 5" xfId="24920" xr:uid="{00000000-0005-0000-0000-0000605F0000}"/>
    <cellStyle name="Normal 11 3 2 2 3 2 5 2" xfId="24921" xr:uid="{00000000-0005-0000-0000-0000615F0000}"/>
    <cellStyle name="Normal 11 3 2 2 3 2 5 3" xfId="24922" xr:uid="{00000000-0005-0000-0000-0000625F0000}"/>
    <cellStyle name="Normal 11 3 2 2 3 2 6" xfId="24923" xr:uid="{00000000-0005-0000-0000-0000635F0000}"/>
    <cellStyle name="Normal 11 3 2 2 3 2 7" xfId="24924" xr:uid="{00000000-0005-0000-0000-0000645F0000}"/>
    <cellStyle name="Normal 11 3 2 2 3 3" xfId="24925" xr:uid="{00000000-0005-0000-0000-0000655F0000}"/>
    <cellStyle name="Normal 11 3 2 2 3 3 2" xfId="24926" xr:uid="{00000000-0005-0000-0000-0000665F0000}"/>
    <cellStyle name="Normal 11 3 2 2 3 3 3" xfId="24927" xr:uid="{00000000-0005-0000-0000-0000675F0000}"/>
    <cellStyle name="Normal 11 3 2 2 3 4" xfId="24928" xr:uid="{00000000-0005-0000-0000-0000685F0000}"/>
    <cellStyle name="Normal 11 3 2 2 3 4 2" xfId="24929" xr:uid="{00000000-0005-0000-0000-0000695F0000}"/>
    <cellStyle name="Normal 11 3 2 2 3 4 3" xfId="24930" xr:uid="{00000000-0005-0000-0000-00006A5F0000}"/>
    <cellStyle name="Normal 11 3 2 2 3 5" xfId="24931" xr:uid="{00000000-0005-0000-0000-00006B5F0000}"/>
    <cellStyle name="Normal 11 3 2 2 3 5 2" xfId="24932" xr:uid="{00000000-0005-0000-0000-00006C5F0000}"/>
    <cellStyle name="Normal 11 3 2 2 3 5 3" xfId="24933" xr:uid="{00000000-0005-0000-0000-00006D5F0000}"/>
    <cellStyle name="Normal 11 3 2 2 3 6" xfId="24934" xr:uid="{00000000-0005-0000-0000-00006E5F0000}"/>
    <cellStyle name="Normal 11 3 2 2 3 6 2" xfId="24935" xr:uid="{00000000-0005-0000-0000-00006F5F0000}"/>
    <cellStyle name="Normal 11 3 2 2 3 6 3" xfId="24936" xr:uid="{00000000-0005-0000-0000-0000705F0000}"/>
    <cellStyle name="Normal 11 3 2 2 3 7" xfId="24937" xr:uid="{00000000-0005-0000-0000-0000715F0000}"/>
    <cellStyle name="Normal 11 3 2 2 3 8" xfId="24938" xr:uid="{00000000-0005-0000-0000-0000725F0000}"/>
    <cellStyle name="Normal 11 3 2 2 4" xfId="24939" xr:uid="{00000000-0005-0000-0000-0000735F0000}"/>
    <cellStyle name="Normal 11 3 2 2 4 2" xfId="24940" xr:uid="{00000000-0005-0000-0000-0000745F0000}"/>
    <cellStyle name="Normal 11 3 2 2 4 2 2" xfId="24941" xr:uid="{00000000-0005-0000-0000-0000755F0000}"/>
    <cellStyle name="Normal 11 3 2 2 4 2 2 2" xfId="24942" xr:uid="{00000000-0005-0000-0000-0000765F0000}"/>
    <cellStyle name="Normal 11 3 2 2 4 2 2 3" xfId="24943" xr:uid="{00000000-0005-0000-0000-0000775F0000}"/>
    <cellStyle name="Normal 11 3 2 2 4 2 3" xfId="24944" xr:uid="{00000000-0005-0000-0000-0000785F0000}"/>
    <cellStyle name="Normal 11 3 2 2 4 2 3 2" xfId="24945" xr:uid="{00000000-0005-0000-0000-0000795F0000}"/>
    <cellStyle name="Normal 11 3 2 2 4 2 3 3" xfId="24946" xr:uid="{00000000-0005-0000-0000-00007A5F0000}"/>
    <cellStyle name="Normal 11 3 2 2 4 2 4" xfId="24947" xr:uid="{00000000-0005-0000-0000-00007B5F0000}"/>
    <cellStyle name="Normal 11 3 2 2 4 2 4 2" xfId="24948" xr:uid="{00000000-0005-0000-0000-00007C5F0000}"/>
    <cellStyle name="Normal 11 3 2 2 4 2 4 3" xfId="24949" xr:uid="{00000000-0005-0000-0000-00007D5F0000}"/>
    <cellStyle name="Normal 11 3 2 2 4 2 5" xfId="24950" xr:uid="{00000000-0005-0000-0000-00007E5F0000}"/>
    <cellStyle name="Normal 11 3 2 2 4 2 5 2" xfId="24951" xr:uid="{00000000-0005-0000-0000-00007F5F0000}"/>
    <cellStyle name="Normal 11 3 2 2 4 2 5 3" xfId="24952" xr:uid="{00000000-0005-0000-0000-0000805F0000}"/>
    <cellStyle name="Normal 11 3 2 2 4 2 6" xfId="24953" xr:uid="{00000000-0005-0000-0000-0000815F0000}"/>
    <cellStyle name="Normal 11 3 2 2 4 2 7" xfId="24954" xr:uid="{00000000-0005-0000-0000-0000825F0000}"/>
    <cellStyle name="Normal 11 3 2 2 4 3" xfId="24955" xr:uid="{00000000-0005-0000-0000-0000835F0000}"/>
    <cellStyle name="Normal 11 3 2 2 4 3 2" xfId="24956" xr:uid="{00000000-0005-0000-0000-0000845F0000}"/>
    <cellStyle name="Normal 11 3 2 2 4 3 3" xfId="24957" xr:uid="{00000000-0005-0000-0000-0000855F0000}"/>
    <cellStyle name="Normal 11 3 2 2 4 4" xfId="24958" xr:uid="{00000000-0005-0000-0000-0000865F0000}"/>
    <cellStyle name="Normal 11 3 2 2 4 4 2" xfId="24959" xr:uid="{00000000-0005-0000-0000-0000875F0000}"/>
    <cellStyle name="Normal 11 3 2 2 4 4 3" xfId="24960" xr:uid="{00000000-0005-0000-0000-0000885F0000}"/>
    <cellStyle name="Normal 11 3 2 2 4 5" xfId="24961" xr:uid="{00000000-0005-0000-0000-0000895F0000}"/>
    <cellStyle name="Normal 11 3 2 2 4 5 2" xfId="24962" xr:uid="{00000000-0005-0000-0000-00008A5F0000}"/>
    <cellStyle name="Normal 11 3 2 2 4 5 3" xfId="24963" xr:uid="{00000000-0005-0000-0000-00008B5F0000}"/>
    <cellStyle name="Normal 11 3 2 2 4 6" xfId="24964" xr:uid="{00000000-0005-0000-0000-00008C5F0000}"/>
    <cellStyle name="Normal 11 3 2 2 4 6 2" xfId="24965" xr:uid="{00000000-0005-0000-0000-00008D5F0000}"/>
    <cellStyle name="Normal 11 3 2 2 4 6 3" xfId="24966" xr:uid="{00000000-0005-0000-0000-00008E5F0000}"/>
    <cellStyle name="Normal 11 3 2 2 4 7" xfId="24967" xr:uid="{00000000-0005-0000-0000-00008F5F0000}"/>
    <cellStyle name="Normal 11 3 2 2 4 8" xfId="24968" xr:uid="{00000000-0005-0000-0000-0000905F0000}"/>
    <cellStyle name="Normal 11 3 2 2 5" xfId="24969" xr:uid="{00000000-0005-0000-0000-0000915F0000}"/>
    <cellStyle name="Normal 11 3 2 2 5 2" xfId="24970" xr:uid="{00000000-0005-0000-0000-0000925F0000}"/>
    <cellStyle name="Normal 11 3 2 2 5 2 2" xfId="24971" xr:uid="{00000000-0005-0000-0000-0000935F0000}"/>
    <cellStyle name="Normal 11 3 2 2 5 2 3" xfId="24972" xr:uid="{00000000-0005-0000-0000-0000945F0000}"/>
    <cellStyle name="Normal 11 3 2 2 5 3" xfId="24973" xr:uid="{00000000-0005-0000-0000-0000955F0000}"/>
    <cellStyle name="Normal 11 3 2 2 5 3 2" xfId="24974" xr:uid="{00000000-0005-0000-0000-0000965F0000}"/>
    <cellStyle name="Normal 11 3 2 2 5 3 3" xfId="24975" xr:uid="{00000000-0005-0000-0000-0000975F0000}"/>
    <cellStyle name="Normal 11 3 2 2 5 4" xfId="24976" xr:uid="{00000000-0005-0000-0000-0000985F0000}"/>
    <cellStyle name="Normal 11 3 2 2 5 4 2" xfId="24977" xr:uid="{00000000-0005-0000-0000-0000995F0000}"/>
    <cellStyle name="Normal 11 3 2 2 5 4 3" xfId="24978" xr:uid="{00000000-0005-0000-0000-00009A5F0000}"/>
    <cellStyle name="Normal 11 3 2 2 5 5" xfId="24979" xr:uid="{00000000-0005-0000-0000-00009B5F0000}"/>
    <cellStyle name="Normal 11 3 2 2 5 5 2" xfId="24980" xr:uid="{00000000-0005-0000-0000-00009C5F0000}"/>
    <cellStyle name="Normal 11 3 2 2 5 5 3" xfId="24981" xr:uid="{00000000-0005-0000-0000-00009D5F0000}"/>
    <cellStyle name="Normal 11 3 2 2 5 6" xfId="24982" xr:uid="{00000000-0005-0000-0000-00009E5F0000}"/>
    <cellStyle name="Normal 11 3 2 2 5 7" xfId="24983" xr:uid="{00000000-0005-0000-0000-00009F5F0000}"/>
    <cellStyle name="Normal 11 3 2 2 6" xfId="24984" xr:uid="{00000000-0005-0000-0000-0000A05F0000}"/>
    <cellStyle name="Normal 11 3 2 2 6 2" xfId="24985" xr:uid="{00000000-0005-0000-0000-0000A15F0000}"/>
    <cellStyle name="Normal 11 3 2 2 6 2 2" xfId="24986" xr:uid="{00000000-0005-0000-0000-0000A25F0000}"/>
    <cellStyle name="Normal 11 3 2 2 6 2 3" xfId="24987" xr:uid="{00000000-0005-0000-0000-0000A35F0000}"/>
    <cellStyle name="Normal 11 3 2 2 6 3" xfId="24988" xr:uid="{00000000-0005-0000-0000-0000A45F0000}"/>
    <cellStyle name="Normal 11 3 2 2 6 3 2" xfId="24989" xr:uid="{00000000-0005-0000-0000-0000A55F0000}"/>
    <cellStyle name="Normal 11 3 2 2 6 3 3" xfId="24990" xr:uid="{00000000-0005-0000-0000-0000A65F0000}"/>
    <cellStyle name="Normal 11 3 2 2 6 4" xfId="24991" xr:uid="{00000000-0005-0000-0000-0000A75F0000}"/>
    <cellStyle name="Normal 11 3 2 2 6 4 2" xfId="24992" xr:uid="{00000000-0005-0000-0000-0000A85F0000}"/>
    <cellStyle name="Normal 11 3 2 2 6 4 3" xfId="24993" xr:uid="{00000000-0005-0000-0000-0000A95F0000}"/>
    <cellStyle name="Normal 11 3 2 2 6 5" xfId="24994" xr:uid="{00000000-0005-0000-0000-0000AA5F0000}"/>
    <cellStyle name="Normal 11 3 2 2 6 5 2" xfId="24995" xr:uid="{00000000-0005-0000-0000-0000AB5F0000}"/>
    <cellStyle name="Normal 11 3 2 2 6 5 3" xfId="24996" xr:uid="{00000000-0005-0000-0000-0000AC5F0000}"/>
    <cellStyle name="Normal 11 3 2 2 6 6" xfId="24997" xr:uid="{00000000-0005-0000-0000-0000AD5F0000}"/>
    <cellStyle name="Normal 11 3 2 2 6 7" xfId="24998" xr:uid="{00000000-0005-0000-0000-0000AE5F0000}"/>
    <cellStyle name="Normal 11 3 2 2 7" xfId="24999" xr:uid="{00000000-0005-0000-0000-0000AF5F0000}"/>
    <cellStyle name="Normal 11 3 2 2 7 2" xfId="25000" xr:uid="{00000000-0005-0000-0000-0000B05F0000}"/>
    <cellStyle name="Normal 11 3 2 2 7 2 2" xfId="25001" xr:uid="{00000000-0005-0000-0000-0000B15F0000}"/>
    <cellStyle name="Normal 11 3 2 2 7 2 3" xfId="25002" xr:uid="{00000000-0005-0000-0000-0000B25F0000}"/>
    <cellStyle name="Normal 11 3 2 2 7 3" xfId="25003" xr:uid="{00000000-0005-0000-0000-0000B35F0000}"/>
    <cellStyle name="Normal 11 3 2 2 7 3 2" xfId="25004" xr:uid="{00000000-0005-0000-0000-0000B45F0000}"/>
    <cellStyle name="Normal 11 3 2 2 7 3 3" xfId="25005" xr:uid="{00000000-0005-0000-0000-0000B55F0000}"/>
    <cellStyle name="Normal 11 3 2 2 7 4" xfId="25006" xr:uid="{00000000-0005-0000-0000-0000B65F0000}"/>
    <cellStyle name="Normal 11 3 2 2 7 4 2" xfId="25007" xr:uid="{00000000-0005-0000-0000-0000B75F0000}"/>
    <cellStyle name="Normal 11 3 2 2 7 4 3" xfId="25008" xr:uid="{00000000-0005-0000-0000-0000B85F0000}"/>
    <cellStyle name="Normal 11 3 2 2 7 5" xfId="25009" xr:uid="{00000000-0005-0000-0000-0000B95F0000}"/>
    <cellStyle name="Normal 11 3 2 2 7 5 2" xfId="25010" xr:uid="{00000000-0005-0000-0000-0000BA5F0000}"/>
    <cellStyle name="Normal 11 3 2 2 7 5 3" xfId="25011" xr:uid="{00000000-0005-0000-0000-0000BB5F0000}"/>
    <cellStyle name="Normal 11 3 2 2 7 6" xfId="25012" xr:uid="{00000000-0005-0000-0000-0000BC5F0000}"/>
    <cellStyle name="Normal 11 3 2 2 7 7" xfId="25013" xr:uid="{00000000-0005-0000-0000-0000BD5F0000}"/>
    <cellStyle name="Normal 11 3 2 2 8" xfId="25014" xr:uid="{00000000-0005-0000-0000-0000BE5F0000}"/>
    <cellStyle name="Normal 11 3 2 2 8 2" xfId="25015" xr:uid="{00000000-0005-0000-0000-0000BF5F0000}"/>
    <cellStyle name="Normal 11 3 2 2 8 2 2" xfId="25016" xr:uid="{00000000-0005-0000-0000-0000C05F0000}"/>
    <cellStyle name="Normal 11 3 2 2 8 2 3" xfId="25017" xr:uid="{00000000-0005-0000-0000-0000C15F0000}"/>
    <cellStyle name="Normal 11 3 2 2 8 3" xfId="25018" xr:uid="{00000000-0005-0000-0000-0000C25F0000}"/>
    <cellStyle name="Normal 11 3 2 2 8 3 2" xfId="25019" xr:uid="{00000000-0005-0000-0000-0000C35F0000}"/>
    <cellStyle name="Normal 11 3 2 2 8 3 3" xfId="25020" xr:uid="{00000000-0005-0000-0000-0000C45F0000}"/>
    <cellStyle name="Normal 11 3 2 2 8 4" xfId="25021" xr:uid="{00000000-0005-0000-0000-0000C55F0000}"/>
    <cellStyle name="Normal 11 3 2 2 8 4 2" xfId="25022" xr:uid="{00000000-0005-0000-0000-0000C65F0000}"/>
    <cellStyle name="Normal 11 3 2 2 8 4 3" xfId="25023" xr:uid="{00000000-0005-0000-0000-0000C75F0000}"/>
    <cellStyle name="Normal 11 3 2 2 8 5" xfId="25024" xr:uid="{00000000-0005-0000-0000-0000C85F0000}"/>
    <cellStyle name="Normal 11 3 2 2 8 5 2" xfId="25025" xr:uid="{00000000-0005-0000-0000-0000C95F0000}"/>
    <cellStyle name="Normal 11 3 2 2 8 5 3" xfId="25026" xr:uid="{00000000-0005-0000-0000-0000CA5F0000}"/>
    <cellStyle name="Normal 11 3 2 2 8 6" xfId="25027" xr:uid="{00000000-0005-0000-0000-0000CB5F0000}"/>
    <cellStyle name="Normal 11 3 2 2 8 7" xfId="25028" xr:uid="{00000000-0005-0000-0000-0000CC5F0000}"/>
    <cellStyle name="Normal 11 3 2 2 9" xfId="25029" xr:uid="{00000000-0005-0000-0000-0000CD5F0000}"/>
    <cellStyle name="Normal 11 3 2 2 9 2" xfId="25030" xr:uid="{00000000-0005-0000-0000-0000CE5F0000}"/>
    <cellStyle name="Normal 11 3 2 2 9 3" xfId="25031" xr:uid="{00000000-0005-0000-0000-0000CF5F0000}"/>
    <cellStyle name="Normal 11 3 2 3" xfId="25032" xr:uid="{00000000-0005-0000-0000-0000D05F0000}"/>
    <cellStyle name="Normal 11 3 2 3 10" xfId="25033" xr:uid="{00000000-0005-0000-0000-0000D15F0000}"/>
    <cellStyle name="Normal 11 3 2 3 11" xfId="25034" xr:uid="{00000000-0005-0000-0000-0000D25F0000}"/>
    <cellStyle name="Normal 11 3 2 3 2" xfId="25035" xr:uid="{00000000-0005-0000-0000-0000D35F0000}"/>
    <cellStyle name="Normal 11 3 2 3 2 2" xfId="25036" xr:uid="{00000000-0005-0000-0000-0000D45F0000}"/>
    <cellStyle name="Normal 11 3 2 3 2 2 2" xfId="25037" xr:uid="{00000000-0005-0000-0000-0000D55F0000}"/>
    <cellStyle name="Normal 11 3 2 3 2 2 2 2" xfId="25038" xr:uid="{00000000-0005-0000-0000-0000D65F0000}"/>
    <cellStyle name="Normal 11 3 2 3 2 2 2 3" xfId="25039" xr:uid="{00000000-0005-0000-0000-0000D75F0000}"/>
    <cellStyle name="Normal 11 3 2 3 2 2 3" xfId="25040" xr:uid="{00000000-0005-0000-0000-0000D85F0000}"/>
    <cellStyle name="Normal 11 3 2 3 2 2 3 2" xfId="25041" xr:uid="{00000000-0005-0000-0000-0000D95F0000}"/>
    <cellStyle name="Normal 11 3 2 3 2 2 3 3" xfId="25042" xr:uid="{00000000-0005-0000-0000-0000DA5F0000}"/>
    <cellStyle name="Normal 11 3 2 3 2 2 4" xfId="25043" xr:uid="{00000000-0005-0000-0000-0000DB5F0000}"/>
    <cellStyle name="Normal 11 3 2 3 2 2 4 2" xfId="25044" xr:uid="{00000000-0005-0000-0000-0000DC5F0000}"/>
    <cellStyle name="Normal 11 3 2 3 2 2 4 3" xfId="25045" xr:uid="{00000000-0005-0000-0000-0000DD5F0000}"/>
    <cellStyle name="Normal 11 3 2 3 2 2 5" xfId="25046" xr:uid="{00000000-0005-0000-0000-0000DE5F0000}"/>
    <cellStyle name="Normal 11 3 2 3 2 2 5 2" xfId="25047" xr:uid="{00000000-0005-0000-0000-0000DF5F0000}"/>
    <cellStyle name="Normal 11 3 2 3 2 2 5 3" xfId="25048" xr:uid="{00000000-0005-0000-0000-0000E05F0000}"/>
    <cellStyle name="Normal 11 3 2 3 2 2 6" xfId="25049" xr:uid="{00000000-0005-0000-0000-0000E15F0000}"/>
    <cellStyle name="Normal 11 3 2 3 2 2 7" xfId="25050" xr:uid="{00000000-0005-0000-0000-0000E25F0000}"/>
    <cellStyle name="Normal 11 3 2 3 2 3" xfId="25051" xr:uid="{00000000-0005-0000-0000-0000E35F0000}"/>
    <cellStyle name="Normal 11 3 2 3 2 3 2" xfId="25052" xr:uid="{00000000-0005-0000-0000-0000E45F0000}"/>
    <cellStyle name="Normal 11 3 2 3 2 3 3" xfId="25053" xr:uid="{00000000-0005-0000-0000-0000E55F0000}"/>
    <cellStyle name="Normal 11 3 2 3 2 4" xfId="25054" xr:uid="{00000000-0005-0000-0000-0000E65F0000}"/>
    <cellStyle name="Normal 11 3 2 3 2 4 2" xfId="25055" xr:uid="{00000000-0005-0000-0000-0000E75F0000}"/>
    <cellStyle name="Normal 11 3 2 3 2 4 3" xfId="25056" xr:uid="{00000000-0005-0000-0000-0000E85F0000}"/>
    <cellStyle name="Normal 11 3 2 3 2 5" xfId="25057" xr:uid="{00000000-0005-0000-0000-0000E95F0000}"/>
    <cellStyle name="Normal 11 3 2 3 2 5 2" xfId="25058" xr:uid="{00000000-0005-0000-0000-0000EA5F0000}"/>
    <cellStyle name="Normal 11 3 2 3 2 5 3" xfId="25059" xr:uid="{00000000-0005-0000-0000-0000EB5F0000}"/>
    <cellStyle name="Normal 11 3 2 3 2 6" xfId="25060" xr:uid="{00000000-0005-0000-0000-0000EC5F0000}"/>
    <cellStyle name="Normal 11 3 2 3 2 6 2" xfId="25061" xr:uid="{00000000-0005-0000-0000-0000ED5F0000}"/>
    <cellStyle name="Normal 11 3 2 3 2 6 3" xfId="25062" xr:uid="{00000000-0005-0000-0000-0000EE5F0000}"/>
    <cellStyle name="Normal 11 3 2 3 2 7" xfId="25063" xr:uid="{00000000-0005-0000-0000-0000EF5F0000}"/>
    <cellStyle name="Normal 11 3 2 3 2 8" xfId="25064" xr:uid="{00000000-0005-0000-0000-0000F05F0000}"/>
    <cellStyle name="Normal 11 3 2 3 3" xfId="25065" xr:uid="{00000000-0005-0000-0000-0000F15F0000}"/>
    <cellStyle name="Normal 11 3 2 3 3 2" xfId="25066" xr:uid="{00000000-0005-0000-0000-0000F25F0000}"/>
    <cellStyle name="Normal 11 3 2 3 3 2 2" xfId="25067" xr:uid="{00000000-0005-0000-0000-0000F35F0000}"/>
    <cellStyle name="Normal 11 3 2 3 3 2 3" xfId="25068" xr:uid="{00000000-0005-0000-0000-0000F45F0000}"/>
    <cellStyle name="Normal 11 3 2 3 3 3" xfId="25069" xr:uid="{00000000-0005-0000-0000-0000F55F0000}"/>
    <cellStyle name="Normal 11 3 2 3 3 3 2" xfId="25070" xr:uid="{00000000-0005-0000-0000-0000F65F0000}"/>
    <cellStyle name="Normal 11 3 2 3 3 3 3" xfId="25071" xr:uid="{00000000-0005-0000-0000-0000F75F0000}"/>
    <cellStyle name="Normal 11 3 2 3 3 4" xfId="25072" xr:uid="{00000000-0005-0000-0000-0000F85F0000}"/>
    <cellStyle name="Normal 11 3 2 3 3 4 2" xfId="25073" xr:uid="{00000000-0005-0000-0000-0000F95F0000}"/>
    <cellStyle name="Normal 11 3 2 3 3 4 3" xfId="25074" xr:uid="{00000000-0005-0000-0000-0000FA5F0000}"/>
    <cellStyle name="Normal 11 3 2 3 3 5" xfId="25075" xr:uid="{00000000-0005-0000-0000-0000FB5F0000}"/>
    <cellStyle name="Normal 11 3 2 3 3 5 2" xfId="25076" xr:uid="{00000000-0005-0000-0000-0000FC5F0000}"/>
    <cellStyle name="Normal 11 3 2 3 3 5 3" xfId="25077" xr:uid="{00000000-0005-0000-0000-0000FD5F0000}"/>
    <cellStyle name="Normal 11 3 2 3 3 6" xfId="25078" xr:uid="{00000000-0005-0000-0000-0000FE5F0000}"/>
    <cellStyle name="Normal 11 3 2 3 3 7" xfId="25079" xr:uid="{00000000-0005-0000-0000-0000FF5F0000}"/>
    <cellStyle name="Normal 11 3 2 3 4" xfId="25080" xr:uid="{00000000-0005-0000-0000-000000600000}"/>
    <cellStyle name="Normal 11 3 2 3 4 2" xfId="25081" xr:uid="{00000000-0005-0000-0000-000001600000}"/>
    <cellStyle name="Normal 11 3 2 3 4 2 2" xfId="25082" xr:uid="{00000000-0005-0000-0000-000002600000}"/>
    <cellStyle name="Normal 11 3 2 3 4 2 3" xfId="25083" xr:uid="{00000000-0005-0000-0000-000003600000}"/>
    <cellStyle name="Normal 11 3 2 3 4 3" xfId="25084" xr:uid="{00000000-0005-0000-0000-000004600000}"/>
    <cellStyle name="Normal 11 3 2 3 4 3 2" xfId="25085" xr:uid="{00000000-0005-0000-0000-000005600000}"/>
    <cellStyle name="Normal 11 3 2 3 4 3 3" xfId="25086" xr:uid="{00000000-0005-0000-0000-000006600000}"/>
    <cellStyle name="Normal 11 3 2 3 4 4" xfId="25087" xr:uid="{00000000-0005-0000-0000-000007600000}"/>
    <cellStyle name="Normal 11 3 2 3 4 4 2" xfId="25088" xr:uid="{00000000-0005-0000-0000-000008600000}"/>
    <cellStyle name="Normal 11 3 2 3 4 4 3" xfId="25089" xr:uid="{00000000-0005-0000-0000-000009600000}"/>
    <cellStyle name="Normal 11 3 2 3 4 5" xfId="25090" xr:uid="{00000000-0005-0000-0000-00000A600000}"/>
    <cellStyle name="Normal 11 3 2 3 4 5 2" xfId="25091" xr:uid="{00000000-0005-0000-0000-00000B600000}"/>
    <cellStyle name="Normal 11 3 2 3 4 5 3" xfId="25092" xr:uid="{00000000-0005-0000-0000-00000C600000}"/>
    <cellStyle name="Normal 11 3 2 3 4 6" xfId="25093" xr:uid="{00000000-0005-0000-0000-00000D600000}"/>
    <cellStyle name="Normal 11 3 2 3 4 7" xfId="25094" xr:uid="{00000000-0005-0000-0000-00000E600000}"/>
    <cellStyle name="Normal 11 3 2 3 5" xfId="25095" xr:uid="{00000000-0005-0000-0000-00000F600000}"/>
    <cellStyle name="Normal 11 3 2 3 5 2" xfId="25096" xr:uid="{00000000-0005-0000-0000-000010600000}"/>
    <cellStyle name="Normal 11 3 2 3 5 2 2" xfId="25097" xr:uid="{00000000-0005-0000-0000-000011600000}"/>
    <cellStyle name="Normal 11 3 2 3 5 2 3" xfId="25098" xr:uid="{00000000-0005-0000-0000-000012600000}"/>
    <cellStyle name="Normal 11 3 2 3 5 3" xfId="25099" xr:uid="{00000000-0005-0000-0000-000013600000}"/>
    <cellStyle name="Normal 11 3 2 3 5 3 2" xfId="25100" xr:uid="{00000000-0005-0000-0000-000014600000}"/>
    <cellStyle name="Normal 11 3 2 3 5 3 3" xfId="25101" xr:uid="{00000000-0005-0000-0000-000015600000}"/>
    <cellStyle name="Normal 11 3 2 3 5 4" xfId="25102" xr:uid="{00000000-0005-0000-0000-000016600000}"/>
    <cellStyle name="Normal 11 3 2 3 5 4 2" xfId="25103" xr:uid="{00000000-0005-0000-0000-000017600000}"/>
    <cellStyle name="Normal 11 3 2 3 5 4 3" xfId="25104" xr:uid="{00000000-0005-0000-0000-000018600000}"/>
    <cellStyle name="Normal 11 3 2 3 5 5" xfId="25105" xr:uid="{00000000-0005-0000-0000-000019600000}"/>
    <cellStyle name="Normal 11 3 2 3 5 5 2" xfId="25106" xr:uid="{00000000-0005-0000-0000-00001A600000}"/>
    <cellStyle name="Normal 11 3 2 3 5 5 3" xfId="25107" xr:uid="{00000000-0005-0000-0000-00001B600000}"/>
    <cellStyle name="Normal 11 3 2 3 5 6" xfId="25108" xr:uid="{00000000-0005-0000-0000-00001C600000}"/>
    <cellStyle name="Normal 11 3 2 3 5 7" xfId="25109" xr:uid="{00000000-0005-0000-0000-00001D600000}"/>
    <cellStyle name="Normal 11 3 2 3 6" xfId="25110" xr:uid="{00000000-0005-0000-0000-00001E600000}"/>
    <cellStyle name="Normal 11 3 2 3 6 2" xfId="25111" xr:uid="{00000000-0005-0000-0000-00001F600000}"/>
    <cellStyle name="Normal 11 3 2 3 6 3" xfId="25112" xr:uid="{00000000-0005-0000-0000-000020600000}"/>
    <cellStyle name="Normal 11 3 2 3 7" xfId="25113" xr:uid="{00000000-0005-0000-0000-000021600000}"/>
    <cellStyle name="Normal 11 3 2 3 7 2" xfId="25114" xr:uid="{00000000-0005-0000-0000-000022600000}"/>
    <cellStyle name="Normal 11 3 2 3 7 3" xfId="25115" xr:uid="{00000000-0005-0000-0000-000023600000}"/>
    <cellStyle name="Normal 11 3 2 3 8" xfId="25116" xr:uid="{00000000-0005-0000-0000-000024600000}"/>
    <cellStyle name="Normal 11 3 2 3 8 2" xfId="25117" xr:uid="{00000000-0005-0000-0000-000025600000}"/>
    <cellStyle name="Normal 11 3 2 3 8 3" xfId="25118" xr:uid="{00000000-0005-0000-0000-000026600000}"/>
    <cellStyle name="Normal 11 3 2 3 9" xfId="25119" xr:uid="{00000000-0005-0000-0000-000027600000}"/>
    <cellStyle name="Normal 11 3 2 3 9 2" xfId="25120" xr:uid="{00000000-0005-0000-0000-000028600000}"/>
    <cellStyle name="Normal 11 3 2 3 9 3" xfId="25121" xr:uid="{00000000-0005-0000-0000-000029600000}"/>
    <cellStyle name="Normal 11 3 2 4" xfId="25122" xr:uid="{00000000-0005-0000-0000-00002A600000}"/>
    <cellStyle name="Normal 11 3 2 4 2" xfId="25123" xr:uid="{00000000-0005-0000-0000-00002B600000}"/>
    <cellStyle name="Normal 11 3 2 4 2 2" xfId="25124" xr:uid="{00000000-0005-0000-0000-00002C600000}"/>
    <cellStyle name="Normal 11 3 2 4 2 2 2" xfId="25125" xr:uid="{00000000-0005-0000-0000-00002D600000}"/>
    <cellStyle name="Normal 11 3 2 4 2 2 3" xfId="25126" xr:uid="{00000000-0005-0000-0000-00002E600000}"/>
    <cellStyle name="Normal 11 3 2 4 2 3" xfId="25127" xr:uid="{00000000-0005-0000-0000-00002F600000}"/>
    <cellStyle name="Normal 11 3 2 4 2 3 2" xfId="25128" xr:uid="{00000000-0005-0000-0000-000030600000}"/>
    <cellStyle name="Normal 11 3 2 4 2 3 3" xfId="25129" xr:uid="{00000000-0005-0000-0000-000031600000}"/>
    <cellStyle name="Normal 11 3 2 4 2 4" xfId="25130" xr:uid="{00000000-0005-0000-0000-000032600000}"/>
    <cellStyle name="Normal 11 3 2 4 2 4 2" xfId="25131" xr:uid="{00000000-0005-0000-0000-000033600000}"/>
    <cellStyle name="Normal 11 3 2 4 2 4 3" xfId="25132" xr:uid="{00000000-0005-0000-0000-000034600000}"/>
    <cellStyle name="Normal 11 3 2 4 2 5" xfId="25133" xr:uid="{00000000-0005-0000-0000-000035600000}"/>
    <cellStyle name="Normal 11 3 2 4 2 5 2" xfId="25134" xr:uid="{00000000-0005-0000-0000-000036600000}"/>
    <cellStyle name="Normal 11 3 2 4 2 5 3" xfId="25135" xr:uid="{00000000-0005-0000-0000-000037600000}"/>
    <cellStyle name="Normal 11 3 2 4 2 6" xfId="25136" xr:uid="{00000000-0005-0000-0000-000038600000}"/>
    <cellStyle name="Normal 11 3 2 4 2 7" xfId="25137" xr:uid="{00000000-0005-0000-0000-000039600000}"/>
    <cellStyle name="Normal 11 3 2 4 3" xfId="25138" xr:uid="{00000000-0005-0000-0000-00003A600000}"/>
    <cellStyle name="Normal 11 3 2 4 3 2" xfId="25139" xr:uid="{00000000-0005-0000-0000-00003B600000}"/>
    <cellStyle name="Normal 11 3 2 4 3 3" xfId="25140" xr:uid="{00000000-0005-0000-0000-00003C600000}"/>
    <cellStyle name="Normal 11 3 2 4 4" xfId="25141" xr:uid="{00000000-0005-0000-0000-00003D600000}"/>
    <cellStyle name="Normal 11 3 2 4 4 2" xfId="25142" xr:uid="{00000000-0005-0000-0000-00003E600000}"/>
    <cellStyle name="Normal 11 3 2 4 4 3" xfId="25143" xr:uid="{00000000-0005-0000-0000-00003F600000}"/>
    <cellStyle name="Normal 11 3 2 4 5" xfId="25144" xr:uid="{00000000-0005-0000-0000-000040600000}"/>
    <cellStyle name="Normal 11 3 2 4 5 2" xfId="25145" xr:uid="{00000000-0005-0000-0000-000041600000}"/>
    <cellStyle name="Normal 11 3 2 4 5 3" xfId="25146" xr:uid="{00000000-0005-0000-0000-000042600000}"/>
    <cellStyle name="Normal 11 3 2 4 6" xfId="25147" xr:uid="{00000000-0005-0000-0000-000043600000}"/>
    <cellStyle name="Normal 11 3 2 4 6 2" xfId="25148" xr:uid="{00000000-0005-0000-0000-000044600000}"/>
    <cellStyle name="Normal 11 3 2 4 6 3" xfId="25149" xr:uid="{00000000-0005-0000-0000-000045600000}"/>
    <cellStyle name="Normal 11 3 2 4 7" xfId="25150" xr:uid="{00000000-0005-0000-0000-000046600000}"/>
    <cellStyle name="Normal 11 3 2 4 8" xfId="25151" xr:uid="{00000000-0005-0000-0000-000047600000}"/>
    <cellStyle name="Normal 11 3 2 5" xfId="25152" xr:uid="{00000000-0005-0000-0000-000048600000}"/>
    <cellStyle name="Normal 11 3 2 5 2" xfId="25153" xr:uid="{00000000-0005-0000-0000-000049600000}"/>
    <cellStyle name="Normal 11 3 2 5 2 2" xfId="25154" xr:uid="{00000000-0005-0000-0000-00004A600000}"/>
    <cellStyle name="Normal 11 3 2 5 2 2 2" xfId="25155" xr:uid="{00000000-0005-0000-0000-00004B600000}"/>
    <cellStyle name="Normal 11 3 2 5 2 2 3" xfId="25156" xr:uid="{00000000-0005-0000-0000-00004C600000}"/>
    <cellStyle name="Normal 11 3 2 5 2 3" xfId="25157" xr:uid="{00000000-0005-0000-0000-00004D600000}"/>
    <cellStyle name="Normal 11 3 2 5 2 3 2" xfId="25158" xr:uid="{00000000-0005-0000-0000-00004E600000}"/>
    <cellStyle name="Normal 11 3 2 5 2 3 3" xfId="25159" xr:uid="{00000000-0005-0000-0000-00004F600000}"/>
    <cellStyle name="Normal 11 3 2 5 2 4" xfId="25160" xr:uid="{00000000-0005-0000-0000-000050600000}"/>
    <cellStyle name="Normal 11 3 2 5 2 4 2" xfId="25161" xr:uid="{00000000-0005-0000-0000-000051600000}"/>
    <cellStyle name="Normal 11 3 2 5 2 4 3" xfId="25162" xr:uid="{00000000-0005-0000-0000-000052600000}"/>
    <cellStyle name="Normal 11 3 2 5 2 5" xfId="25163" xr:uid="{00000000-0005-0000-0000-000053600000}"/>
    <cellStyle name="Normal 11 3 2 5 2 5 2" xfId="25164" xr:uid="{00000000-0005-0000-0000-000054600000}"/>
    <cellStyle name="Normal 11 3 2 5 2 5 3" xfId="25165" xr:uid="{00000000-0005-0000-0000-000055600000}"/>
    <cellStyle name="Normal 11 3 2 5 2 6" xfId="25166" xr:uid="{00000000-0005-0000-0000-000056600000}"/>
    <cellStyle name="Normal 11 3 2 5 2 7" xfId="25167" xr:uid="{00000000-0005-0000-0000-000057600000}"/>
    <cellStyle name="Normal 11 3 2 5 3" xfId="25168" xr:uid="{00000000-0005-0000-0000-000058600000}"/>
    <cellStyle name="Normal 11 3 2 5 3 2" xfId="25169" xr:uid="{00000000-0005-0000-0000-000059600000}"/>
    <cellStyle name="Normal 11 3 2 5 3 3" xfId="25170" xr:uid="{00000000-0005-0000-0000-00005A600000}"/>
    <cellStyle name="Normal 11 3 2 5 4" xfId="25171" xr:uid="{00000000-0005-0000-0000-00005B600000}"/>
    <cellStyle name="Normal 11 3 2 5 4 2" xfId="25172" xr:uid="{00000000-0005-0000-0000-00005C600000}"/>
    <cellStyle name="Normal 11 3 2 5 4 3" xfId="25173" xr:uid="{00000000-0005-0000-0000-00005D600000}"/>
    <cellStyle name="Normal 11 3 2 5 5" xfId="25174" xr:uid="{00000000-0005-0000-0000-00005E600000}"/>
    <cellStyle name="Normal 11 3 2 5 5 2" xfId="25175" xr:uid="{00000000-0005-0000-0000-00005F600000}"/>
    <cellStyle name="Normal 11 3 2 5 5 3" xfId="25176" xr:uid="{00000000-0005-0000-0000-000060600000}"/>
    <cellStyle name="Normal 11 3 2 5 6" xfId="25177" xr:uid="{00000000-0005-0000-0000-000061600000}"/>
    <cellStyle name="Normal 11 3 2 5 6 2" xfId="25178" xr:uid="{00000000-0005-0000-0000-000062600000}"/>
    <cellStyle name="Normal 11 3 2 5 6 3" xfId="25179" xr:uid="{00000000-0005-0000-0000-000063600000}"/>
    <cellStyle name="Normal 11 3 2 5 7" xfId="25180" xr:uid="{00000000-0005-0000-0000-000064600000}"/>
    <cellStyle name="Normal 11 3 2 5 8" xfId="25181" xr:uid="{00000000-0005-0000-0000-000065600000}"/>
    <cellStyle name="Normal 11 3 2 6" xfId="25182" xr:uid="{00000000-0005-0000-0000-000066600000}"/>
    <cellStyle name="Normal 11 3 2 6 2" xfId="25183" xr:uid="{00000000-0005-0000-0000-000067600000}"/>
    <cellStyle name="Normal 11 3 2 6 2 2" xfId="25184" xr:uid="{00000000-0005-0000-0000-000068600000}"/>
    <cellStyle name="Normal 11 3 2 6 2 3" xfId="25185" xr:uid="{00000000-0005-0000-0000-000069600000}"/>
    <cellStyle name="Normal 11 3 2 6 3" xfId="25186" xr:uid="{00000000-0005-0000-0000-00006A600000}"/>
    <cellStyle name="Normal 11 3 2 6 3 2" xfId="25187" xr:uid="{00000000-0005-0000-0000-00006B600000}"/>
    <cellStyle name="Normal 11 3 2 6 3 3" xfId="25188" xr:uid="{00000000-0005-0000-0000-00006C600000}"/>
    <cellStyle name="Normal 11 3 2 6 4" xfId="25189" xr:uid="{00000000-0005-0000-0000-00006D600000}"/>
    <cellStyle name="Normal 11 3 2 6 4 2" xfId="25190" xr:uid="{00000000-0005-0000-0000-00006E600000}"/>
    <cellStyle name="Normal 11 3 2 6 4 3" xfId="25191" xr:uid="{00000000-0005-0000-0000-00006F600000}"/>
    <cellStyle name="Normal 11 3 2 6 5" xfId="25192" xr:uid="{00000000-0005-0000-0000-000070600000}"/>
    <cellStyle name="Normal 11 3 2 6 5 2" xfId="25193" xr:uid="{00000000-0005-0000-0000-000071600000}"/>
    <cellStyle name="Normal 11 3 2 6 5 3" xfId="25194" xr:uid="{00000000-0005-0000-0000-000072600000}"/>
    <cellStyle name="Normal 11 3 2 6 6" xfId="25195" xr:uid="{00000000-0005-0000-0000-000073600000}"/>
    <cellStyle name="Normal 11 3 2 6 7" xfId="25196" xr:uid="{00000000-0005-0000-0000-000074600000}"/>
    <cellStyle name="Normal 11 3 2 7" xfId="25197" xr:uid="{00000000-0005-0000-0000-000075600000}"/>
    <cellStyle name="Normal 11 3 2 7 2" xfId="25198" xr:uid="{00000000-0005-0000-0000-000076600000}"/>
    <cellStyle name="Normal 11 3 2 7 2 2" xfId="25199" xr:uid="{00000000-0005-0000-0000-000077600000}"/>
    <cellStyle name="Normal 11 3 2 7 2 3" xfId="25200" xr:uid="{00000000-0005-0000-0000-000078600000}"/>
    <cellStyle name="Normal 11 3 2 7 3" xfId="25201" xr:uid="{00000000-0005-0000-0000-000079600000}"/>
    <cellStyle name="Normal 11 3 2 7 3 2" xfId="25202" xr:uid="{00000000-0005-0000-0000-00007A600000}"/>
    <cellStyle name="Normal 11 3 2 7 3 3" xfId="25203" xr:uid="{00000000-0005-0000-0000-00007B600000}"/>
    <cellStyle name="Normal 11 3 2 7 4" xfId="25204" xr:uid="{00000000-0005-0000-0000-00007C600000}"/>
    <cellStyle name="Normal 11 3 2 7 4 2" xfId="25205" xr:uid="{00000000-0005-0000-0000-00007D600000}"/>
    <cellStyle name="Normal 11 3 2 7 4 3" xfId="25206" xr:uid="{00000000-0005-0000-0000-00007E600000}"/>
    <cellStyle name="Normal 11 3 2 7 5" xfId="25207" xr:uid="{00000000-0005-0000-0000-00007F600000}"/>
    <cellStyle name="Normal 11 3 2 7 5 2" xfId="25208" xr:uid="{00000000-0005-0000-0000-000080600000}"/>
    <cellStyle name="Normal 11 3 2 7 5 3" xfId="25209" xr:uid="{00000000-0005-0000-0000-000081600000}"/>
    <cellStyle name="Normal 11 3 2 7 6" xfId="25210" xr:uid="{00000000-0005-0000-0000-000082600000}"/>
    <cellStyle name="Normal 11 3 2 7 7" xfId="25211" xr:uid="{00000000-0005-0000-0000-000083600000}"/>
    <cellStyle name="Normal 11 3 2 8" xfId="25212" xr:uid="{00000000-0005-0000-0000-000084600000}"/>
    <cellStyle name="Normal 11 3 2 8 2" xfId="25213" xr:uid="{00000000-0005-0000-0000-000085600000}"/>
    <cellStyle name="Normal 11 3 2 8 2 2" xfId="25214" xr:uid="{00000000-0005-0000-0000-000086600000}"/>
    <cellStyle name="Normal 11 3 2 8 2 3" xfId="25215" xr:uid="{00000000-0005-0000-0000-000087600000}"/>
    <cellStyle name="Normal 11 3 2 8 3" xfId="25216" xr:uid="{00000000-0005-0000-0000-000088600000}"/>
    <cellStyle name="Normal 11 3 2 8 3 2" xfId="25217" xr:uid="{00000000-0005-0000-0000-000089600000}"/>
    <cellStyle name="Normal 11 3 2 8 3 3" xfId="25218" xr:uid="{00000000-0005-0000-0000-00008A600000}"/>
    <cellStyle name="Normal 11 3 2 8 4" xfId="25219" xr:uid="{00000000-0005-0000-0000-00008B600000}"/>
    <cellStyle name="Normal 11 3 2 8 4 2" xfId="25220" xr:uid="{00000000-0005-0000-0000-00008C600000}"/>
    <cellStyle name="Normal 11 3 2 8 4 3" xfId="25221" xr:uid="{00000000-0005-0000-0000-00008D600000}"/>
    <cellStyle name="Normal 11 3 2 8 5" xfId="25222" xr:uid="{00000000-0005-0000-0000-00008E600000}"/>
    <cellStyle name="Normal 11 3 2 8 5 2" xfId="25223" xr:uid="{00000000-0005-0000-0000-00008F600000}"/>
    <cellStyle name="Normal 11 3 2 8 5 3" xfId="25224" xr:uid="{00000000-0005-0000-0000-000090600000}"/>
    <cellStyle name="Normal 11 3 2 8 6" xfId="25225" xr:uid="{00000000-0005-0000-0000-000091600000}"/>
    <cellStyle name="Normal 11 3 2 8 7" xfId="25226" xr:uid="{00000000-0005-0000-0000-000092600000}"/>
    <cellStyle name="Normal 11 3 2 9" xfId="25227" xr:uid="{00000000-0005-0000-0000-000093600000}"/>
    <cellStyle name="Normal 11 3 2 9 2" xfId="25228" xr:uid="{00000000-0005-0000-0000-000094600000}"/>
    <cellStyle name="Normal 11 3 2 9 2 2" xfId="25229" xr:uid="{00000000-0005-0000-0000-000095600000}"/>
    <cellStyle name="Normal 11 3 2 9 2 3" xfId="25230" xr:uid="{00000000-0005-0000-0000-000096600000}"/>
    <cellStyle name="Normal 11 3 2 9 3" xfId="25231" xr:uid="{00000000-0005-0000-0000-000097600000}"/>
    <cellStyle name="Normal 11 3 2 9 3 2" xfId="25232" xr:uid="{00000000-0005-0000-0000-000098600000}"/>
    <cellStyle name="Normal 11 3 2 9 3 3" xfId="25233" xr:uid="{00000000-0005-0000-0000-000099600000}"/>
    <cellStyle name="Normal 11 3 2 9 4" xfId="25234" xr:uid="{00000000-0005-0000-0000-00009A600000}"/>
    <cellStyle name="Normal 11 3 2 9 4 2" xfId="25235" xr:uid="{00000000-0005-0000-0000-00009B600000}"/>
    <cellStyle name="Normal 11 3 2 9 4 3" xfId="25236" xr:uid="{00000000-0005-0000-0000-00009C600000}"/>
    <cellStyle name="Normal 11 3 2 9 5" xfId="25237" xr:uid="{00000000-0005-0000-0000-00009D600000}"/>
    <cellStyle name="Normal 11 3 2 9 5 2" xfId="25238" xr:uid="{00000000-0005-0000-0000-00009E600000}"/>
    <cellStyle name="Normal 11 3 2 9 5 3" xfId="25239" xr:uid="{00000000-0005-0000-0000-00009F600000}"/>
    <cellStyle name="Normal 11 3 2 9 6" xfId="25240" xr:uid="{00000000-0005-0000-0000-0000A0600000}"/>
    <cellStyle name="Normal 11 3 2 9 7" xfId="25241" xr:uid="{00000000-0005-0000-0000-0000A1600000}"/>
    <cellStyle name="Normal 11 3 3" xfId="25242" xr:uid="{00000000-0005-0000-0000-0000A2600000}"/>
    <cellStyle name="Normal 11 3 3 10" xfId="25243" xr:uid="{00000000-0005-0000-0000-0000A3600000}"/>
    <cellStyle name="Normal 11 3 3 10 2" xfId="25244" xr:uid="{00000000-0005-0000-0000-0000A4600000}"/>
    <cellStyle name="Normal 11 3 3 10 3" xfId="25245" xr:uid="{00000000-0005-0000-0000-0000A5600000}"/>
    <cellStyle name="Normal 11 3 3 11" xfId="25246" xr:uid="{00000000-0005-0000-0000-0000A6600000}"/>
    <cellStyle name="Normal 11 3 3 11 2" xfId="25247" xr:uid="{00000000-0005-0000-0000-0000A7600000}"/>
    <cellStyle name="Normal 11 3 3 11 3" xfId="25248" xr:uid="{00000000-0005-0000-0000-0000A8600000}"/>
    <cellStyle name="Normal 11 3 3 12" xfId="25249" xr:uid="{00000000-0005-0000-0000-0000A9600000}"/>
    <cellStyle name="Normal 11 3 3 12 2" xfId="25250" xr:uid="{00000000-0005-0000-0000-0000AA600000}"/>
    <cellStyle name="Normal 11 3 3 12 3" xfId="25251" xr:uid="{00000000-0005-0000-0000-0000AB600000}"/>
    <cellStyle name="Normal 11 3 3 13" xfId="25252" xr:uid="{00000000-0005-0000-0000-0000AC600000}"/>
    <cellStyle name="Normal 11 3 3 14" xfId="25253" xr:uid="{00000000-0005-0000-0000-0000AD600000}"/>
    <cellStyle name="Normal 11 3 3 2" xfId="25254" xr:uid="{00000000-0005-0000-0000-0000AE600000}"/>
    <cellStyle name="Normal 11 3 3 2 10" xfId="25255" xr:uid="{00000000-0005-0000-0000-0000AF600000}"/>
    <cellStyle name="Normal 11 3 3 2 11" xfId="25256" xr:uid="{00000000-0005-0000-0000-0000B0600000}"/>
    <cellStyle name="Normal 11 3 3 2 2" xfId="25257" xr:uid="{00000000-0005-0000-0000-0000B1600000}"/>
    <cellStyle name="Normal 11 3 3 2 2 2" xfId="25258" xr:uid="{00000000-0005-0000-0000-0000B2600000}"/>
    <cellStyle name="Normal 11 3 3 2 2 2 2" xfId="25259" xr:uid="{00000000-0005-0000-0000-0000B3600000}"/>
    <cellStyle name="Normal 11 3 3 2 2 2 2 2" xfId="25260" xr:uid="{00000000-0005-0000-0000-0000B4600000}"/>
    <cellStyle name="Normal 11 3 3 2 2 2 2 3" xfId="25261" xr:uid="{00000000-0005-0000-0000-0000B5600000}"/>
    <cellStyle name="Normal 11 3 3 2 2 2 3" xfId="25262" xr:uid="{00000000-0005-0000-0000-0000B6600000}"/>
    <cellStyle name="Normal 11 3 3 2 2 2 3 2" xfId="25263" xr:uid="{00000000-0005-0000-0000-0000B7600000}"/>
    <cellStyle name="Normal 11 3 3 2 2 2 3 3" xfId="25264" xr:uid="{00000000-0005-0000-0000-0000B8600000}"/>
    <cellStyle name="Normal 11 3 3 2 2 2 4" xfId="25265" xr:uid="{00000000-0005-0000-0000-0000B9600000}"/>
    <cellStyle name="Normal 11 3 3 2 2 2 4 2" xfId="25266" xr:uid="{00000000-0005-0000-0000-0000BA600000}"/>
    <cellStyle name="Normal 11 3 3 2 2 2 4 3" xfId="25267" xr:uid="{00000000-0005-0000-0000-0000BB600000}"/>
    <cellStyle name="Normal 11 3 3 2 2 2 5" xfId="25268" xr:uid="{00000000-0005-0000-0000-0000BC600000}"/>
    <cellStyle name="Normal 11 3 3 2 2 2 5 2" xfId="25269" xr:uid="{00000000-0005-0000-0000-0000BD600000}"/>
    <cellStyle name="Normal 11 3 3 2 2 2 5 3" xfId="25270" xr:uid="{00000000-0005-0000-0000-0000BE600000}"/>
    <cellStyle name="Normal 11 3 3 2 2 2 6" xfId="25271" xr:uid="{00000000-0005-0000-0000-0000BF600000}"/>
    <cellStyle name="Normal 11 3 3 2 2 2 7" xfId="25272" xr:uid="{00000000-0005-0000-0000-0000C0600000}"/>
    <cellStyle name="Normal 11 3 3 2 2 3" xfId="25273" xr:uid="{00000000-0005-0000-0000-0000C1600000}"/>
    <cellStyle name="Normal 11 3 3 2 2 3 2" xfId="25274" xr:uid="{00000000-0005-0000-0000-0000C2600000}"/>
    <cellStyle name="Normal 11 3 3 2 2 3 3" xfId="25275" xr:uid="{00000000-0005-0000-0000-0000C3600000}"/>
    <cellStyle name="Normal 11 3 3 2 2 4" xfId="25276" xr:uid="{00000000-0005-0000-0000-0000C4600000}"/>
    <cellStyle name="Normal 11 3 3 2 2 4 2" xfId="25277" xr:uid="{00000000-0005-0000-0000-0000C5600000}"/>
    <cellStyle name="Normal 11 3 3 2 2 4 3" xfId="25278" xr:uid="{00000000-0005-0000-0000-0000C6600000}"/>
    <cellStyle name="Normal 11 3 3 2 2 5" xfId="25279" xr:uid="{00000000-0005-0000-0000-0000C7600000}"/>
    <cellStyle name="Normal 11 3 3 2 2 5 2" xfId="25280" xr:uid="{00000000-0005-0000-0000-0000C8600000}"/>
    <cellStyle name="Normal 11 3 3 2 2 5 3" xfId="25281" xr:uid="{00000000-0005-0000-0000-0000C9600000}"/>
    <cellStyle name="Normal 11 3 3 2 2 6" xfId="25282" xr:uid="{00000000-0005-0000-0000-0000CA600000}"/>
    <cellStyle name="Normal 11 3 3 2 2 6 2" xfId="25283" xr:uid="{00000000-0005-0000-0000-0000CB600000}"/>
    <cellStyle name="Normal 11 3 3 2 2 6 3" xfId="25284" xr:uid="{00000000-0005-0000-0000-0000CC600000}"/>
    <cellStyle name="Normal 11 3 3 2 2 7" xfId="25285" xr:uid="{00000000-0005-0000-0000-0000CD600000}"/>
    <cellStyle name="Normal 11 3 3 2 2 8" xfId="25286" xr:uid="{00000000-0005-0000-0000-0000CE600000}"/>
    <cellStyle name="Normal 11 3 3 2 3" xfId="25287" xr:uid="{00000000-0005-0000-0000-0000CF600000}"/>
    <cellStyle name="Normal 11 3 3 2 3 2" xfId="25288" xr:uid="{00000000-0005-0000-0000-0000D0600000}"/>
    <cellStyle name="Normal 11 3 3 2 3 2 2" xfId="25289" xr:uid="{00000000-0005-0000-0000-0000D1600000}"/>
    <cellStyle name="Normal 11 3 3 2 3 2 3" xfId="25290" xr:uid="{00000000-0005-0000-0000-0000D2600000}"/>
    <cellStyle name="Normal 11 3 3 2 3 3" xfId="25291" xr:uid="{00000000-0005-0000-0000-0000D3600000}"/>
    <cellStyle name="Normal 11 3 3 2 3 3 2" xfId="25292" xr:uid="{00000000-0005-0000-0000-0000D4600000}"/>
    <cellStyle name="Normal 11 3 3 2 3 3 3" xfId="25293" xr:uid="{00000000-0005-0000-0000-0000D5600000}"/>
    <cellStyle name="Normal 11 3 3 2 3 4" xfId="25294" xr:uid="{00000000-0005-0000-0000-0000D6600000}"/>
    <cellStyle name="Normal 11 3 3 2 3 4 2" xfId="25295" xr:uid="{00000000-0005-0000-0000-0000D7600000}"/>
    <cellStyle name="Normal 11 3 3 2 3 4 3" xfId="25296" xr:uid="{00000000-0005-0000-0000-0000D8600000}"/>
    <cellStyle name="Normal 11 3 3 2 3 5" xfId="25297" xr:uid="{00000000-0005-0000-0000-0000D9600000}"/>
    <cellStyle name="Normal 11 3 3 2 3 5 2" xfId="25298" xr:uid="{00000000-0005-0000-0000-0000DA600000}"/>
    <cellStyle name="Normal 11 3 3 2 3 5 3" xfId="25299" xr:uid="{00000000-0005-0000-0000-0000DB600000}"/>
    <cellStyle name="Normal 11 3 3 2 3 6" xfId="25300" xr:uid="{00000000-0005-0000-0000-0000DC600000}"/>
    <cellStyle name="Normal 11 3 3 2 3 7" xfId="25301" xr:uid="{00000000-0005-0000-0000-0000DD600000}"/>
    <cellStyle name="Normal 11 3 3 2 4" xfId="25302" xr:uid="{00000000-0005-0000-0000-0000DE600000}"/>
    <cellStyle name="Normal 11 3 3 2 4 2" xfId="25303" xr:uid="{00000000-0005-0000-0000-0000DF600000}"/>
    <cellStyle name="Normal 11 3 3 2 4 2 2" xfId="25304" xr:uid="{00000000-0005-0000-0000-0000E0600000}"/>
    <cellStyle name="Normal 11 3 3 2 4 2 3" xfId="25305" xr:uid="{00000000-0005-0000-0000-0000E1600000}"/>
    <cellStyle name="Normal 11 3 3 2 4 3" xfId="25306" xr:uid="{00000000-0005-0000-0000-0000E2600000}"/>
    <cellStyle name="Normal 11 3 3 2 4 3 2" xfId="25307" xr:uid="{00000000-0005-0000-0000-0000E3600000}"/>
    <cellStyle name="Normal 11 3 3 2 4 3 3" xfId="25308" xr:uid="{00000000-0005-0000-0000-0000E4600000}"/>
    <cellStyle name="Normal 11 3 3 2 4 4" xfId="25309" xr:uid="{00000000-0005-0000-0000-0000E5600000}"/>
    <cellStyle name="Normal 11 3 3 2 4 4 2" xfId="25310" xr:uid="{00000000-0005-0000-0000-0000E6600000}"/>
    <cellStyle name="Normal 11 3 3 2 4 4 3" xfId="25311" xr:uid="{00000000-0005-0000-0000-0000E7600000}"/>
    <cellStyle name="Normal 11 3 3 2 4 5" xfId="25312" xr:uid="{00000000-0005-0000-0000-0000E8600000}"/>
    <cellStyle name="Normal 11 3 3 2 4 5 2" xfId="25313" xr:uid="{00000000-0005-0000-0000-0000E9600000}"/>
    <cellStyle name="Normal 11 3 3 2 4 5 3" xfId="25314" xr:uid="{00000000-0005-0000-0000-0000EA600000}"/>
    <cellStyle name="Normal 11 3 3 2 4 6" xfId="25315" xr:uid="{00000000-0005-0000-0000-0000EB600000}"/>
    <cellStyle name="Normal 11 3 3 2 4 7" xfId="25316" xr:uid="{00000000-0005-0000-0000-0000EC600000}"/>
    <cellStyle name="Normal 11 3 3 2 5" xfId="25317" xr:uid="{00000000-0005-0000-0000-0000ED600000}"/>
    <cellStyle name="Normal 11 3 3 2 5 2" xfId="25318" xr:uid="{00000000-0005-0000-0000-0000EE600000}"/>
    <cellStyle name="Normal 11 3 3 2 5 2 2" xfId="25319" xr:uid="{00000000-0005-0000-0000-0000EF600000}"/>
    <cellStyle name="Normal 11 3 3 2 5 2 3" xfId="25320" xr:uid="{00000000-0005-0000-0000-0000F0600000}"/>
    <cellStyle name="Normal 11 3 3 2 5 3" xfId="25321" xr:uid="{00000000-0005-0000-0000-0000F1600000}"/>
    <cellStyle name="Normal 11 3 3 2 5 3 2" xfId="25322" xr:uid="{00000000-0005-0000-0000-0000F2600000}"/>
    <cellStyle name="Normal 11 3 3 2 5 3 3" xfId="25323" xr:uid="{00000000-0005-0000-0000-0000F3600000}"/>
    <cellStyle name="Normal 11 3 3 2 5 4" xfId="25324" xr:uid="{00000000-0005-0000-0000-0000F4600000}"/>
    <cellStyle name="Normal 11 3 3 2 5 4 2" xfId="25325" xr:uid="{00000000-0005-0000-0000-0000F5600000}"/>
    <cellStyle name="Normal 11 3 3 2 5 4 3" xfId="25326" xr:uid="{00000000-0005-0000-0000-0000F6600000}"/>
    <cellStyle name="Normal 11 3 3 2 5 5" xfId="25327" xr:uid="{00000000-0005-0000-0000-0000F7600000}"/>
    <cellStyle name="Normal 11 3 3 2 5 5 2" xfId="25328" xr:uid="{00000000-0005-0000-0000-0000F8600000}"/>
    <cellStyle name="Normal 11 3 3 2 5 5 3" xfId="25329" xr:uid="{00000000-0005-0000-0000-0000F9600000}"/>
    <cellStyle name="Normal 11 3 3 2 5 6" xfId="25330" xr:uid="{00000000-0005-0000-0000-0000FA600000}"/>
    <cellStyle name="Normal 11 3 3 2 5 7" xfId="25331" xr:uid="{00000000-0005-0000-0000-0000FB600000}"/>
    <cellStyle name="Normal 11 3 3 2 6" xfId="25332" xr:uid="{00000000-0005-0000-0000-0000FC600000}"/>
    <cellStyle name="Normal 11 3 3 2 6 2" xfId="25333" xr:uid="{00000000-0005-0000-0000-0000FD600000}"/>
    <cellStyle name="Normal 11 3 3 2 6 3" xfId="25334" xr:uid="{00000000-0005-0000-0000-0000FE600000}"/>
    <cellStyle name="Normal 11 3 3 2 7" xfId="25335" xr:uid="{00000000-0005-0000-0000-0000FF600000}"/>
    <cellStyle name="Normal 11 3 3 2 7 2" xfId="25336" xr:uid="{00000000-0005-0000-0000-000000610000}"/>
    <cellStyle name="Normal 11 3 3 2 7 3" xfId="25337" xr:uid="{00000000-0005-0000-0000-000001610000}"/>
    <cellStyle name="Normal 11 3 3 2 8" xfId="25338" xr:uid="{00000000-0005-0000-0000-000002610000}"/>
    <cellStyle name="Normal 11 3 3 2 8 2" xfId="25339" xr:uid="{00000000-0005-0000-0000-000003610000}"/>
    <cellStyle name="Normal 11 3 3 2 8 3" xfId="25340" xr:uid="{00000000-0005-0000-0000-000004610000}"/>
    <cellStyle name="Normal 11 3 3 2 9" xfId="25341" xr:uid="{00000000-0005-0000-0000-000005610000}"/>
    <cellStyle name="Normal 11 3 3 2 9 2" xfId="25342" xr:uid="{00000000-0005-0000-0000-000006610000}"/>
    <cellStyle name="Normal 11 3 3 2 9 3" xfId="25343" xr:uid="{00000000-0005-0000-0000-000007610000}"/>
    <cellStyle name="Normal 11 3 3 3" xfId="25344" xr:uid="{00000000-0005-0000-0000-000008610000}"/>
    <cellStyle name="Normal 11 3 3 3 2" xfId="25345" xr:uid="{00000000-0005-0000-0000-000009610000}"/>
    <cellStyle name="Normal 11 3 3 3 2 2" xfId="25346" xr:uid="{00000000-0005-0000-0000-00000A610000}"/>
    <cellStyle name="Normal 11 3 3 3 2 2 2" xfId="25347" xr:uid="{00000000-0005-0000-0000-00000B610000}"/>
    <cellStyle name="Normal 11 3 3 3 2 2 3" xfId="25348" xr:uid="{00000000-0005-0000-0000-00000C610000}"/>
    <cellStyle name="Normal 11 3 3 3 2 3" xfId="25349" xr:uid="{00000000-0005-0000-0000-00000D610000}"/>
    <cellStyle name="Normal 11 3 3 3 2 3 2" xfId="25350" xr:uid="{00000000-0005-0000-0000-00000E610000}"/>
    <cellStyle name="Normal 11 3 3 3 2 3 3" xfId="25351" xr:uid="{00000000-0005-0000-0000-00000F610000}"/>
    <cellStyle name="Normal 11 3 3 3 2 4" xfId="25352" xr:uid="{00000000-0005-0000-0000-000010610000}"/>
    <cellStyle name="Normal 11 3 3 3 2 4 2" xfId="25353" xr:uid="{00000000-0005-0000-0000-000011610000}"/>
    <cellStyle name="Normal 11 3 3 3 2 4 3" xfId="25354" xr:uid="{00000000-0005-0000-0000-000012610000}"/>
    <cellStyle name="Normal 11 3 3 3 2 5" xfId="25355" xr:uid="{00000000-0005-0000-0000-000013610000}"/>
    <cellStyle name="Normal 11 3 3 3 2 5 2" xfId="25356" xr:uid="{00000000-0005-0000-0000-000014610000}"/>
    <cellStyle name="Normal 11 3 3 3 2 5 3" xfId="25357" xr:uid="{00000000-0005-0000-0000-000015610000}"/>
    <cellStyle name="Normal 11 3 3 3 2 6" xfId="25358" xr:uid="{00000000-0005-0000-0000-000016610000}"/>
    <cellStyle name="Normal 11 3 3 3 2 7" xfId="25359" xr:uid="{00000000-0005-0000-0000-000017610000}"/>
    <cellStyle name="Normal 11 3 3 3 3" xfId="25360" xr:uid="{00000000-0005-0000-0000-000018610000}"/>
    <cellStyle name="Normal 11 3 3 3 3 2" xfId="25361" xr:uid="{00000000-0005-0000-0000-000019610000}"/>
    <cellStyle name="Normal 11 3 3 3 3 3" xfId="25362" xr:uid="{00000000-0005-0000-0000-00001A610000}"/>
    <cellStyle name="Normal 11 3 3 3 4" xfId="25363" xr:uid="{00000000-0005-0000-0000-00001B610000}"/>
    <cellStyle name="Normal 11 3 3 3 4 2" xfId="25364" xr:uid="{00000000-0005-0000-0000-00001C610000}"/>
    <cellStyle name="Normal 11 3 3 3 4 3" xfId="25365" xr:uid="{00000000-0005-0000-0000-00001D610000}"/>
    <cellStyle name="Normal 11 3 3 3 5" xfId="25366" xr:uid="{00000000-0005-0000-0000-00001E610000}"/>
    <cellStyle name="Normal 11 3 3 3 5 2" xfId="25367" xr:uid="{00000000-0005-0000-0000-00001F610000}"/>
    <cellStyle name="Normal 11 3 3 3 5 3" xfId="25368" xr:uid="{00000000-0005-0000-0000-000020610000}"/>
    <cellStyle name="Normal 11 3 3 3 6" xfId="25369" xr:uid="{00000000-0005-0000-0000-000021610000}"/>
    <cellStyle name="Normal 11 3 3 3 6 2" xfId="25370" xr:uid="{00000000-0005-0000-0000-000022610000}"/>
    <cellStyle name="Normal 11 3 3 3 6 3" xfId="25371" xr:uid="{00000000-0005-0000-0000-000023610000}"/>
    <cellStyle name="Normal 11 3 3 3 7" xfId="25372" xr:uid="{00000000-0005-0000-0000-000024610000}"/>
    <cellStyle name="Normal 11 3 3 3 8" xfId="25373" xr:uid="{00000000-0005-0000-0000-000025610000}"/>
    <cellStyle name="Normal 11 3 3 4" xfId="25374" xr:uid="{00000000-0005-0000-0000-000026610000}"/>
    <cellStyle name="Normal 11 3 3 4 2" xfId="25375" xr:uid="{00000000-0005-0000-0000-000027610000}"/>
    <cellStyle name="Normal 11 3 3 4 2 2" xfId="25376" xr:uid="{00000000-0005-0000-0000-000028610000}"/>
    <cellStyle name="Normal 11 3 3 4 2 2 2" xfId="25377" xr:uid="{00000000-0005-0000-0000-000029610000}"/>
    <cellStyle name="Normal 11 3 3 4 2 2 3" xfId="25378" xr:uid="{00000000-0005-0000-0000-00002A610000}"/>
    <cellStyle name="Normal 11 3 3 4 2 3" xfId="25379" xr:uid="{00000000-0005-0000-0000-00002B610000}"/>
    <cellStyle name="Normal 11 3 3 4 2 3 2" xfId="25380" xr:uid="{00000000-0005-0000-0000-00002C610000}"/>
    <cellStyle name="Normal 11 3 3 4 2 3 3" xfId="25381" xr:uid="{00000000-0005-0000-0000-00002D610000}"/>
    <cellStyle name="Normal 11 3 3 4 2 4" xfId="25382" xr:uid="{00000000-0005-0000-0000-00002E610000}"/>
    <cellStyle name="Normal 11 3 3 4 2 4 2" xfId="25383" xr:uid="{00000000-0005-0000-0000-00002F610000}"/>
    <cellStyle name="Normal 11 3 3 4 2 4 3" xfId="25384" xr:uid="{00000000-0005-0000-0000-000030610000}"/>
    <cellStyle name="Normal 11 3 3 4 2 5" xfId="25385" xr:uid="{00000000-0005-0000-0000-000031610000}"/>
    <cellStyle name="Normal 11 3 3 4 2 5 2" xfId="25386" xr:uid="{00000000-0005-0000-0000-000032610000}"/>
    <cellStyle name="Normal 11 3 3 4 2 5 3" xfId="25387" xr:uid="{00000000-0005-0000-0000-000033610000}"/>
    <cellStyle name="Normal 11 3 3 4 2 6" xfId="25388" xr:uid="{00000000-0005-0000-0000-000034610000}"/>
    <cellStyle name="Normal 11 3 3 4 2 7" xfId="25389" xr:uid="{00000000-0005-0000-0000-000035610000}"/>
    <cellStyle name="Normal 11 3 3 4 3" xfId="25390" xr:uid="{00000000-0005-0000-0000-000036610000}"/>
    <cellStyle name="Normal 11 3 3 4 3 2" xfId="25391" xr:uid="{00000000-0005-0000-0000-000037610000}"/>
    <cellStyle name="Normal 11 3 3 4 3 3" xfId="25392" xr:uid="{00000000-0005-0000-0000-000038610000}"/>
    <cellStyle name="Normal 11 3 3 4 4" xfId="25393" xr:uid="{00000000-0005-0000-0000-000039610000}"/>
    <cellStyle name="Normal 11 3 3 4 4 2" xfId="25394" xr:uid="{00000000-0005-0000-0000-00003A610000}"/>
    <cellStyle name="Normal 11 3 3 4 4 3" xfId="25395" xr:uid="{00000000-0005-0000-0000-00003B610000}"/>
    <cellStyle name="Normal 11 3 3 4 5" xfId="25396" xr:uid="{00000000-0005-0000-0000-00003C610000}"/>
    <cellStyle name="Normal 11 3 3 4 5 2" xfId="25397" xr:uid="{00000000-0005-0000-0000-00003D610000}"/>
    <cellStyle name="Normal 11 3 3 4 5 3" xfId="25398" xr:uid="{00000000-0005-0000-0000-00003E610000}"/>
    <cellStyle name="Normal 11 3 3 4 6" xfId="25399" xr:uid="{00000000-0005-0000-0000-00003F610000}"/>
    <cellStyle name="Normal 11 3 3 4 6 2" xfId="25400" xr:uid="{00000000-0005-0000-0000-000040610000}"/>
    <cellStyle name="Normal 11 3 3 4 6 3" xfId="25401" xr:uid="{00000000-0005-0000-0000-000041610000}"/>
    <cellStyle name="Normal 11 3 3 4 7" xfId="25402" xr:uid="{00000000-0005-0000-0000-000042610000}"/>
    <cellStyle name="Normal 11 3 3 4 8" xfId="25403" xr:uid="{00000000-0005-0000-0000-000043610000}"/>
    <cellStyle name="Normal 11 3 3 5" xfId="25404" xr:uid="{00000000-0005-0000-0000-000044610000}"/>
    <cellStyle name="Normal 11 3 3 5 2" xfId="25405" xr:uid="{00000000-0005-0000-0000-000045610000}"/>
    <cellStyle name="Normal 11 3 3 5 2 2" xfId="25406" xr:uid="{00000000-0005-0000-0000-000046610000}"/>
    <cellStyle name="Normal 11 3 3 5 2 3" xfId="25407" xr:uid="{00000000-0005-0000-0000-000047610000}"/>
    <cellStyle name="Normal 11 3 3 5 3" xfId="25408" xr:uid="{00000000-0005-0000-0000-000048610000}"/>
    <cellStyle name="Normal 11 3 3 5 3 2" xfId="25409" xr:uid="{00000000-0005-0000-0000-000049610000}"/>
    <cellStyle name="Normal 11 3 3 5 3 3" xfId="25410" xr:uid="{00000000-0005-0000-0000-00004A610000}"/>
    <cellStyle name="Normal 11 3 3 5 4" xfId="25411" xr:uid="{00000000-0005-0000-0000-00004B610000}"/>
    <cellStyle name="Normal 11 3 3 5 4 2" xfId="25412" xr:uid="{00000000-0005-0000-0000-00004C610000}"/>
    <cellStyle name="Normal 11 3 3 5 4 3" xfId="25413" xr:uid="{00000000-0005-0000-0000-00004D610000}"/>
    <cellStyle name="Normal 11 3 3 5 5" xfId="25414" xr:uid="{00000000-0005-0000-0000-00004E610000}"/>
    <cellStyle name="Normal 11 3 3 5 5 2" xfId="25415" xr:uid="{00000000-0005-0000-0000-00004F610000}"/>
    <cellStyle name="Normal 11 3 3 5 5 3" xfId="25416" xr:uid="{00000000-0005-0000-0000-000050610000}"/>
    <cellStyle name="Normal 11 3 3 5 6" xfId="25417" xr:uid="{00000000-0005-0000-0000-000051610000}"/>
    <cellStyle name="Normal 11 3 3 5 7" xfId="25418" xr:uid="{00000000-0005-0000-0000-000052610000}"/>
    <cellStyle name="Normal 11 3 3 6" xfId="25419" xr:uid="{00000000-0005-0000-0000-000053610000}"/>
    <cellStyle name="Normal 11 3 3 6 2" xfId="25420" xr:uid="{00000000-0005-0000-0000-000054610000}"/>
    <cellStyle name="Normal 11 3 3 6 2 2" xfId="25421" xr:uid="{00000000-0005-0000-0000-000055610000}"/>
    <cellStyle name="Normal 11 3 3 6 2 3" xfId="25422" xr:uid="{00000000-0005-0000-0000-000056610000}"/>
    <cellStyle name="Normal 11 3 3 6 3" xfId="25423" xr:uid="{00000000-0005-0000-0000-000057610000}"/>
    <cellStyle name="Normal 11 3 3 6 3 2" xfId="25424" xr:uid="{00000000-0005-0000-0000-000058610000}"/>
    <cellStyle name="Normal 11 3 3 6 3 3" xfId="25425" xr:uid="{00000000-0005-0000-0000-000059610000}"/>
    <cellStyle name="Normal 11 3 3 6 4" xfId="25426" xr:uid="{00000000-0005-0000-0000-00005A610000}"/>
    <cellStyle name="Normal 11 3 3 6 4 2" xfId="25427" xr:uid="{00000000-0005-0000-0000-00005B610000}"/>
    <cellStyle name="Normal 11 3 3 6 4 3" xfId="25428" xr:uid="{00000000-0005-0000-0000-00005C610000}"/>
    <cellStyle name="Normal 11 3 3 6 5" xfId="25429" xr:uid="{00000000-0005-0000-0000-00005D610000}"/>
    <cellStyle name="Normal 11 3 3 6 5 2" xfId="25430" xr:uid="{00000000-0005-0000-0000-00005E610000}"/>
    <cellStyle name="Normal 11 3 3 6 5 3" xfId="25431" xr:uid="{00000000-0005-0000-0000-00005F610000}"/>
    <cellStyle name="Normal 11 3 3 6 6" xfId="25432" xr:uid="{00000000-0005-0000-0000-000060610000}"/>
    <cellStyle name="Normal 11 3 3 6 7" xfId="25433" xr:uid="{00000000-0005-0000-0000-000061610000}"/>
    <cellStyle name="Normal 11 3 3 7" xfId="25434" xr:uid="{00000000-0005-0000-0000-000062610000}"/>
    <cellStyle name="Normal 11 3 3 7 2" xfId="25435" xr:uid="{00000000-0005-0000-0000-000063610000}"/>
    <cellStyle name="Normal 11 3 3 7 2 2" xfId="25436" xr:uid="{00000000-0005-0000-0000-000064610000}"/>
    <cellStyle name="Normal 11 3 3 7 2 3" xfId="25437" xr:uid="{00000000-0005-0000-0000-000065610000}"/>
    <cellStyle name="Normal 11 3 3 7 3" xfId="25438" xr:uid="{00000000-0005-0000-0000-000066610000}"/>
    <cellStyle name="Normal 11 3 3 7 3 2" xfId="25439" xr:uid="{00000000-0005-0000-0000-000067610000}"/>
    <cellStyle name="Normal 11 3 3 7 3 3" xfId="25440" xr:uid="{00000000-0005-0000-0000-000068610000}"/>
    <cellStyle name="Normal 11 3 3 7 4" xfId="25441" xr:uid="{00000000-0005-0000-0000-000069610000}"/>
    <cellStyle name="Normal 11 3 3 7 4 2" xfId="25442" xr:uid="{00000000-0005-0000-0000-00006A610000}"/>
    <cellStyle name="Normal 11 3 3 7 4 3" xfId="25443" xr:uid="{00000000-0005-0000-0000-00006B610000}"/>
    <cellStyle name="Normal 11 3 3 7 5" xfId="25444" xr:uid="{00000000-0005-0000-0000-00006C610000}"/>
    <cellStyle name="Normal 11 3 3 7 5 2" xfId="25445" xr:uid="{00000000-0005-0000-0000-00006D610000}"/>
    <cellStyle name="Normal 11 3 3 7 5 3" xfId="25446" xr:uid="{00000000-0005-0000-0000-00006E610000}"/>
    <cellStyle name="Normal 11 3 3 7 6" xfId="25447" xr:uid="{00000000-0005-0000-0000-00006F610000}"/>
    <cellStyle name="Normal 11 3 3 7 7" xfId="25448" xr:uid="{00000000-0005-0000-0000-000070610000}"/>
    <cellStyle name="Normal 11 3 3 8" xfId="25449" xr:uid="{00000000-0005-0000-0000-000071610000}"/>
    <cellStyle name="Normal 11 3 3 8 2" xfId="25450" xr:uid="{00000000-0005-0000-0000-000072610000}"/>
    <cellStyle name="Normal 11 3 3 8 2 2" xfId="25451" xr:uid="{00000000-0005-0000-0000-000073610000}"/>
    <cellStyle name="Normal 11 3 3 8 2 3" xfId="25452" xr:uid="{00000000-0005-0000-0000-000074610000}"/>
    <cellStyle name="Normal 11 3 3 8 3" xfId="25453" xr:uid="{00000000-0005-0000-0000-000075610000}"/>
    <cellStyle name="Normal 11 3 3 8 3 2" xfId="25454" xr:uid="{00000000-0005-0000-0000-000076610000}"/>
    <cellStyle name="Normal 11 3 3 8 3 3" xfId="25455" xr:uid="{00000000-0005-0000-0000-000077610000}"/>
    <cellStyle name="Normal 11 3 3 8 4" xfId="25456" xr:uid="{00000000-0005-0000-0000-000078610000}"/>
    <cellStyle name="Normal 11 3 3 8 4 2" xfId="25457" xr:uid="{00000000-0005-0000-0000-000079610000}"/>
    <cellStyle name="Normal 11 3 3 8 4 3" xfId="25458" xr:uid="{00000000-0005-0000-0000-00007A610000}"/>
    <cellStyle name="Normal 11 3 3 8 5" xfId="25459" xr:uid="{00000000-0005-0000-0000-00007B610000}"/>
    <cellStyle name="Normal 11 3 3 8 5 2" xfId="25460" xr:uid="{00000000-0005-0000-0000-00007C610000}"/>
    <cellStyle name="Normal 11 3 3 8 5 3" xfId="25461" xr:uid="{00000000-0005-0000-0000-00007D610000}"/>
    <cellStyle name="Normal 11 3 3 8 6" xfId="25462" xr:uid="{00000000-0005-0000-0000-00007E610000}"/>
    <cellStyle name="Normal 11 3 3 8 7" xfId="25463" xr:uid="{00000000-0005-0000-0000-00007F610000}"/>
    <cellStyle name="Normal 11 3 3 9" xfId="25464" xr:uid="{00000000-0005-0000-0000-000080610000}"/>
    <cellStyle name="Normal 11 3 3 9 2" xfId="25465" xr:uid="{00000000-0005-0000-0000-000081610000}"/>
    <cellStyle name="Normal 11 3 3 9 3" xfId="25466" xr:uid="{00000000-0005-0000-0000-000082610000}"/>
    <cellStyle name="Normal 11 3 4" xfId="25467" xr:uid="{00000000-0005-0000-0000-000083610000}"/>
    <cellStyle name="Normal 11 3 4 10" xfId="25468" xr:uid="{00000000-0005-0000-0000-000084610000}"/>
    <cellStyle name="Normal 11 3 4 11" xfId="25469" xr:uid="{00000000-0005-0000-0000-000085610000}"/>
    <cellStyle name="Normal 11 3 4 2" xfId="25470" xr:uid="{00000000-0005-0000-0000-000086610000}"/>
    <cellStyle name="Normal 11 3 4 2 2" xfId="25471" xr:uid="{00000000-0005-0000-0000-000087610000}"/>
    <cellStyle name="Normal 11 3 4 2 2 2" xfId="25472" xr:uid="{00000000-0005-0000-0000-000088610000}"/>
    <cellStyle name="Normal 11 3 4 2 2 2 2" xfId="25473" xr:uid="{00000000-0005-0000-0000-000089610000}"/>
    <cellStyle name="Normal 11 3 4 2 2 2 3" xfId="25474" xr:uid="{00000000-0005-0000-0000-00008A610000}"/>
    <cellStyle name="Normal 11 3 4 2 2 3" xfId="25475" xr:uid="{00000000-0005-0000-0000-00008B610000}"/>
    <cellStyle name="Normal 11 3 4 2 2 3 2" xfId="25476" xr:uid="{00000000-0005-0000-0000-00008C610000}"/>
    <cellStyle name="Normal 11 3 4 2 2 3 3" xfId="25477" xr:uid="{00000000-0005-0000-0000-00008D610000}"/>
    <cellStyle name="Normal 11 3 4 2 2 4" xfId="25478" xr:uid="{00000000-0005-0000-0000-00008E610000}"/>
    <cellStyle name="Normal 11 3 4 2 2 4 2" xfId="25479" xr:uid="{00000000-0005-0000-0000-00008F610000}"/>
    <cellStyle name="Normal 11 3 4 2 2 4 3" xfId="25480" xr:uid="{00000000-0005-0000-0000-000090610000}"/>
    <cellStyle name="Normal 11 3 4 2 2 5" xfId="25481" xr:uid="{00000000-0005-0000-0000-000091610000}"/>
    <cellStyle name="Normal 11 3 4 2 2 5 2" xfId="25482" xr:uid="{00000000-0005-0000-0000-000092610000}"/>
    <cellStyle name="Normal 11 3 4 2 2 5 3" xfId="25483" xr:uid="{00000000-0005-0000-0000-000093610000}"/>
    <cellStyle name="Normal 11 3 4 2 2 6" xfId="25484" xr:uid="{00000000-0005-0000-0000-000094610000}"/>
    <cellStyle name="Normal 11 3 4 2 2 7" xfId="25485" xr:uid="{00000000-0005-0000-0000-000095610000}"/>
    <cellStyle name="Normal 11 3 4 2 3" xfId="25486" xr:uid="{00000000-0005-0000-0000-000096610000}"/>
    <cellStyle name="Normal 11 3 4 2 3 2" xfId="25487" xr:uid="{00000000-0005-0000-0000-000097610000}"/>
    <cellStyle name="Normal 11 3 4 2 3 3" xfId="25488" xr:uid="{00000000-0005-0000-0000-000098610000}"/>
    <cellStyle name="Normal 11 3 4 2 4" xfId="25489" xr:uid="{00000000-0005-0000-0000-000099610000}"/>
    <cellStyle name="Normal 11 3 4 2 4 2" xfId="25490" xr:uid="{00000000-0005-0000-0000-00009A610000}"/>
    <cellStyle name="Normal 11 3 4 2 4 3" xfId="25491" xr:uid="{00000000-0005-0000-0000-00009B610000}"/>
    <cellStyle name="Normal 11 3 4 2 5" xfId="25492" xr:uid="{00000000-0005-0000-0000-00009C610000}"/>
    <cellStyle name="Normal 11 3 4 2 5 2" xfId="25493" xr:uid="{00000000-0005-0000-0000-00009D610000}"/>
    <cellStyle name="Normal 11 3 4 2 5 3" xfId="25494" xr:uid="{00000000-0005-0000-0000-00009E610000}"/>
    <cellStyle name="Normal 11 3 4 2 6" xfId="25495" xr:uid="{00000000-0005-0000-0000-00009F610000}"/>
    <cellStyle name="Normal 11 3 4 2 6 2" xfId="25496" xr:uid="{00000000-0005-0000-0000-0000A0610000}"/>
    <cellStyle name="Normal 11 3 4 2 6 3" xfId="25497" xr:uid="{00000000-0005-0000-0000-0000A1610000}"/>
    <cellStyle name="Normal 11 3 4 2 7" xfId="25498" xr:uid="{00000000-0005-0000-0000-0000A2610000}"/>
    <cellStyle name="Normal 11 3 4 2 8" xfId="25499" xr:uid="{00000000-0005-0000-0000-0000A3610000}"/>
    <cellStyle name="Normal 11 3 4 3" xfId="25500" xr:uid="{00000000-0005-0000-0000-0000A4610000}"/>
    <cellStyle name="Normal 11 3 4 3 2" xfId="25501" xr:uid="{00000000-0005-0000-0000-0000A5610000}"/>
    <cellStyle name="Normal 11 3 4 3 2 2" xfId="25502" xr:uid="{00000000-0005-0000-0000-0000A6610000}"/>
    <cellStyle name="Normal 11 3 4 3 2 3" xfId="25503" xr:uid="{00000000-0005-0000-0000-0000A7610000}"/>
    <cellStyle name="Normal 11 3 4 3 3" xfId="25504" xr:uid="{00000000-0005-0000-0000-0000A8610000}"/>
    <cellStyle name="Normal 11 3 4 3 3 2" xfId="25505" xr:uid="{00000000-0005-0000-0000-0000A9610000}"/>
    <cellStyle name="Normal 11 3 4 3 3 3" xfId="25506" xr:uid="{00000000-0005-0000-0000-0000AA610000}"/>
    <cellStyle name="Normal 11 3 4 3 4" xfId="25507" xr:uid="{00000000-0005-0000-0000-0000AB610000}"/>
    <cellStyle name="Normal 11 3 4 3 4 2" xfId="25508" xr:uid="{00000000-0005-0000-0000-0000AC610000}"/>
    <cellStyle name="Normal 11 3 4 3 4 3" xfId="25509" xr:uid="{00000000-0005-0000-0000-0000AD610000}"/>
    <cellStyle name="Normal 11 3 4 3 5" xfId="25510" xr:uid="{00000000-0005-0000-0000-0000AE610000}"/>
    <cellStyle name="Normal 11 3 4 3 5 2" xfId="25511" xr:uid="{00000000-0005-0000-0000-0000AF610000}"/>
    <cellStyle name="Normal 11 3 4 3 5 3" xfId="25512" xr:uid="{00000000-0005-0000-0000-0000B0610000}"/>
    <cellStyle name="Normal 11 3 4 3 6" xfId="25513" xr:uid="{00000000-0005-0000-0000-0000B1610000}"/>
    <cellStyle name="Normal 11 3 4 3 7" xfId="25514" xr:uid="{00000000-0005-0000-0000-0000B2610000}"/>
    <cellStyle name="Normal 11 3 4 4" xfId="25515" xr:uid="{00000000-0005-0000-0000-0000B3610000}"/>
    <cellStyle name="Normal 11 3 4 4 2" xfId="25516" xr:uid="{00000000-0005-0000-0000-0000B4610000}"/>
    <cellStyle name="Normal 11 3 4 4 2 2" xfId="25517" xr:uid="{00000000-0005-0000-0000-0000B5610000}"/>
    <cellStyle name="Normal 11 3 4 4 2 3" xfId="25518" xr:uid="{00000000-0005-0000-0000-0000B6610000}"/>
    <cellStyle name="Normal 11 3 4 4 3" xfId="25519" xr:uid="{00000000-0005-0000-0000-0000B7610000}"/>
    <cellStyle name="Normal 11 3 4 4 3 2" xfId="25520" xr:uid="{00000000-0005-0000-0000-0000B8610000}"/>
    <cellStyle name="Normal 11 3 4 4 3 3" xfId="25521" xr:uid="{00000000-0005-0000-0000-0000B9610000}"/>
    <cellStyle name="Normal 11 3 4 4 4" xfId="25522" xr:uid="{00000000-0005-0000-0000-0000BA610000}"/>
    <cellStyle name="Normal 11 3 4 4 4 2" xfId="25523" xr:uid="{00000000-0005-0000-0000-0000BB610000}"/>
    <cellStyle name="Normal 11 3 4 4 4 3" xfId="25524" xr:uid="{00000000-0005-0000-0000-0000BC610000}"/>
    <cellStyle name="Normal 11 3 4 4 5" xfId="25525" xr:uid="{00000000-0005-0000-0000-0000BD610000}"/>
    <cellStyle name="Normal 11 3 4 4 5 2" xfId="25526" xr:uid="{00000000-0005-0000-0000-0000BE610000}"/>
    <cellStyle name="Normal 11 3 4 4 5 3" xfId="25527" xr:uid="{00000000-0005-0000-0000-0000BF610000}"/>
    <cellStyle name="Normal 11 3 4 4 6" xfId="25528" xr:uid="{00000000-0005-0000-0000-0000C0610000}"/>
    <cellStyle name="Normal 11 3 4 4 7" xfId="25529" xr:uid="{00000000-0005-0000-0000-0000C1610000}"/>
    <cellStyle name="Normal 11 3 4 5" xfId="25530" xr:uid="{00000000-0005-0000-0000-0000C2610000}"/>
    <cellStyle name="Normal 11 3 4 5 2" xfId="25531" xr:uid="{00000000-0005-0000-0000-0000C3610000}"/>
    <cellStyle name="Normal 11 3 4 5 2 2" xfId="25532" xr:uid="{00000000-0005-0000-0000-0000C4610000}"/>
    <cellStyle name="Normal 11 3 4 5 2 3" xfId="25533" xr:uid="{00000000-0005-0000-0000-0000C5610000}"/>
    <cellStyle name="Normal 11 3 4 5 3" xfId="25534" xr:uid="{00000000-0005-0000-0000-0000C6610000}"/>
    <cellStyle name="Normal 11 3 4 5 3 2" xfId="25535" xr:uid="{00000000-0005-0000-0000-0000C7610000}"/>
    <cellStyle name="Normal 11 3 4 5 3 3" xfId="25536" xr:uid="{00000000-0005-0000-0000-0000C8610000}"/>
    <cellStyle name="Normal 11 3 4 5 4" xfId="25537" xr:uid="{00000000-0005-0000-0000-0000C9610000}"/>
    <cellStyle name="Normal 11 3 4 5 4 2" xfId="25538" xr:uid="{00000000-0005-0000-0000-0000CA610000}"/>
    <cellStyle name="Normal 11 3 4 5 4 3" xfId="25539" xr:uid="{00000000-0005-0000-0000-0000CB610000}"/>
    <cellStyle name="Normal 11 3 4 5 5" xfId="25540" xr:uid="{00000000-0005-0000-0000-0000CC610000}"/>
    <cellStyle name="Normal 11 3 4 5 5 2" xfId="25541" xr:uid="{00000000-0005-0000-0000-0000CD610000}"/>
    <cellStyle name="Normal 11 3 4 5 5 3" xfId="25542" xr:uid="{00000000-0005-0000-0000-0000CE610000}"/>
    <cellStyle name="Normal 11 3 4 5 6" xfId="25543" xr:uid="{00000000-0005-0000-0000-0000CF610000}"/>
    <cellStyle name="Normal 11 3 4 5 7" xfId="25544" xr:uid="{00000000-0005-0000-0000-0000D0610000}"/>
    <cellStyle name="Normal 11 3 4 6" xfId="25545" xr:uid="{00000000-0005-0000-0000-0000D1610000}"/>
    <cellStyle name="Normal 11 3 4 6 2" xfId="25546" xr:uid="{00000000-0005-0000-0000-0000D2610000}"/>
    <cellStyle name="Normal 11 3 4 6 3" xfId="25547" xr:uid="{00000000-0005-0000-0000-0000D3610000}"/>
    <cellStyle name="Normal 11 3 4 7" xfId="25548" xr:uid="{00000000-0005-0000-0000-0000D4610000}"/>
    <cellStyle name="Normal 11 3 4 7 2" xfId="25549" xr:uid="{00000000-0005-0000-0000-0000D5610000}"/>
    <cellStyle name="Normal 11 3 4 7 3" xfId="25550" xr:uid="{00000000-0005-0000-0000-0000D6610000}"/>
    <cellStyle name="Normal 11 3 4 8" xfId="25551" xr:uid="{00000000-0005-0000-0000-0000D7610000}"/>
    <cellStyle name="Normal 11 3 4 8 2" xfId="25552" xr:uid="{00000000-0005-0000-0000-0000D8610000}"/>
    <cellStyle name="Normal 11 3 4 8 3" xfId="25553" xr:uid="{00000000-0005-0000-0000-0000D9610000}"/>
    <cellStyle name="Normal 11 3 4 9" xfId="25554" xr:uid="{00000000-0005-0000-0000-0000DA610000}"/>
    <cellStyle name="Normal 11 3 4 9 2" xfId="25555" xr:uid="{00000000-0005-0000-0000-0000DB610000}"/>
    <cellStyle name="Normal 11 3 4 9 3" xfId="25556" xr:uid="{00000000-0005-0000-0000-0000DC610000}"/>
    <cellStyle name="Normal 11 3 5" xfId="25557" xr:uid="{00000000-0005-0000-0000-0000DD610000}"/>
    <cellStyle name="Normal 11 3 5 2" xfId="25558" xr:uid="{00000000-0005-0000-0000-0000DE610000}"/>
    <cellStyle name="Normal 11 3 5 2 2" xfId="25559" xr:uid="{00000000-0005-0000-0000-0000DF610000}"/>
    <cellStyle name="Normal 11 3 5 2 2 2" xfId="25560" xr:uid="{00000000-0005-0000-0000-0000E0610000}"/>
    <cellStyle name="Normal 11 3 5 2 2 3" xfId="25561" xr:uid="{00000000-0005-0000-0000-0000E1610000}"/>
    <cellStyle name="Normal 11 3 5 2 3" xfId="25562" xr:uid="{00000000-0005-0000-0000-0000E2610000}"/>
    <cellStyle name="Normal 11 3 5 2 3 2" xfId="25563" xr:uid="{00000000-0005-0000-0000-0000E3610000}"/>
    <cellStyle name="Normal 11 3 5 2 3 3" xfId="25564" xr:uid="{00000000-0005-0000-0000-0000E4610000}"/>
    <cellStyle name="Normal 11 3 5 2 4" xfId="25565" xr:uid="{00000000-0005-0000-0000-0000E5610000}"/>
    <cellStyle name="Normal 11 3 5 2 4 2" xfId="25566" xr:uid="{00000000-0005-0000-0000-0000E6610000}"/>
    <cellStyle name="Normal 11 3 5 2 4 3" xfId="25567" xr:uid="{00000000-0005-0000-0000-0000E7610000}"/>
    <cellStyle name="Normal 11 3 5 2 5" xfId="25568" xr:uid="{00000000-0005-0000-0000-0000E8610000}"/>
    <cellStyle name="Normal 11 3 5 2 5 2" xfId="25569" xr:uid="{00000000-0005-0000-0000-0000E9610000}"/>
    <cellStyle name="Normal 11 3 5 2 5 3" xfId="25570" xr:uid="{00000000-0005-0000-0000-0000EA610000}"/>
    <cellStyle name="Normal 11 3 5 2 6" xfId="25571" xr:uid="{00000000-0005-0000-0000-0000EB610000}"/>
    <cellStyle name="Normal 11 3 5 2 7" xfId="25572" xr:uid="{00000000-0005-0000-0000-0000EC610000}"/>
    <cellStyle name="Normal 11 3 5 3" xfId="25573" xr:uid="{00000000-0005-0000-0000-0000ED610000}"/>
    <cellStyle name="Normal 11 3 5 3 2" xfId="25574" xr:uid="{00000000-0005-0000-0000-0000EE610000}"/>
    <cellStyle name="Normal 11 3 5 3 3" xfId="25575" xr:uid="{00000000-0005-0000-0000-0000EF610000}"/>
    <cellStyle name="Normal 11 3 5 4" xfId="25576" xr:uid="{00000000-0005-0000-0000-0000F0610000}"/>
    <cellStyle name="Normal 11 3 5 4 2" xfId="25577" xr:uid="{00000000-0005-0000-0000-0000F1610000}"/>
    <cellStyle name="Normal 11 3 5 4 3" xfId="25578" xr:uid="{00000000-0005-0000-0000-0000F2610000}"/>
    <cellStyle name="Normal 11 3 5 5" xfId="25579" xr:uid="{00000000-0005-0000-0000-0000F3610000}"/>
    <cellStyle name="Normal 11 3 5 5 2" xfId="25580" xr:uid="{00000000-0005-0000-0000-0000F4610000}"/>
    <cellStyle name="Normal 11 3 5 5 3" xfId="25581" xr:uid="{00000000-0005-0000-0000-0000F5610000}"/>
    <cellStyle name="Normal 11 3 5 6" xfId="25582" xr:uid="{00000000-0005-0000-0000-0000F6610000}"/>
    <cellStyle name="Normal 11 3 5 6 2" xfId="25583" xr:uid="{00000000-0005-0000-0000-0000F7610000}"/>
    <cellStyle name="Normal 11 3 5 6 3" xfId="25584" xr:uid="{00000000-0005-0000-0000-0000F8610000}"/>
    <cellStyle name="Normal 11 3 5 7" xfId="25585" xr:uid="{00000000-0005-0000-0000-0000F9610000}"/>
    <cellStyle name="Normal 11 3 5 8" xfId="25586" xr:uid="{00000000-0005-0000-0000-0000FA610000}"/>
    <cellStyle name="Normal 11 3 6" xfId="25587" xr:uid="{00000000-0005-0000-0000-0000FB610000}"/>
    <cellStyle name="Normal 11 3 6 2" xfId="25588" xr:uid="{00000000-0005-0000-0000-0000FC610000}"/>
    <cellStyle name="Normal 11 3 6 2 2" xfId="25589" xr:uid="{00000000-0005-0000-0000-0000FD610000}"/>
    <cellStyle name="Normal 11 3 6 2 2 2" xfId="25590" xr:uid="{00000000-0005-0000-0000-0000FE610000}"/>
    <cellStyle name="Normal 11 3 6 2 2 3" xfId="25591" xr:uid="{00000000-0005-0000-0000-0000FF610000}"/>
    <cellStyle name="Normal 11 3 6 2 3" xfId="25592" xr:uid="{00000000-0005-0000-0000-000000620000}"/>
    <cellStyle name="Normal 11 3 6 2 3 2" xfId="25593" xr:uid="{00000000-0005-0000-0000-000001620000}"/>
    <cellStyle name="Normal 11 3 6 2 3 3" xfId="25594" xr:uid="{00000000-0005-0000-0000-000002620000}"/>
    <cellStyle name="Normal 11 3 6 2 4" xfId="25595" xr:uid="{00000000-0005-0000-0000-000003620000}"/>
    <cellStyle name="Normal 11 3 6 2 4 2" xfId="25596" xr:uid="{00000000-0005-0000-0000-000004620000}"/>
    <cellStyle name="Normal 11 3 6 2 4 3" xfId="25597" xr:uid="{00000000-0005-0000-0000-000005620000}"/>
    <cellStyle name="Normal 11 3 6 2 5" xfId="25598" xr:uid="{00000000-0005-0000-0000-000006620000}"/>
    <cellStyle name="Normal 11 3 6 2 5 2" xfId="25599" xr:uid="{00000000-0005-0000-0000-000007620000}"/>
    <cellStyle name="Normal 11 3 6 2 5 3" xfId="25600" xr:uid="{00000000-0005-0000-0000-000008620000}"/>
    <cellStyle name="Normal 11 3 6 2 6" xfId="25601" xr:uid="{00000000-0005-0000-0000-000009620000}"/>
    <cellStyle name="Normal 11 3 6 2 7" xfId="25602" xr:uid="{00000000-0005-0000-0000-00000A620000}"/>
    <cellStyle name="Normal 11 3 6 3" xfId="25603" xr:uid="{00000000-0005-0000-0000-00000B620000}"/>
    <cellStyle name="Normal 11 3 6 3 2" xfId="25604" xr:uid="{00000000-0005-0000-0000-00000C620000}"/>
    <cellStyle name="Normal 11 3 6 3 3" xfId="25605" xr:uid="{00000000-0005-0000-0000-00000D620000}"/>
    <cellStyle name="Normal 11 3 6 4" xfId="25606" xr:uid="{00000000-0005-0000-0000-00000E620000}"/>
    <cellStyle name="Normal 11 3 6 4 2" xfId="25607" xr:uid="{00000000-0005-0000-0000-00000F620000}"/>
    <cellStyle name="Normal 11 3 6 4 3" xfId="25608" xr:uid="{00000000-0005-0000-0000-000010620000}"/>
    <cellStyle name="Normal 11 3 6 5" xfId="25609" xr:uid="{00000000-0005-0000-0000-000011620000}"/>
    <cellStyle name="Normal 11 3 6 5 2" xfId="25610" xr:uid="{00000000-0005-0000-0000-000012620000}"/>
    <cellStyle name="Normal 11 3 6 5 3" xfId="25611" xr:uid="{00000000-0005-0000-0000-000013620000}"/>
    <cellStyle name="Normal 11 3 6 6" xfId="25612" xr:uid="{00000000-0005-0000-0000-000014620000}"/>
    <cellStyle name="Normal 11 3 6 6 2" xfId="25613" xr:uid="{00000000-0005-0000-0000-000015620000}"/>
    <cellStyle name="Normal 11 3 6 6 3" xfId="25614" xr:uid="{00000000-0005-0000-0000-000016620000}"/>
    <cellStyle name="Normal 11 3 6 7" xfId="25615" xr:uid="{00000000-0005-0000-0000-000017620000}"/>
    <cellStyle name="Normal 11 3 6 8" xfId="25616" xr:uid="{00000000-0005-0000-0000-000018620000}"/>
    <cellStyle name="Normal 11 3 7" xfId="25617" xr:uid="{00000000-0005-0000-0000-000019620000}"/>
    <cellStyle name="Normal 11 3 7 2" xfId="25618" xr:uid="{00000000-0005-0000-0000-00001A620000}"/>
    <cellStyle name="Normal 11 3 7 2 2" xfId="25619" xr:uid="{00000000-0005-0000-0000-00001B620000}"/>
    <cellStyle name="Normal 11 3 7 2 3" xfId="25620" xr:uid="{00000000-0005-0000-0000-00001C620000}"/>
    <cellStyle name="Normal 11 3 7 3" xfId="25621" xr:uid="{00000000-0005-0000-0000-00001D620000}"/>
    <cellStyle name="Normal 11 3 7 3 2" xfId="25622" xr:uid="{00000000-0005-0000-0000-00001E620000}"/>
    <cellStyle name="Normal 11 3 7 3 3" xfId="25623" xr:uid="{00000000-0005-0000-0000-00001F620000}"/>
    <cellStyle name="Normal 11 3 7 4" xfId="25624" xr:uid="{00000000-0005-0000-0000-000020620000}"/>
    <cellStyle name="Normal 11 3 7 4 2" xfId="25625" xr:uid="{00000000-0005-0000-0000-000021620000}"/>
    <cellStyle name="Normal 11 3 7 4 3" xfId="25626" xr:uid="{00000000-0005-0000-0000-000022620000}"/>
    <cellStyle name="Normal 11 3 7 5" xfId="25627" xr:uid="{00000000-0005-0000-0000-000023620000}"/>
    <cellStyle name="Normal 11 3 7 5 2" xfId="25628" xr:uid="{00000000-0005-0000-0000-000024620000}"/>
    <cellStyle name="Normal 11 3 7 5 3" xfId="25629" xr:uid="{00000000-0005-0000-0000-000025620000}"/>
    <cellStyle name="Normal 11 3 7 6" xfId="25630" xr:uid="{00000000-0005-0000-0000-000026620000}"/>
    <cellStyle name="Normal 11 3 7 7" xfId="25631" xr:uid="{00000000-0005-0000-0000-000027620000}"/>
    <cellStyle name="Normal 11 3 8" xfId="25632" xr:uid="{00000000-0005-0000-0000-000028620000}"/>
    <cellStyle name="Normal 11 3 8 2" xfId="25633" xr:uid="{00000000-0005-0000-0000-000029620000}"/>
    <cellStyle name="Normal 11 3 8 2 2" xfId="25634" xr:uid="{00000000-0005-0000-0000-00002A620000}"/>
    <cellStyle name="Normal 11 3 8 2 3" xfId="25635" xr:uid="{00000000-0005-0000-0000-00002B620000}"/>
    <cellStyle name="Normal 11 3 8 3" xfId="25636" xr:uid="{00000000-0005-0000-0000-00002C620000}"/>
    <cellStyle name="Normal 11 3 8 3 2" xfId="25637" xr:uid="{00000000-0005-0000-0000-00002D620000}"/>
    <cellStyle name="Normal 11 3 8 3 3" xfId="25638" xr:uid="{00000000-0005-0000-0000-00002E620000}"/>
    <cellStyle name="Normal 11 3 8 4" xfId="25639" xr:uid="{00000000-0005-0000-0000-00002F620000}"/>
    <cellStyle name="Normal 11 3 8 4 2" xfId="25640" xr:uid="{00000000-0005-0000-0000-000030620000}"/>
    <cellStyle name="Normal 11 3 8 4 3" xfId="25641" xr:uid="{00000000-0005-0000-0000-000031620000}"/>
    <cellStyle name="Normal 11 3 8 5" xfId="25642" xr:uid="{00000000-0005-0000-0000-000032620000}"/>
    <cellStyle name="Normal 11 3 8 5 2" xfId="25643" xr:uid="{00000000-0005-0000-0000-000033620000}"/>
    <cellStyle name="Normal 11 3 8 5 3" xfId="25644" xr:uid="{00000000-0005-0000-0000-000034620000}"/>
    <cellStyle name="Normal 11 3 8 6" xfId="25645" xr:uid="{00000000-0005-0000-0000-000035620000}"/>
    <cellStyle name="Normal 11 3 8 7" xfId="25646" xr:uid="{00000000-0005-0000-0000-000036620000}"/>
    <cellStyle name="Normal 11 3 9" xfId="25647" xr:uid="{00000000-0005-0000-0000-000037620000}"/>
    <cellStyle name="Normal 11 3 9 2" xfId="25648" xr:uid="{00000000-0005-0000-0000-000038620000}"/>
    <cellStyle name="Normal 11 3 9 2 2" xfId="25649" xr:uid="{00000000-0005-0000-0000-000039620000}"/>
    <cellStyle name="Normal 11 3 9 2 3" xfId="25650" xr:uid="{00000000-0005-0000-0000-00003A620000}"/>
    <cellStyle name="Normal 11 3 9 3" xfId="25651" xr:uid="{00000000-0005-0000-0000-00003B620000}"/>
    <cellStyle name="Normal 11 3 9 3 2" xfId="25652" xr:uid="{00000000-0005-0000-0000-00003C620000}"/>
    <cellStyle name="Normal 11 3 9 3 3" xfId="25653" xr:uid="{00000000-0005-0000-0000-00003D620000}"/>
    <cellStyle name="Normal 11 3 9 4" xfId="25654" xr:uid="{00000000-0005-0000-0000-00003E620000}"/>
    <cellStyle name="Normal 11 3 9 4 2" xfId="25655" xr:uid="{00000000-0005-0000-0000-00003F620000}"/>
    <cellStyle name="Normal 11 3 9 4 3" xfId="25656" xr:uid="{00000000-0005-0000-0000-000040620000}"/>
    <cellStyle name="Normal 11 3 9 5" xfId="25657" xr:uid="{00000000-0005-0000-0000-000041620000}"/>
    <cellStyle name="Normal 11 3 9 5 2" xfId="25658" xr:uid="{00000000-0005-0000-0000-000042620000}"/>
    <cellStyle name="Normal 11 3 9 5 3" xfId="25659" xr:uid="{00000000-0005-0000-0000-000043620000}"/>
    <cellStyle name="Normal 11 3 9 6" xfId="25660" xr:uid="{00000000-0005-0000-0000-000044620000}"/>
    <cellStyle name="Normal 11 3 9 7" xfId="25661" xr:uid="{00000000-0005-0000-0000-000045620000}"/>
    <cellStyle name="Normal 11 4" xfId="25662" xr:uid="{00000000-0005-0000-0000-000046620000}"/>
    <cellStyle name="Normal 11 4 10" xfId="25663" xr:uid="{00000000-0005-0000-0000-000047620000}"/>
    <cellStyle name="Normal 11 4 10 2" xfId="25664" xr:uid="{00000000-0005-0000-0000-000048620000}"/>
    <cellStyle name="Normal 11 4 10 3" xfId="25665" xr:uid="{00000000-0005-0000-0000-000049620000}"/>
    <cellStyle name="Normal 11 4 11" xfId="25666" xr:uid="{00000000-0005-0000-0000-00004A620000}"/>
    <cellStyle name="Normal 11 4 11 2" xfId="25667" xr:uid="{00000000-0005-0000-0000-00004B620000}"/>
    <cellStyle name="Normal 11 4 11 3" xfId="25668" xr:uid="{00000000-0005-0000-0000-00004C620000}"/>
    <cellStyle name="Normal 11 4 12" xfId="25669" xr:uid="{00000000-0005-0000-0000-00004D620000}"/>
    <cellStyle name="Normal 11 4 12 2" xfId="25670" xr:uid="{00000000-0005-0000-0000-00004E620000}"/>
    <cellStyle name="Normal 11 4 12 3" xfId="25671" xr:uid="{00000000-0005-0000-0000-00004F620000}"/>
    <cellStyle name="Normal 11 4 13" xfId="25672" xr:uid="{00000000-0005-0000-0000-000050620000}"/>
    <cellStyle name="Normal 11 4 13 2" xfId="25673" xr:uid="{00000000-0005-0000-0000-000051620000}"/>
    <cellStyle name="Normal 11 4 13 3" xfId="25674" xr:uid="{00000000-0005-0000-0000-000052620000}"/>
    <cellStyle name="Normal 11 4 14" xfId="25675" xr:uid="{00000000-0005-0000-0000-000053620000}"/>
    <cellStyle name="Normal 11 4 15" xfId="25676" xr:uid="{00000000-0005-0000-0000-000054620000}"/>
    <cellStyle name="Normal 11 4 2" xfId="25677" xr:uid="{00000000-0005-0000-0000-000055620000}"/>
    <cellStyle name="Normal 11 4 2 10" xfId="25678" xr:uid="{00000000-0005-0000-0000-000056620000}"/>
    <cellStyle name="Normal 11 4 2 10 2" xfId="25679" xr:uid="{00000000-0005-0000-0000-000057620000}"/>
    <cellStyle name="Normal 11 4 2 10 3" xfId="25680" xr:uid="{00000000-0005-0000-0000-000058620000}"/>
    <cellStyle name="Normal 11 4 2 11" xfId="25681" xr:uid="{00000000-0005-0000-0000-000059620000}"/>
    <cellStyle name="Normal 11 4 2 11 2" xfId="25682" xr:uid="{00000000-0005-0000-0000-00005A620000}"/>
    <cellStyle name="Normal 11 4 2 11 3" xfId="25683" xr:uid="{00000000-0005-0000-0000-00005B620000}"/>
    <cellStyle name="Normal 11 4 2 12" xfId="25684" xr:uid="{00000000-0005-0000-0000-00005C620000}"/>
    <cellStyle name="Normal 11 4 2 12 2" xfId="25685" xr:uid="{00000000-0005-0000-0000-00005D620000}"/>
    <cellStyle name="Normal 11 4 2 12 3" xfId="25686" xr:uid="{00000000-0005-0000-0000-00005E620000}"/>
    <cellStyle name="Normal 11 4 2 13" xfId="25687" xr:uid="{00000000-0005-0000-0000-00005F620000}"/>
    <cellStyle name="Normal 11 4 2 14" xfId="25688" xr:uid="{00000000-0005-0000-0000-000060620000}"/>
    <cellStyle name="Normal 11 4 2 2" xfId="25689" xr:uid="{00000000-0005-0000-0000-000061620000}"/>
    <cellStyle name="Normal 11 4 2 2 10" xfId="25690" xr:uid="{00000000-0005-0000-0000-000062620000}"/>
    <cellStyle name="Normal 11 4 2 2 11" xfId="25691" xr:uid="{00000000-0005-0000-0000-000063620000}"/>
    <cellStyle name="Normal 11 4 2 2 2" xfId="25692" xr:uid="{00000000-0005-0000-0000-000064620000}"/>
    <cellStyle name="Normal 11 4 2 2 2 2" xfId="25693" xr:uid="{00000000-0005-0000-0000-000065620000}"/>
    <cellStyle name="Normal 11 4 2 2 2 2 2" xfId="25694" xr:uid="{00000000-0005-0000-0000-000066620000}"/>
    <cellStyle name="Normal 11 4 2 2 2 2 2 2" xfId="25695" xr:uid="{00000000-0005-0000-0000-000067620000}"/>
    <cellStyle name="Normal 11 4 2 2 2 2 2 3" xfId="25696" xr:uid="{00000000-0005-0000-0000-000068620000}"/>
    <cellStyle name="Normal 11 4 2 2 2 2 3" xfId="25697" xr:uid="{00000000-0005-0000-0000-000069620000}"/>
    <cellStyle name="Normal 11 4 2 2 2 2 3 2" xfId="25698" xr:uid="{00000000-0005-0000-0000-00006A620000}"/>
    <cellStyle name="Normal 11 4 2 2 2 2 3 3" xfId="25699" xr:uid="{00000000-0005-0000-0000-00006B620000}"/>
    <cellStyle name="Normal 11 4 2 2 2 2 4" xfId="25700" xr:uid="{00000000-0005-0000-0000-00006C620000}"/>
    <cellStyle name="Normal 11 4 2 2 2 2 4 2" xfId="25701" xr:uid="{00000000-0005-0000-0000-00006D620000}"/>
    <cellStyle name="Normal 11 4 2 2 2 2 4 3" xfId="25702" xr:uid="{00000000-0005-0000-0000-00006E620000}"/>
    <cellStyle name="Normal 11 4 2 2 2 2 5" xfId="25703" xr:uid="{00000000-0005-0000-0000-00006F620000}"/>
    <cellStyle name="Normal 11 4 2 2 2 2 5 2" xfId="25704" xr:uid="{00000000-0005-0000-0000-000070620000}"/>
    <cellStyle name="Normal 11 4 2 2 2 2 5 3" xfId="25705" xr:uid="{00000000-0005-0000-0000-000071620000}"/>
    <cellStyle name="Normal 11 4 2 2 2 2 6" xfId="25706" xr:uid="{00000000-0005-0000-0000-000072620000}"/>
    <cellStyle name="Normal 11 4 2 2 2 2 7" xfId="25707" xr:uid="{00000000-0005-0000-0000-000073620000}"/>
    <cellStyle name="Normal 11 4 2 2 2 3" xfId="25708" xr:uid="{00000000-0005-0000-0000-000074620000}"/>
    <cellStyle name="Normal 11 4 2 2 2 3 2" xfId="25709" xr:uid="{00000000-0005-0000-0000-000075620000}"/>
    <cellStyle name="Normal 11 4 2 2 2 3 3" xfId="25710" xr:uid="{00000000-0005-0000-0000-000076620000}"/>
    <cellStyle name="Normal 11 4 2 2 2 4" xfId="25711" xr:uid="{00000000-0005-0000-0000-000077620000}"/>
    <cellStyle name="Normal 11 4 2 2 2 4 2" xfId="25712" xr:uid="{00000000-0005-0000-0000-000078620000}"/>
    <cellStyle name="Normal 11 4 2 2 2 4 3" xfId="25713" xr:uid="{00000000-0005-0000-0000-000079620000}"/>
    <cellStyle name="Normal 11 4 2 2 2 5" xfId="25714" xr:uid="{00000000-0005-0000-0000-00007A620000}"/>
    <cellStyle name="Normal 11 4 2 2 2 5 2" xfId="25715" xr:uid="{00000000-0005-0000-0000-00007B620000}"/>
    <cellStyle name="Normal 11 4 2 2 2 5 3" xfId="25716" xr:uid="{00000000-0005-0000-0000-00007C620000}"/>
    <cellStyle name="Normal 11 4 2 2 2 6" xfId="25717" xr:uid="{00000000-0005-0000-0000-00007D620000}"/>
    <cellStyle name="Normal 11 4 2 2 2 6 2" xfId="25718" xr:uid="{00000000-0005-0000-0000-00007E620000}"/>
    <cellStyle name="Normal 11 4 2 2 2 6 3" xfId="25719" xr:uid="{00000000-0005-0000-0000-00007F620000}"/>
    <cellStyle name="Normal 11 4 2 2 2 7" xfId="25720" xr:uid="{00000000-0005-0000-0000-000080620000}"/>
    <cellStyle name="Normal 11 4 2 2 2 8" xfId="25721" xr:uid="{00000000-0005-0000-0000-000081620000}"/>
    <cellStyle name="Normal 11 4 2 2 3" xfId="25722" xr:uid="{00000000-0005-0000-0000-000082620000}"/>
    <cellStyle name="Normal 11 4 2 2 3 2" xfId="25723" xr:uid="{00000000-0005-0000-0000-000083620000}"/>
    <cellStyle name="Normal 11 4 2 2 3 2 2" xfId="25724" xr:uid="{00000000-0005-0000-0000-000084620000}"/>
    <cellStyle name="Normal 11 4 2 2 3 2 3" xfId="25725" xr:uid="{00000000-0005-0000-0000-000085620000}"/>
    <cellStyle name="Normal 11 4 2 2 3 3" xfId="25726" xr:uid="{00000000-0005-0000-0000-000086620000}"/>
    <cellStyle name="Normal 11 4 2 2 3 3 2" xfId="25727" xr:uid="{00000000-0005-0000-0000-000087620000}"/>
    <cellStyle name="Normal 11 4 2 2 3 3 3" xfId="25728" xr:uid="{00000000-0005-0000-0000-000088620000}"/>
    <cellStyle name="Normal 11 4 2 2 3 4" xfId="25729" xr:uid="{00000000-0005-0000-0000-000089620000}"/>
    <cellStyle name="Normal 11 4 2 2 3 4 2" xfId="25730" xr:uid="{00000000-0005-0000-0000-00008A620000}"/>
    <cellStyle name="Normal 11 4 2 2 3 4 3" xfId="25731" xr:uid="{00000000-0005-0000-0000-00008B620000}"/>
    <cellStyle name="Normal 11 4 2 2 3 5" xfId="25732" xr:uid="{00000000-0005-0000-0000-00008C620000}"/>
    <cellStyle name="Normal 11 4 2 2 3 5 2" xfId="25733" xr:uid="{00000000-0005-0000-0000-00008D620000}"/>
    <cellStyle name="Normal 11 4 2 2 3 5 3" xfId="25734" xr:uid="{00000000-0005-0000-0000-00008E620000}"/>
    <cellStyle name="Normal 11 4 2 2 3 6" xfId="25735" xr:uid="{00000000-0005-0000-0000-00008F620000}"/>
    <cellStyle name="Normal 11 4 2 2 3 7" xfId="25736" xr:uid="{00000000-0005-0000-0000-000090620000}"/>
    <cellStyle name="Normal 11 4 2 2 4" xfId="25737" xr:uid="{00000000-0005-0000-0000-000091620000}"/>
    <cellStyle name="Normal 11 4 2 2 4 2" xfId="25738" xr:uid="{00000000-0005-0000-0000-000092620000}"/>
    <cellStyle name="Normal 11 4 2 2 4 2 2" xfId="25739" xr:uid="{00000000-0005-0000-0000-000093620000}"/>
    <cellStyle name="Normal 11 4 2 2 4 2 3" xfId="25740" xr:uid="{00000000-0005-0000-0000-000094620000}"/>
    <cellStyle name="Normal 11 4 2 2 4 3" xfId="25741" xr:uid="{00000000-0005-0000-0000-000095620000}"/>
    <cellStyle name="Normal 11 4 2 2 4 3 2" xfId="25742" xr:uid="{00000000-0005-0000-0000-000096620000}"/>
    <cellStyle name="Normal 11 4 2 2 4 3 3" xfId="25743" xr:uid="{00000000-0005-0000-0000-000097620000}"/>
    <cellStyle name="Normal 11 4 2 2 4 4" xfId="25744" xr:uid="{00000000-0005-0000-0000-000098620000}"/>
    <cellStyle name="Normal 11 4 2 2 4 4 2" xfId="25745" xr:uid="{00000000-0005-0000-0000-000099620000}"/>
    <cellStyle name="Normal 11 4 2 2 4 4 3" xfId="25746" xr:uid="{00000000-0005-0000-0000-00009A620000}"/>
    <cellStyle name="Normal 11 4 2 2 4 5" xfId="25747" xr:uid="{00000000-0005-0000-0000-00009B620000}"/>
    <cellStyle name="Normal 11 4 2 2 4 5 2" xfId="25748" xr:uid="{00000000-0005-0000-0000-00009C620000}"/>
    <cellStyle name="Normal 11 4 2 2 4 5 3" xfId="25749" xr:uid="{00000000-0005-0000-0000-00009D620000}"/>
    <cellStyle name="Normal 11 4 2 2 4 6" xfId="25750" xr:uid="{00000000-0005-0000-0000-00009E620000}"/>
    <cellStyle name="Normal 11 4 2 2 4 7" xfId="25751" xr:uid="{00000000-0005-0000-0000-00009F620000}"/>
    <cellStyle name="Normal 11 4 2 2 5" xfId="25752" xr:uid="{00000000-0005-0000-0000-0000A0620000}"/>
    <cellStyle name="Normal 11 4 2 2 5 2" xfId="25753" xr:uid="{00000000-0005-0000-0000-0000A1620000}"/>
    <cellStyle name="Normal 11 4 2 2 5 2 2" xfId="25754" xr:uid="{00000000-0005-0000-0000-0000A2620000}"/>
    <cellStyle name="Normal 11 4 2 2 5 2 3" xfId="25755" xr:uid="{00000000-0005-0000-0000-0000A3620000}"/>
    <cellStyle name="Normal 11 4 2 2 5 3" xfId="25756" xr:uid="{00000000-0005-0000-0000-0000A4620000}"/>
    <cellStyle name="Normal 11 4 2 2 5 3 2" xfId="25757" xr:uid="{00000000-0005-0000-0000-0000A5620000}"/>
    <cellStyle name="Normal 11 4 2 2 5 3 3" xfId="25758" xr:uid="{00000000-0005-0000-0000-0000A6620000}"/>
    <cellStyle name="Normal 11 4 2 2 5 4" xfId="25759" xr:uid="{00000000-0005-0000-0000-0000A7620000}"/>
    <cellStyle name="Normal 11 4 2 2 5 4 2" xfId="25760" xr:uid="{00000000-0005-0000-0000-0000A8620000}"/>
    <cellStyle name="Normal 11 4 2 2 5 4 3" xfId="25761" xr:uid="{00000000-0005-0000-0000-0000A9620000}"/>
    <cellStyle name="Normal 11 4 2 2 5 5" xfId="25762" xr:uid="{00000000-0005-0000-0000-0000AA620000}"/>
    <cellStyle name="Normal 11 4 2 2 5 5 2" xfId="25763" xr:uid="{00000000-0005-0000-0000-0000AB620000}"/>
    <cellStyle name="Normal 11 4 2 2 5 5 3" xfId="25764" xr:uid="{00000000-0005-0000-0000-0000AC620000}"/>
    <cellStyle name="Normal 11 4 2 2 5 6" xfId="25765" xr:uid="{00000000-0005-0000-0000-0000AD620000}"/>
    <cellStyle name="Normal 11 4 2 2 5 7" xfId="25766" xr:uid="{00000000-0005-0000-0000-0000AE620000}"/>
    <cellStyle name="Normal 11 4 2 2 6" xfId="25767" xr:uid="{00000000-0005-0000-0000-0000AF620000}"/>
    <cellStyle name="Normal 11 4 2 2 6 2" xfId="25768" xr:uid="{00000000-0005-0000-0000-0000B0620000}"/>
    <cellStyle name="Normal 11 4 2 2 6 3" xfId="25769" xr:uid="{00000000-0005-0000-0000-0000B1620000}"/>
    <cellStyle name="Normal 11 4 2 2 7" xfId="25770" xr:uid="{00000000-0005-0000-0000-0000B2620000}"/>
    <cellStyle name="Normal 11 4 2 2 7 2" xfId="25771" xr:uid="{00000000-0005-0000-0000-0000B3620000}"/>
    <cellStyle name="Normal 11 4 2 2 7 3" xfId="25772" xr:uid="{00000000-0005-0000-0000-0000B4620000}"/>
    <cellStyle name="Normal 11 4 2 2 8" xfId="25773" xr:uid="{00000000-0005-0000-0000-0000B5620000}"/>
    <cellStyle name="Normal 11 4 2 2 8 2" xfId="25774" xr:uid="{00000000-0005-0000-0000-0000B6620000}"/>
    <cellStyle name="Normal 11 4 2 2 8 3" xfId="25775" xr:uid="{00000000-0005-0000-0000-0000B7620000}"/>
    <cellStyle name="Normal 11 4 2 2 9" xfId="25776" xr:uid="{00000000-0005-0000-0000-0000B8620000}"/>
    <cellStyle name="Normal 11 4 2 2 9 2" xfId="25777" xr:uid="{00000000-0005-0000-0000-0000B9620000}"/>
    <cellStyle name="Normal 11 4 2 2 9 3" xfId="25778" xr:uid="{00000000-0005-0000-0000-0000BA620000}"/>
    <cellStyle name="Normal 11 4 2 3" xfId="25779" xr:uid="{00000000-0005-0000-0000-0000BB620000}"/>
    <cellStyle name="Normal 11 4 2 3 2" xfId="25780" xr:uid="{00000000-0005-0000-0000-0000BC620000}"/>
    <cellStyle name="Normal 11 4 2 3 2 2" xfId="25781" xr:uid="{00000000-0005-0000-0000-0000BD620000}"/>
    <cellStyle name="Normal 11 4 2 3 2 2 2" xfId="25782" xr:uid="{00000000-0005-0000-0000-0000BE620000}"/>
    <cellStyle name="Normal 11 4 2 3 2 2 3" xfId="25783" xr:uid="{00000000-0005-0000-0000-0000BF620000}"/>
    <cellStyle name="Normal 11 4 2 3 2 3" xfId="25784" xr:uid="{00000000-0005-0000-0000-0000C0620000}"/>
    <cellStyle name="Normal 11 4 2 3 2 3 2" xfId="25785" xr:uid="{00000000-0005-0000-0000-0000C1620000}"/>
    <cellStyle name="Normal 11 4 2 3 2 3 3" xfId="25786" xr:uid="{00000000-0005-0000-0000-0000C2620000}"/>
    <cellStyle name="Normal 11 4 2 3 2 4" xfId="25787" xr:uid="{00000000-0005-0000-0000-0000C3620000}"/>
    <cellStyle name="Normal 11 4 2 3 2 4 2" xfId="25788" xr:uid="{00000000-0005-0000-0000-0000C4620000}"/>
    <cellStyle name="Normal 11 4 2 3 2 4 3" xfId="25789" xr:uid="{00000000-0005-0000-0000-0000C5620000}"/>
    <cellStyle name="Normal 11 4 2 3 2 5" xfId="25790" xr:uid="{00000000-0005-0000-0000-0000C6620000}"/>
    <cellStyle name="Normal 11 4 2 3 2 5 2" xfId="25791" xr:uid="{00000000-0005-0000-0000-0000C7620000}"/>
    <cellStyle name="Normal 11 4 2 3 2 5 3" xfId="25792" xr:uid="{00000000-0005-0000-0000-0000C8620000}"/>
    <cellStyle name="Normal 11 4 2 3 2 6" xfId="25793" xr:uid="{00000000-0005-0000-0000-0000C9620000}"/>
    <cellStyle name="Normal 11 4 2 3 2 7" xfId="25794" xr:uid="{00000000-0005-0000-0000-0000CA620000}"/>
    <cellStyle name="Normal 11 4 2 3 3" xfId="25795" xr:uid="{00000000-0005-0000-0000-0000CB620000}"/>
    <cellStyle name="Normal 11 4 2 3 3 2" xfId="25796" xr:uid="{00000000-0005-0000-0000-0000CC620000}"/>
    <cellStyle name="Normal 11 4 2 3 3 3" xfId="25797" xr:uid="{00000000-0005-0000-0000-0000CD620000}"/>
    <cellStyle name="Normal 11 4 2 3 4" xfId="25798" xr:uid="{00000000-0005-0000-0000-0000CE620000}"/>
    <cellStyle name="Normal 11 4 2 3 4 2" xfId="25799" xr:uid="{00000000-0005-0000-0000-0000CF620000}"/>
    <cellStyle name="Normal 11 4 2 3 4 3" xfId="25800" xr:uid="{00000000-0005-0000-0000-0000D0620000}"/>
    <cellStyle name="Normal 11 4 2 3 5" xfId="25801" xr:uid="{00000000-0005-0000-0000-0000D1620000}"/>
    <cellStyle name="Normal 11 4 2 3 5 2" xfId="25802" xr:uid="{00000000-0005-0000-0000-0000D2620000}"/>
    <cellStyle name="Normal 11 4 2 3 5 3" xfId="25803" xr:uid="{00000000-0005-0000-0000-0000D3620000}"/>
    <cellStyle name="Normal 11 4 2 3 6" xfId="25804" xr:uid="{00000000-0005-0000-0000-0000D4620000}"/>
    <cellStyle name="Normal 11 4 2 3 6 2" xfId="25805" xr:uid="{00000000-0005-0000-0000-0000D5620000}"/>
    <cellStyle name="Normal 11 4 2 3 6 3" xfId="25806" xr:uid="{00000000-0005-0000-0000-0000D6620000}"/>
    <cellStyle name="Normal 11 4 2 3 7" xfId="25807" xr:uid="{00000000-0005-0000-0000-0000D7620000}"/>
    <cellStyle name="Normal 11 4 2 3 8" xfId="25808" xr:uid="{00000000-0005-0000-0000-0000D8620000}"/>
    <cellStyle name="Normal 11 4 2 4" xfId="25809" xr:uid="{00000000-0005-0000-0000-0000D9620000}"/>
    <cellStyle name="Normal 11 4 2 4 2" xfId="25810" xr:uid="{00000000-0005-0000-0000-0000DA620000}"/>
    <cellStyle name="Normal 11 4 2 4 2 2" xfId="25811" xr:uid="{00000000-0005-0000-0000-0000DB620000}"/>
    <cellStyle name="Normal 11 4 2 4 2 2 2" xfId="25812" xr:uid="{00000000-0005-0000-0000-0000DC620000}"/>
    <cellStyle name="Normal 11 4 2 4 2 2 3" xfId="25813" xr:uid="{00000000-0005-0000-0000-0000DD620000}"/>
    <cellStyle name="Normal 11 4 2 4 2 3" xfId="25814" xr:uid="{00000000-0005-0000-0000-0000DE620000}"/>
    <cellStyle name="Normal 11 4 2 4 2 3 2" xfId="25815" xr:uid="{00000000-0005-0000-0000-0000DF620000}"/>
    <cellStyle name="Normal 11 4 2 4 2 3 3" xfId="25816" xr:uid="{00000000-0005-0000-0000-0000E0620000}"/>
    <cellStyle name="Normal 11 4 2 4 2 4" xfId="25817" xr:uid="{00000000-0005-0000-0000-0000E1620000}"/>
    <cellStyle name="Normal 11 4 2 4 2 4 2" xfId="25818" xr:uid="{00000000-0005-0000-0000-0000E2620000}"/>
    <cellStyle name="Normal 11 4 2 4 2 4 3" xfId="25819" xr:uid="{00000000-0005-0000-0000-0000E3620000}"/>
    <cellStyle name="Normal 11 4 2 4 2 5" xfId="25820" xr:uid="{00000000-0005-0000-0000-0000E4620000}"/>
    <cellStyle name="Normal 11 4 2 4 2 5 2" xfId="25821" xr:uid="{00000000-0005-0000-0000-0000E5620000}"/>
    <cellStyle name="Normal 11 4 2 4 2 5 3" xfId="25822" xr:uid="{00000000-0005-0000-0000-0000E6620000}"/>
    <cellStyle name="Normal 11 4 2 4 2 6" xfId="25823" xr:uid="{00000000-0005-0000-0000-0000E7620000}"/>
    <cellStyle name="Normal 11 4 2 4 2 7" xfId="25824" xr:uid="{00000000-0005-0000-0000-0000E8620000}"/>
    <cellStyle name="Normal 11 4 2 4 3" xfId="25825" xr:uid="{00000000-0005-0000-0000-0000E9620000}"/>
    <cellStyle name="Normal 11 4 2 4 3 2" xfId="25826" xr:uid="{00000000-0005-0000-0000-0000EA620000}"/>
    <cellStyle name="Normal 11 4 2 4 3 3" xfId="25827" xr:uid="{00000000-0005-0000-0000-0000EB620000}"/>
    <cellStyle name="Normal 11 4 2 4 4" xfId="25828" xr:uid="{00000000-0005-0000-0000-0000EC620000}"/>
    <cellStyle name="Normal 11 4 2 4 4 2" xfId="25829" xr:uid="{00000000-0005-0000-0000-0000ED620000}"/>
    <cellStyle name="Normal 11 4 2 4 4 3" xfId="25830" xr:uid="{00000000-0005-0000-0000-0000EE620000}"/>
    <cellStyle name="Normal 11 4 2 4 5" xfId="25831" xr:uid="{00000000-0005-0000-0000-0000EF620000}"/>
    <cellStyle name="Normal 11 4 2 4 5 2" xfId="25832" xr:uid="{00000000-0005-0000-0000-0000F0620000}"/>
    <cellStyle name="Normal 11 4 2 4 5 3" xfId="25833" xr:uid="{00000000-0005-0000-0000-0000F1620000}"/>
    <cellStyle name="Normal 11 4 2 4 6" xfId="25834" xr:uid="{00000000-0005-0000-0000-0000F2620000}"/>
    <cellStyle name="Normal 11 4 2 4 6 2" xfId="25835" xr:uid="{00000000-0005-0000-0000-0000F3620000}"/>
    <cellStyle name="Normal 11 4 2 4 6 3" xfId="25836" xr:uid="{00000000-0005-0000-0000-0000F4620000}"/>
    <cellStyle name="Normal 11 4 2 4 7" xfId="25837" xr:uid="{00000000-0005-0000-0000-0000F5620000}"/>
    <cellStyle name="Normal 11 4 2 4 8" xfId="25838" xr:uid="{00000000-0005-0000-0000-0000F6620000}"/>
    <cellStyle name="Normal 11 4 2 5" xfId="25839" xr:uid="{00000000-0005-0000-0000-0000F7620000}"/>
    <cellStyle name="Normal 11 4 2 5 2" xfId="25840" xr:uid="{00000000-0005-0000-0000-0000F8620000}"/>
    <cellStyle name="Normal 11 4 2 5 2 2" xfId="25841" xr:uid="{00000000-0005-0000-0000-0000F9620000}"/>
    <cellStyle name="Normal 11 4 2 5 2 3" xfId="25842" xr:uid="{00000000-0005-0000-0000-0000FA620000}"/>
    <cellStyle name="Normal 11 4 2 5 3" xfId="25843" xr:uid="{00000000-0005-0000-0000-0000FB620000}"/>
    <cellStyle name="Normal 11 4 2 5 3 2" xfId="25844" xr:uid="{00000000-0005-0000-0000-0000FC620000}"/>
    <cellStyle name="Normal 11 4 2 5 3 3" xfId="25845" xr:uid="{00000000-0005-0000-0000-0000FD620000}"/>
    <cellStyle name="Normal 11 4 2 5 4" xfId="25846" xr:uid="{00000000-0005-0000-0000-0000FE620000}"/>
    <cellStyle name="Normal 11 4 2 5 4 2" xfId="25847" xr:uid="{00000000-0005-0000-0000-0000FF620000}"/>
    <cellStyle name="Normal 11 4 2 5 4 3" xfId="25848" xr:uid="{00000000-0005-0000-0000-000000630000}"/>
    <cellStyle name="Normal 11 4 2 5 5" xfId="25849" xr:uid="{00000000-0005-0000-0000-000001630000}"/>
    <cellStyle name="Normal 11 4 2 5 5 2" xfId="25850" xr:uid="{00000000-0005-0000-0000-000002630000}"/>
    <cellStyle name="Normal 11 4 2 5 5 3" xfId="25851" xr:uid="{00000000-0005-0000-0000-000003630000}"/>
    <cellStyle name="Normal 11 4 2 5 6" xfId="25852" xr:uid="{00000000-0005-0000-0000-000004630000}"/>
    <cellStyle name="Normal 11 4 2 5 7" xfId="25853" xr:uid="{00000000-0005-0000-0000-000005630000}"/>
    <cellStyle name="Normal 11 4 2 6" xfId="25854" xr:uid="{00000000-0005-0000-0000-000006630000}"/>
    <cellStyle name="Normal 11 4 2 6 2" xfId="25855" xr:uid="{00000000-0005-0000-0000-000007630000}"/>
    <cellStyle name="Normal 11 4 2 6 2 2" xfId="25856" xr:uid="{00000000-0005-0000-0000-000008630000}"/>
    <cellStyle name="Normal 11 4 2 6 2 3" xfId="25857" xr:uid="{00000000-0005-0000-0000-000009630000}"/>
    <cellStyle name="Normal 11 4 2 6 3" xfId="25858" xr:uid="{00000000-0005-0000-0000-00000A630000}"/>
    <cellStyle name="Normal 11 4 2 6 3 2" xfId="25859" xr:uid="{00000000-0005-0000-0000-00000B630000}"/>
    <cellStyle name="Normal 11 4 2 6 3 3" xfId="25860" xr:uid="{00000000-0005-0000-0000-00000C630000}"/>
    <cellStyle name="Normal 11 4 2 6 4" xfId="25861" xr:uid="{00000000-0005-0000-0000-00000D630000}"/>
    <cellStyle name="Normal 11 4 2 6 4 2" xfId="25862" xr:uid="{00000000-0005-0000-0000-00000E630000}"/>
    <cellStyle name="Normal 11 4 2 6 4 3" xfId="25863" xr:uid="{00000000-0005-0000-0000-00000F630000}"/>
    <cellStyle name="Normal 11 4 2 6 5" xfId="25864" xr:uid="{00000000-0005-0000-0000-000010630000}"/>
    <cellStyle name="Normal 11 4 2 6 5 2" xfId="25865" xr:uid="{00000000-0005-0000-0000-000011630000}"/>
    <cellStyle name="Normal 11 4 2 6 5 3" xfId="25866" xr:uid="{00000000-0005-0000-0000-000012630000}"/>
    <cellStyle name="Normal 11 4 2 6 6" xfId="25867" xr:uid="{00000000-0005-0000-0000-000013630000}"/>
    <cellStyle name="Normal 11 4 2 6 7" xfId="25868" xr:uid="{00000000-0005-0000-0000-000014630000}"/>
    <cellStyle name="Normal 11 4 2 7" xfId="25869" xr:uid="{00000000-0005-0000-0000-000015630000}"/>
    <cellStyle name="Normal 11 4 2 7 2" xfId="25870" xr:uid="{00000000-0005-0000-0000-000016630000}"/>
    <cellStyle name="Normal 11 4 2 7 2 2" xfId="25871" xr:uid="{00000000-0005-0000-0000-000017630000}"/>
    <cellStyle name="Normal 11 4 2 7 2 3" xfId="25872" xr:uid="{00000000-0005-0000-0000-000018630000}"/>
    <cellStyle name="Normal 11 4 2 7 3" xfId="25873" xr:uid="{00000000-0005-0000-0000-000019630000}"/>
    <cellStyle name="Normal 11 4 2 7 3 2" xfId="25874" xr:uid="{00000000-0005-0000-0000-00001A630000}"/>
    <cellStyle name="Normal 11 4 2 7 3 3" xfId="25875" xr:uid="{00000000-0005-0000-0000-00001B630000}"/>
    <cellStyle name="Normal 11 4 2 7 4" xfId="25876" xr:uid="{00000000-0005-0000-0000-00001C630000}"/>
    <cellStyle name="Normal 11 4 2 7 4 2" xfId="25877" xr:uid="{00000000-0005-0000-0000-00001D630000}"/>
    <cellStyle name="Normal 11 4 2 7 4 3" xfId="25878" xr:uid="{00000000-0005-0000-0000-00001E630000}"/>
    <cellStyle name="Normal 11 4 2 7 5" xfId="25879" xr:uid="{00000000-0005-0000-0000-00001F630000}"/>
    <cellStyle name="Normal 11 4 2 7 5 2" xfId="25880" xr:uid="{00000000-0005-0000-0000-000020630000}"/>
    <cellStyle name="Normal 11 4 2 7 5 3" xfId="25881" xr:uid="{00000000-0005-0000-0000-000021630000}"/>
    <cellStyle name="Normal 11 4 2 7 6" xfId="25882" xr:uid="{00000000-0005-0000-0000-000022630000}"/>
    <cellStyle name="Normal 11 4 2 7 7" xfId="25883" xr:uid="{00000000-0005-0000-0000-000023630000}"/>
    <cellStyle name="Normal 11 4 2 8" xfId="25884" xr:uid="{00000000-0005-0000-0000-000024630000}"/>
    <cellStyle name="Normal 11 4 2 8 2" xfId="25885" xr:uid="{00000000-0005-0000-0000-000025630000}"/>
    <cellStyle name="Normal 11 4 2 8 2 2" xfId="25886" xr:uid="{00000000-0005-0000-0000-000026630000}"/>
    <cellStyle name="Normal 11 4 2 8 2 3" xfId="25887" xr:uid="{00000000-0005-0000-0000-000027630000}"/>
    <cellStyle name="Normal 11 4 2 8 3" xfId="25888" xr:uid="{00000000-0005-0000-0000-000028630000}"/>
    <cellStyle name="Normal 11 4 2 8 3 2" xfId="25889" xr:uid="{00000000-0005-0000-0000-000029630000}"/>
    <cellStyle name="Normal 11 4 2 8 3 3" xfId="25890" xr:uid="{00000000-0005-0000-0000-00002A630000}"/>
    <cellStyle name="Normal 11 4 2 8 4" xfId="25891" xr:uid="{00000000-0005-0000-0000-00002B630000}"/>
    <cellStyle name="Normal 11 4 2 8 4 2" xfId="25892" xr:uid="{00000000-0005-0000-0000-00002C630000}"/>
    <cellStyle name="Normal 11 4 2 8 4 3" xfId="25893" xr:uid="{00000000-0005-0000-0000-00002D630000}"/>
    <cellStyle name="Normal 11 4 2 8 5" xfId="25894" xr:uid="{00000000-0005-0000-0000-00002E630000}"/>
    <cellStyle name="Normal 11 4 2 8 5 2" xfId="25895" xr:uid="{00000000-0005-0000-0000-00002F630000}"/>
    <cellStyle name="Normal 11 4 2 8 5 3" xfId="25896" xr:uid="{00000000-0005-0000-0000-000030630000}"/>
    <cellStyle name="Normal 11 4 2 8 6" xfId="25897" xr:uid="{00000000-0005-0000-0000-000031630000}"/>
    <cellStyle name="Normal 11 4 2 8 7" xfId="25898" xr:uid="{00000000-0005-0000-0000-000032630000}"/>
    <cellStyle name="Normal 11 4 2 9" xfId="25899" xr:uid="{00000000-0005-0000-0000-000033630000}"/>
    <cellStyle name="Normal 11 4 2 9 2" xfId="25900" xr:uid="{00000000-0005-0000-0000-000034630000}"/>
    <cellStyle name="Normal 11 4 2 9 3" xfId="25901" xr:uid="{00000000-0005-0000-0000-000035630000}"/>
    <cellStyle name="Normal 11 4 3" xfId="25902" xr:uid="{00000000-0005-0000-0000-000036630000}"/>
    <cellStyle name="Normal 11 4 3 10" xfId="25903" xr:uid="{00000000-0005-0000-0000-000037630000}"/>
    <cellStyle name="Normal 11 4 3 11" xfId="25904" xr:uid="{00000000-0005-0000-0000-000038630000}"/>
    <cellStyle name="Normal 11 4 3 2" xfId="25905" xr:uid="{00000000-0005-0000-0000-000039630000}"/>
    <cellStyle name="Normal 11 4 3 2 2" xfId="25906" xr:uid="{00000000-0005-0000-0000-00003A630000}"/>
    <cellStyle name="Normal 11 4 3 2 2 2" xfId="25907" xr:uid="{00000000-0005-0000-0000-00003B630000}"/>
    <cellStyle name="Normal 11 4 3 2 2 2 2" xfId="25908" xr:uid="{00000000-0005-0000-0000-00003C630000}"/>
    <cellStyle name="Normal 11 4 3 2 2 2 3" xfId="25909" xr:uid="{00000000-0005-0000-0000-00003D630000}"/>
    <cellStyle name="Normal 11 4 3 2 2 3" xfId="25910" xr:uid="{00000000-0005-0000-0000-00003E630000}"/>
    <cellStyle name="Normal 11 4 3 2 2 3 2" xfId="25911" xr:uid="{00000000-0005-0000-0000-00003F630000}"/>
    <cellStyle name="Normal 11 4 3 2 2 3 3" xfId="25912" xr:uid="{00000000-0005-0000-0000-000040630000}"/>
    <cellStyle name="Normal 11 4 3 2 2 4" xfId="25913" xr:uid="{00000000-0005-0000-0000-000041630000}"/>
    <cellStyle name="Normal 11 4 3 2 2 4 2" xfId="25914" xr:uid="{00000000-0005-0000-0000-000042630000}"/>
    <cellStyle name="Normal 11 4 3 2 2 4 3" xfId="25915" xr:uid="{00000000-0005-0000-0000-000043630000}"/>
    <cellStyle name="Normal 11 4 3 2 2 5" xfId="25916" xr:uid="{00000000-0005-0000-0000-000044630000}"/>
    <cellStyle name="Normal 11 4 3 2 2 5 2" xfId="25917" xr:uid="{00000000-0005-0000-0000-000045630000}"/>
    <cellStyle name="Normal 11 4 3 2 2 5 3" xfId="25918" xr:uid="{00000000-0005-0000-0000-000046630000}"/>
    <cellStyle name="Normal 11 4 3 2 2 6" xfId="25919" xr:uid="{00000000-0005-0000-0000-000047630000}"/>
    <cellStyle name="Normal 11 4 3 2 2 7" xfId="25920" xr:uid="{00000000-0005-0000-0000-000048630000}"/>
    <cellStyle name="Normal 11 4 3 2 3" xfId="25921" xr:uid="{00000000-0005-0000-0000-000049630000}"/>
    <cellStyle name="Normal 11 4 3 2 3 2" xfId="25922" xr:uid="{00000000-0005-0000-0000-00004A630000}"/>
    <cellStyle name="Normal 11 4 3 2 3 3" xfId="25923" xr:uid="{00000000-0005-0000-0000-00004B630000}"/>
    <cellStyle name="Normal 11 4 3 2 4" xfId="25924" xr:uid="{00000000-0005-0000-0000-00004C630000}"/>
    <cellStyle name="Normal 11 4 3 2 4 2" xfId="25925" xr:uid="{00000000-0005-0000-0000-00004D630000}"/>
    <cellStyle name="Normal 11 4 3 2 4 3" xfId="25926" xr:uid="{00000000-0005-0000-0000-00004E630000}"/>
    <cellStyle name="Normal 11 4 3 2 5" xfId="25927" xr:uid="{00000000-0005-0000-0000-00004F630000}"/>
    <cellStyle name="Normal 11 4 3 2 5 2" xfId="25928" xr:uid="{00000000-0005-0000-0000-000050630000}"/>
    <cellStyle name="Normal 11 4 3 2 5 3" xfId="25929" xr:uid="{00000000-0005-0000-0000-000051630000}"/>
    <cellStyle name="Normal 11 4 3 2 6" xfId="25930" xr:uid="{00000000-0005-0000-0000-000052630000}"/>
    <cellStyle name="Normal 11 4 3 2 6 2" xfId="25931" xr:uid="{00000000-0005-0000-0000-000053630000}"/>
    <cellStyle name="Normal 11 4 3 2 6 3" xfId="25932" xr:uid="{00000000-0005-0000-0000-000054630000}"/>
    <cellStyle name="Normal 11 4 3 2 7" xfId="25933" xr:uid="{00000000-0005-0000-0000-000055630000}"/>
    <cellStyle name="Normal 11 4 3 2 8" xfId="25934" xr:uid="{00000000-0005-0000-0000-000056630000}"/>
    <cellStyle name="Normal 11 4 3 3" xfId="25935" xr:uid="{00000000-0005-0000-0000-000057630000}"/>
    <cellStyle name="Normal 11 4 3 3 2" xfId="25936" xr:uid="{00000000-0005-0000-0000-000058630000}"/>
    <cellStyle name="Normal 11 4 3 3 2 2" xfId="25937" xr:uid="{00000000-0005-0000-0000-000059630000}"/>
    <cellStyle name="Normal 11 4 3 3 2 3" xfId="25938" xr:uid="{00000000-0005-0000-0000-00005A630000}"/>
    <cellStyle name="Normal 11 4 3 3 3" xfId="25939" xr:uid="{00000000-0005-0000-0000-00005B630000}"/>
    <cellStyle name="Normal 11 4 3 3 3 2" xfId="25940" xr:uid="{00000000-0005-0000-0000-00005C630000}"/>
    <cellStyle name="Normal 11 4 3 3 3 3" xfId="25941" xr:uid="{00000000-0005-0000-0000-00005D630000}"/>
    <cellStyle name="Normal 11 4 3 3 4" xfId="25942" xr:uid="{00000000-0005-0000-0000-00005E630000}"/>
    <cellStyle name="Normal 11 4 3 3 4 2" xfId="25943" xr:uid="{00000000-0005-0000-0000-00005F630000}"/>
    <cellStyle name="Normal 11 4 3 3 4 3" xfId="25944" xr:uid="{00000000-0005-0000-0000-000060630000}"/>
    <cellStyle name="Normal 11 4 3 3 5" xfId="25945" xr:uid="{00000000-0005-0000-0000-000061630000}"/>
    <cellStyle name="Normal 11 4 3 3 5 2" xfId="25946" xr:uid="{00000000-0005-0000-0000-000062630000}"/>
    <cellStyle name="Normal 11 4 3 3 5 3" xfId="25947" xr:uid="{00000000-0005-0000-0000-000063630000}"/>
    <cellStyle name="Normal 11 4 3 3 6" xfId="25948" xr:uid="{00000000-0005-0000-0000-000064630000}"/>
    <cellStyle name="Normal 11 4 3 3 7" xfId="25949" xr:uid="{00000000-0005-0000-0000-000065630000}"/>
    <cellStyle name="Normal 11 4 3 4" xfId="25950" xr:uid="{00000000-0005-0000-0000-000066630000}"/>
    <cellStyle name="Normal 11 4 3 4 2" xfId="25951" xr:uid="{00000000-0005-0000-0000-000067630000}"/>
    <cellStyle name="Normal 11 4 3 4 2 2" xfId="25952" xr:uid="{00000000-0005-0000-0000-000068630000}"/>
    <cellStyle name="Normal 11 4 3 4 2 3" xfId="25953" xr:uid="{00000000-0005-0000-0000-000069630000}"/>
    <cellStyle name="Normal 11 4 3 4 3" xfId="25954" xr:uid="{00000000-0005-0000-0000-00006A630000}"/>
    <cellStyle name="Normal 11 4 3 4 3 2" xfId="25955" xr:uid="{00000000-0005-0000-0000-00006B630000}"/>
    <cellStyle name="Normal 11 4 3 4 3 3" xfId="25956" xr:uid="{00000000-0005-0000-0000-00006C630000}"/>
    <cellStyle name="Normal 11 4 3 4 4" xfId="25957" xr:uid="{00000000-0005-0000-0000-00006D630000}"/>
    <cellStyle name="Normal 11 4 3 4 4 2" xfId="25958" xr:uid="{00000000-0005-0000-0000-00006E630000}"/>
    <cellStyle name="Normal 11 4 3 4 4 3" xfId="25959" xr:uid="{00000000-0005-0000-0000-00006F630000}"/>
    <cellStyle name="Normal 11 4 3 4 5" xfId="25960" xr:uid="{00000000-0005-0000-0000-000070630000}"/>
    <cellStyle name="Normal 11 4 3 4 5 2" xfId="25961" xr:uid="{00000000-0005-0000-0000-000071630000}"/>
    <cellStyle name="Normal 11 4 3 4 5 3" xfId="25962" xr:uid="{00000000-0005-0000-0000-000072630000}"/>
    <cellStyle name="Normal 11 4 3 4 6" xfId="25963" xr:uid="{00000000-0005-0000-0000-000073630000}"/>
    <cellStyle name="Normal 11 4 3 4 7" xfId="25964" xr:uid="{00000000-0005-0000-0000-000074630000}"/>
    <cellStyle name="Normal 11 4 3 5" xfId="25965" xr:uid="{00000000-0005-0000-0000-000075630000}"/>
    <cellStyle name="Normal 11 4 3 5 2" xfId="25966" xr:uid="{00000000-0005-0000-0000-000076630000}"/>
    <cellStyle name="Normal 11 4 3 5 2 2" xfId="25967" xr:uid="{00000000-0005-0000-0000-000077630000}"/>
    <cellStyle name="Normal 11 4 3 5 2 3" xfId="25968" xr:uid="{00000000-0005-0000-0000-000078630000}"/>
    <cellStyle name="Normal 11 4 3 5 3" xfId="25969" xr:uid="{00000000-0005-0000-0000-000079630000}"/>
    <cellStyle name="Normal 11 4 3 5 3 2" xfId="25970" xr:uid="{00000000-0005-0000-0000-00007A630000}"/>
    <cellStyle name="Normal 11 4 3 5 3 3" xfId="25971" xr:uid="{00000000-0005-0000-0000-00007B630000}"/>
    <cellStyle name="Normal 11 4 3 5 4" xfId="25972" xr:uid="{00000000-0005-0000-0000-00007C630000}"/>
    <cellStyle name="Normal 11 4 3 5 4 2" xfId="25973" xr:uid="{00000000-0005-0000-0000-00007D630000}"/>
    <cellStyle name="Normal 11 4 3 5 4 3" xfId="25974" xr:uid="{00000000-0005-0000-0000-00007E630000}"/>
    <cellStyle name="Normal 11 4 3 5 5" xfId="25975" xr:uid="{00000000-0005-0000-0000-00007F630000}"/>
    <cellStyle name="Normal 11 4 3 5 5 2" xfId="25976" xr:uid="{00000000-0005-0000-0000-000080630000}"/>
    <cellStyle name="Normal 11 4 3 5 5 3" xfId="25977" xr:uid="{00000000-0005-0000-0000-000081630000}"/>
    <cellStyle name="Normal 11 4 3 5 6" xfId="25978" xr:uid="{00000000-0005-0000-0000-000082630000}"/>
    <cellStyle name="Normal 11 4 3 5 7" xfId="25979" xr:uid="{00000000-0005-0000-0000-000083630000}"/>
    <cellStyle name="Normal 11 4 3 6" xfId="25980" xr:uid="{00000000-0005-0000-0000-000084630000}"/>
    <cellStyle name="Normal 11 4 3 6 2" xfId="25981" xr:uid="{00000000-0005-0000-0000-000085630000}"/>
    <cellStyle name="Normal 11 4 3 6 3" xfId="25982" xr:uid="{00000000-0005-0000-0000-000086630000}"/>
    <cellStyle name="Normal 11 4 3 7" xfId="25983" xr:uid="{00000000-0005-0000-0000-000087630000}"/>
    <cellStyle name="Normal 11 4 3 7 2" xfId="25984" xr:uid="{00000000-0005-0000-0000-000088630000}"/>
    <cellStyle name="Normal 11 4 3 7 3" xfId="25985" xr:uid="{00000000-0005-0000-0000-000089630000}"/>
    <cellStyle name="Normal 11 4 3 8" xfId="25986" xr:uid="{00000000-0005-0000-0000-00008A630000}"/>
    <cellStyle name="Normal 11 4 3 8 2" xfId="25987" xr:uid="{00000000-0005-0000-0000-00008B630000}"/>
    <cellStyle name="Normal 11 4 3 8 3" xfId="25988" xr:uid="{00000000-0005-0000-0000-00008C630000}"/>
    <cellStyle name="Normal 11 4 3 9" xfId="25989" xr:uid="{00000000-0005-0000-0000-00008D630000}"/>
    <cellStyle name="Normal 11 4 3 9 2" xfId="25990" xr:uid="{00000000-0005-0000-0000-00008E630000}"/>
    <cellStyle name="Normal 11 4 3 9 3" xfId="25991" xr:uid="{00000000-0005-0000-0000-00008F630000}"/>
    <cellStyle name="Normal 11 4 4" xfId="25992" xr:uid="{00000000-0005-0000-0000-000090630000}"/>
    <cellStyle name="Normal 11 4 4 2" xfId="25993" xr:uid="{00000000-0005-0000-0000-000091630000}"/>
    <cellStyle name="Normal 11 4 4 2 2" xfId="25994" xr:uid="{00000000-0005-0000-0000-000092630000}"/>
    <cellStyle name="Normal 11 4 4 2 2 2" xfId="25995" xr:uid="{00000000-0005-0000-0000-000093630000}"/>
    <cellStyle name="Normal 11 4 4 2 2 3" xfId="25996" xr:uid="{00000000-0005-0000-0000-000094630000}"/>
    <cellStyle name="Normal 11 4 4 2 3" xfId="25997" xr:uid="{00000000-0005-0000-0000-000095630000}"/>
    <cellStyle name="Normal 11 4 4 2 3 2" xfId="25998" xr:uid="{00000000-0005-0000-0000-000096630000}"/>
    <cellStyle name="Normal 11 4 4 2 3 3" xfId="25999" xr:uid="{00000000-0005-0000-0000-000097630000}"/>
    <cellStyle name="Normal 11 4 4 2 4" xfId="26000" xr:uid="{00000000-0005-0000-0000-000098630000}"/>
    <cellStyle name="Normal 11 4 4 2 4 2" xfId="26001" xr:uid="{00000000-0005-0000-0000-000099630000}"/>
    <cellStyle name="Normal 11 4 4 2 4 3" xfId="26002" xr:uid="{00000000-0005-0000-0000-00009A630000}"/>
    <cellStyle name="Normal 11 4 4 2 5" xfId="26003" xr:uid="{00000000-0005-0000-0000-00009B630000}"/>
    <cellStyle name="Normal 11 4 4 2 5 2" xfId="26004" xr:uid="{00000000-0005-0000-0000-00009C630000}"/>
    <cellStyle name="Normal 11 4 4 2 5 3" xfId="26005" xr:uid="{00000000-0005-0000-0000-00009D630000}"/>
    <cellStyle name="Normal 11 4 4 2 6" xfId="26006" xr:uid="{00000000-0005-0000-0000-00009E630000}"/>
    <cellStyle name="Normal 11 4 4 2 7" xfId="26007" xr:uid="{00000000-0005-0000-0000-00009F630000}"/>
    <cellStyle name="Normal 11 4 4 3" xfId="26008" xr:uid="{00000000-0005-0000-0000-0000A0630000}"/>
    <cellStyle name="Normal 11 4 4 3 2" xfId="26009" xr:uid="{00000000-0005-0000-0000-0000A1630000}"/>
    <cellStyle name="Normal 11 4 4 3 3" xfId="26010" xr:uid="{00000000-0005-0000-0000-0000A2630000}"/>
    <cellStyle name="Normal 11 4 4 4" xfId="26011" xr:uid="{00000000-0005-0000-0000-0000A3630000}"/>
    <cellStyle name="Normal 11 4 4 4 2" xfId="26012" xr:uid="{00000000-0005-0000-0000-0000A4630000}"/>
    <cellStyle name="Normal 11 4 4 4 3" xfId="26013" xr:uid="{00000000-0005-0000-0000-0000A5630000}"/>
    <cellStyle name="Normal 11 4 4 5" xfId="26014" xr:uid="{00000000-0005-0000-0000-0000A6630000}"/>
    <cellStyle name="Normal 11 4 4 5 2" xfId="26015" xr:uid="{00000000-0005-0000-0000-0000A7630000}"/>
    <cellStyle name="Normal 11 4 4 5 3" xfId="26016" xr:uid="{00000000-0005-0000-0000-0000A8630000}"/>
    <cellStyle name="Normal 11 4 4 6" xfId="26017" xr:uid="{00000000-0005-0000-0000-0000A9630000}"/>
    <cellStyle name="Normal 11 4 4 6 2" xfId="26018" xr:uid="{00000000-0005-0000-0000-0000AA630000}"/>
    <cellStyle name="Normal 11 4 4 6 3" xfId="26019" xr:uid="{00000000-0005-0000-0000-0000AB630000}"/>
    <cellStyle name="Normal 11 4 4 7" xfId="26020" xr:uid="{00000000-0005-0000-0000-0000AC630000}"/>
    <cellStyle name="Normal 11 4 4 8" xfId="26021" xr:uid="{00000000-0005-0000-0000-0000AD630000}"/>
    <cellStyle name="Normal 11 4 5" xfId="26022" xr:uid="{00000000-0005-0000-0000-0000AE630000}"/>
    <cellStyle name="Normal 11 4 5 2" xfId="26023" xr:uid="{00000000-0005-0000-0000-0000AF630000}"/>
    <cellStyle name="Normal 11 4 5 2 2" xfId="26024" xr:uid="{00000000-0005-0000-0000-0000B0630000}"/>
    <cellStyle name="Normal 11 4 5 2 2 2" xfId="26025" xr:uid="{00000000-0005-0000-0000-0000B1630000}"/>
    <cellStyle name="Normal 11 4 5 2 2 3" xfId="26026" xr:uid="{00000000-0005-0000-0000-0000B2630000}"/>
    <cellStyle name="Normal 11 4 5 2 3" xfId="26027" xr:uid="{00000000-0005-0000-0000-0000B3630000}"/>
    <cellStyle name="Normal 11 4 5 2 3 2" xfId="26028" xr:uid="{00000000-0005-0000-0000-0000B4630000}"/>
    <cellStyle name="Normal 11 4 5 2 3 3" xfId="26029" xr:uid="{00000000-0005-0000-0000-0000B5630000}"/>
    <cellStyle name="Normal 11 4 5 2 4" xfId="26030" xr:uid="{00000000-0005-0000-0000-0000B6630000}"/>
    <cellStyle name="Normal 11 4 5 2 4 2" xfId="26031" xr:uid="{00000000-0005-0000-0000-0000B7630000}"/>
    <cellStyle name="Normal 11 4 5 2 4 3" xfId="26032" xr:uid="{00000000-0005-0000-0000-0000B8630000}"/>
    <cellStyle name="Normal 11 4 5 2 5" xfId="26033" xr:uid="{00000000-0005-0000-0000-0000B9630000}"/>
    <cellStyle name="Normal 11 4 5 2 5 2" xfId="26034" xr:uid="{00000000-0005-0000-0000-0000BA630000}"/>
    <cellStyle name="Normal 11 4 5 2 5 3" xfId="26035" xr:uid="{00000000-0005-0000-0000-0000BB630000}"/>
    <cellStyle name="Normal 11 4 5 2 6" xfId="26036" xr:uid="{00000000-0005-0000-0000-0000BC630000}"/>
    <cellStyle name="Normal 11 4 5 2 7" xfId="26037" xr:uid="{00000000-0005-0000-0000-0000BD630000}"/>
    <cellStyle name="Normal 11 4 5 3" xfId="26038" xr:uid="{00000000-0005-0000-0000-0000BE630000}"/>
    <cellStyle name="Normal 11 4 5 3 2" xfId="26039" xr:uid="{00000000-0005-0000-0000-0000BF630000}"/>
    <cellStyle name="Normal 11 4 5 3 3" xfId="26040" xr:uid="{00000000-0005-0000-0000-0000C0630000}"/>
    <cellStyle name="Normal 11 4 5 4" xfId="26041" xr:uid="{00000000-0005-0000-0000-0000C1630000}"/>
    <cellStyle name="Normal 11 4 5 4 2" xfId="26042" xr:uid="{00000000-0005-0000-0000-0000C2630000}"/>
    <cellStyle name="Normal 11 4 5 4 3" xfId="26043" xr:uid="{00000000-0005-0000-0000-0000C3630000}"/>
    <cellStyle name="Normal 11 4 5 5" xfId="26044" xr:uid="{00000000-0005-0000-0000-0000C4630000}"/>
    <cellStyle name="Normal 11 4 5 5 2" xfId="26045" xr:uid="{00000000-0005-0000-0000-0000C5630000}"/>
    <cellStyle name="Normal 11 4 5 5 3" xfId="26046" xr:uid="{00000000-0005-0000-0000-0000C6630000}"/>
    <cellStyle name="Normal 11 4 5 6" xfId="26047" xr:uid="{00000000-0005-0000-0000-0000C7630000}"/>
    <cellStyle name="Normal 11 4 5 6 2" xfId="26048" xr:uid="{00000000-0005-0000-0000-0000C8630000}"/>
    <cellStyle name="Normal 11 4 5 6 3" xfId="26049" xr:uid="{00000000-0005-0000-0000-0000C9630000}"/>
    <cellStyle name="Normal 11 4 5 7" xfId="26050" xr:uid="{00000000-0005-0000-0000-0000CA630000}"/>
    <cellStyle name="Normal 11 4 5 8" xfId="26051" xr:uid="{00000000-0005-0000-0000-0000CB630000}"/>
    <cellStyle name="Normal 11 4 6" xfId="26052" xr:uid="{00000000-0005-0000-0000-0000CC630000}"/>
    <cellStyle name="Normal 11 4 6 2" xfId="26053" xr:uid="{00000000-0005-0000-0000-0000CD630000}"/>
    <cellStyle name="Normal 11 4 6 2 2" xfId="26054" xr:uid="{00000000-0005-0000-0000-0000CE630000}"/>
    <cellStyle name="Normal 11 4 6 2 3" xfId="26055" xr:uid="{00000000-0005-0000-0000-0000CF630000}"/>
    <cellStyle name="Normal 11 4 6 3" xfId="26056" xr:uid="{00000000-0005-0000-0000-0000D0630000}"/>
    <cellStyle name="Normal 11 4 6 3 2" xfId="26057" xr:uid="{00000000-0005-0000-0000-0000D1630000}"/>
    <cellStyle name="Normal 11 4 6 3 3" xfId="26058" xr:uid="{00000000-0005-0000-0000-0000D2630000}"/>
    <cellStyle name="Normal 11 4 6 4" xfId="26059" xr:uid="{00000000-0005-0000-0000-0000D3630000}"/>
    <cellStyle name="Normal 11 4 6 4 2" xfId="26060" xr:uid="{00000000-0005-0000-0000-0000D4630000}"/>
    <cellStyle name="Normal 11 4 6 4 3" xfId="26061" xr:uid="{00000000-0005-0000-0000-0000D5630000}"/>
    <cellStyle name="Normal 11 4 6 5" xfId="26062" xr:uid="{00000000-0005-0000-0000-0000D6630000}"/>
    <cellStyle name="Normal 11 4 6 5 2" xfId="26063" xr:uid="{00000000-0005-0000-0000-0000D7630000}"/>
    <cellStyle name="Normal 11 4 6 5 3" xfId="26064" xr:uid="{00000000-0005-0000-0000-0000D8630000}"/>
    <cellStyle name="Normal 11 4 6 6" xfId="26065" xr:uid="{00000000-0005-0000-0000-0000D9630000}"/>
    <cellStyle name="Normal 11 4 6 7" xfId="26066" xr:uid="{00000000-0005-0000-0000-0000DA630000}"/>
    <cellStyle name="Normal 11 4 7" xfId="26067" xr:uid="{00000000-0005-0000-0000-0000DB630000}"/>
    <cellStyle name="Normal 11 4 7 2" xfId="26068" xr:uid="{00000000-0005-0000-0000-0000DC630000}"/>
    <cellStyle name="Normal 11 4 7 2 2" xfId="26069" xr:uid="{00000000-0005-0000-0000-0000DD630000}"/>
    <cellStyle name="Normal 11 4 7 2 3" xfId="26070" xr:uid="{00000000-0005-0000-0000-0000DE630000}"/>
    <cellStyle name="Normal 11 4 7 3" xfId="26071" xr:uid="{00000000-0005-0000-0000-0000DF630000}"/>
    <cellStyle name="Normal 11 4 7 3 2" xfId="26072" xr:uid="{00000000-0005-0000-0000-0000E0630000}"/>
    <cellStyle name="Normal 11 4 7 3 3" xfId="26073" xr:uid="{00000000-0005-0000-0000-0000E1630000}"/>
    <cellStyle name="Normal 11 4 7 4" xfId="26074" xr:uid="{00000000-0005-0000-0000-0000E2630000}"/>
    <cellStyle name="Normal 11 4 7 4 2" xfId="26075" xr:uid="{00000000-0005-0000-0000-0000E3630000}"/>
    <cellStyle name="Normal 11 4 7 4 3" xfId="26076" xr:uid="{00000000-0005-0000-0000-0000E4630000}"/>
    <cellStyle name="Normal 11 4 7 5" xfId="26077" xr:uid="{00000000-0005-0000-0000-0000E5630000}"/>
    <cellStyle name="Normal 11 4 7 5 2" xfId="26078" xr:uid="{00000000-0005-0000-0000-0000E6630000}"/>
    <cellStyle name="Normal 11 4 7 5 3" xfId="26079" xr:uid="{00000000-0005-0000-0000-0000E7630000}"/>
    <cellStyle name="Normal 11 4 7 6" xfId="26080" xr:uid="{00000000-0005-0000-0000-0000E8630000}"/>
    <cellStyle name="Normal 11 4 7 7" xfId="26081" xr:uid="{00000000-0005-0000-0000-0000E9630000}"/>
    <cellStyle name="Normal 11 4 8" xfId="26082" xr:uid="{00000000-0005-0000-0000-0000EA630000}"/>
    <cellStyle name="Normal 11 4 8 2" xfId="26083" xr:uid="{00000000-0005-0000-0000-0000EB630000}"/>
    <cellStyle name="Normal 11 4 8 2 2" xfId="26084" xr:uid="{00000000-0005-0000-0000-0000EC630000}"/>
    <cellStyle name="Normal 11 4 8 2 3" xfId="26085" xr:uid="{00000000-0005-0000-0000-0000ED630000}"/>
    <cellStyle name="Normal 11 4 8 3" xfId="26086" xr:uid="{00000000-0005-0000-0000-0000EE630000}"/>
    <cellStyle name="Normal 11 4 8 3 2" xfId="26087" xr:uid="{00000000-0005-0000-0000-0000EF630000}"/>
    <cellStyle name="Normal 11 4 8 3 3" xfId="26088" xr:uid="{00000000-0005-0000-0000-0000F0630000}"/>
    <cellStyle name="Normal 11 4 8 4" xfId="26089" xr:uid="{00000000-0005-0000-0000-0000F1630000}"/>
    <cellStyle name="Normal 11 4 8 4 2" xfId="26090" xr:uid="{00000000-0005-0000-0000-0000F2630000}"/>
    <cellStyle name="Normal 11 4 8 4 3" xfId="26091" xr:uid="{00000000-0005-0000-0000-0000F3630000}"/>
    <cellStyle name="Normal 11 4 8 5" xfId="26092" xr:uid="{00000000-0005-0000-0000-0000F4630000}"/>
    <cellStyle name="Normal 11 4 8 5 2" xfId="26093" xr:uid="{00000000-0005-0000-0000-0000F5630000}"/>
    <cellStyle name="Normal 11 4 8 5 3" xfId="26094" xr:uid="{00000000-0005-0000-0000-0000F6630000}"/>
    <cellStyle name="Normal 11 4 8 6" xfId="26095" xr:uid="{00000000-0005-0000-0000-0000F7630000}"/>
    <cellStyle name="Normal 11 4 8 7" xfId="26096" xr:uid="{00000000-0005-0000-0000-0000F8630000}"/>
    <cellStyle name="Normal 11 4 9" xfId="26097" xr:uid="{00000000-0005-0000-0000-0000F9630000}"/>
    <cellStyle name="Normal 11 4 9 2" xfId="26098" xr:uid="{00000000-0005-0000-0000-0000FA630000}"/>
    <cellStyle name="Normal 11 4 9 2 2" xfId="26099" xr:uid="{00000000-0005-0000-0000-0000FB630000}"/>
    <cellStyle name="Normal 11 4 9 2 3" xfId="26100" xr:uid="{00000000-0005-0000-0000-0000FC630000}"/>
    <cellStyle name="Normal 11 4 9 3" xfId="26101" xr:uid="{00000000-0005-0000-0000-0000FD630000}"/>
    <cellStyle name="Normal 11 4 9 3 2" xfId="26102" xr:uid="{00000000-0005-0000-0000-0000FE630000}"/>
    <cellStyle name="Normal 11 4 9 3 3" xfId="26103" xr:uid="{00000000-0005-0000-0000-0000FF630000}"/>
    <cellStyle name="Normal 11 4 9 4" xfId="26104" xr:uid="{00000000-0005-0000-0000-000000640000}"/>
    <cellStyle name="Normal 11 4 9 4 2" xfId="26105" xr:uid="{00000000-0005-0000-0000-000001640000}"/>
    <cellStyle name="Normal 11 4 9 4 3" xfId="26106" xr:uid="{00000000-0005-0000-0000-000002640000}"/>
    <cellStyle name="Normal 11 4 9 5" xfId="26107" xr:uid="{00000000-0005-0000-0000-000003640000}"/>
    <cellStyle name="Normal 11 4 9 5 2" xfId="26108" xr:uid="{00000000-0005-0000-0000-000004640000}"/>
    <cellStyle name="Normal 11 4 9 5 3" xfId="26109" xr:uid="{00000000-0005-0000-0000-000005640000}"/>
    <cellStyle name="Normal 11 4 9 6" xfId="26110" xr:uid="{00000000-0005-0000-0000-000006640000}"/>
    <cellStyle name="Normal 11 4 9 7" xfId="26111" xr:uid="{00000000-0005-0000-0000-000007640000}"/>
    <cellStyle name="Normal 11 5" xfId="26112" xr:uid="{00000000-0005-0000-0000-000008640000}"/>
    <cellStyle name="Normal 11 5 10" xfId="26113" xr:uid="{00000000-0005-0000-0000-000009640000}"/>
    <cellStyle name="Normal 11 5 10 2" xfId="26114" xr:uid="{00000000-0005-0000-0000-00000A640000}"/>
    <cellStyle name="Normal 11 5 10 3" xfId="26115" xr:uid="{00000000-0005-0000-0000-00000B640000}"/>
    <cellStyle name="Normal 11 5 11" xfId="26116" xr:uid="{00000000-0005-0000-0000-00000C640000}"/>
    <cellStyle name="Normal 11 5 11 2" xfId="26117" xr:uid="{00000000-0005-0000-0000-00000D640000}"/>
    <cellStyle name="Normal 11 5 11 3" xfId="26118" xr:uid="{00000000-0005-0000-0000-00000E640000}"/>
    <cellStyle name="Normal 11 5 12" xfId="26119" xr:uid="{00000000-0005-0000-0000-00000F640000}"/>
    <cellStyle name="Normal 11 5 12 2" xfId="26120" xr:uid="{00000000-0005-0000-0000-000010640000}"/>
    <cellStyle name="Normal 11 5 12 3" xfId="26121" xr:uid="{00000000-0005-0000-0000-000011640000}"/>
    <cellStyle name="Normal 11 5 13" xfId="26122" xr:uid="{00000000-0005-0000-0000-000012640000}"/>
    <cellStyle name="Normal 11 5 14" xfId="26123" xr:uid="{00000000-0005-0000-0000-000013640000}"/>
    <cellStyle name="Normal 11 5 2" xfId="26124" xr:uid="{00000000-0005-0000-0000-000014640000}"/>
    <cellStyle name="Normal 11 5 2 10" xfId="26125" xr:uid="{00000000-0005-0000-0000-000015640000}"/>
    <cellStyle name="Normal 11 5 2 11" xfId="26126" xr:uid="{00000000-0005-0000-0000-000016640000}"/>
    <cellStyle name="Normal 11 5 2 2" xfId="26127" xr:uid="{00000000-0005-0000-0000-000017640000}"/>
    <cellStyle name="Normal 11 5 2 2 2" xfId="26128" xr:uid="{00000000-0005-0000-0000-000018640000}"/>
    <cellStyle name="Normal 11 5 2 2 2 2" xfId="26129" xr:uid="{00000000-0005-0000-0000-000019640000}"/>
    <cellStyle name="Normal 11 5 2 2 2 2 2" xfId="26130" xr:uid="{00000000-0005-0000-0000-00001A640000}"/>
    <cellStyle name="Normal 11 5 2 2 2 2 3" xfId="26131" xr:uid="{00000000-0005-0000-0000-00001B640000}"/>
    <cellStyle name="Normal 11 5 2 2 2 3" xfId="26132" xr:uid="{00000000-0005-0000-0000-00001C640000}"/>
    <cellStyle name="Normal 11 5 2 2 2 3 2" xfId="26133" xr:uid="{00000000-0005-0000-0000-00001D640000}"/>
    <cellStyle name="Normal 11 5 2 2 2 3 3" xfId="26134" xr:uid="{00000000-0005-0000-0000-00001E640000}"/>
    <cellStyle name="Normal 11 5 2 2 2 4" xfId="26135" xr:uid="{00000000-0005-0000-0000-00001F640000}"/>
    <cellStyle name="Normal 11 5 2 2 2 4 2" xfId="26136" xr:uid="{00000000-0005-0000-0000-000020640000}"/>
    <cellStyle name="Normal 11 5 2 2 2 4 3" xfId="26137" xr:uid="{00000000-0005-0000-0000-000021640000}"/>
    <cellStyle name="Normal 11 5 2 2 2 5" xfId="26138" xr:uid="{00000000-0005-0000-0000-000022640000}"/>
    <cellStyle name="Normal 11 5 2 2 2 5 2" xfId="26139" xr:uid="{00000000-0005-0000-0000-000023640000}"/>
    <cellStyle name="Normal 11 5 2 2 2 5 3" xfId="26140" xr:uid="{00000000-0005-0000-0000-000024640000}"/>
    <cellStyle name="Normal 11 5 2 2 2 6" xfId="26141" xr:uid="{00000000-0005-0000-0000-000025640000}"/>
    <cellStyle name="Normal 11 5 2 2 2 7" xfId="26142" xr:uid="{00000000-0005-0000-0000-000026640000}"/>
    <cellStyle name="Normal 11 5 2 2 3" xfId="26143" xr:uid="{00000000-0005-0000-0000-000027640000}"/>
    <cellStyle name="Normal 11 5 2 2 3 2" xfId="26144" xr:uid="{00000000-0005-0000-0000-000028640000}"/>
    <cellStyle name="Normal 11 5 2 2 3 3" xfId="26145" xr:uid="{00000000-0005-0000-0000-000029640000}"/>
    <cellStyle name="Normal 11 5 2 2 4" xfId="26146" xr:uid="{00000000-0005-0000-0000-00002A640000}"/>
    <cellStyle name="Normal 11 5 2 2 4 2" xfId="26147" xr:uid="{00000000-0005-0000-0000-00002B640000}"/>
    <cellStyle name="Normal 11 5 2 2 4 3" xfId="26148" xr:uid="{00000000-0005-0000-0000-00002C640000}"/>
    <cellStyle name="Normal 11 5 2 2 5" xfId="26149" xr:uid="{00000000-0005-0000-0000-00002D640000}"/>
    <cellStyle name="Normal 11 5 2 2 5 2" xfId="26150" xr:uid="{00000000-0005-0000-0000-00002E640000}"/>
    <cellStyle name="Normal 11 5 2 2 5 3" xfId="26151" xr:uid="{00000000-0005-0000-0000-00002F640000}"/>
    <cellStyle name="Normal 11 5 2 2 6" xfId="26152" xr:uid="{00000000-0005-0000-0000-000030640000}"/>
    <cellStyle name="Normal 11 5 2 2 6 2" xfId="26153" xr:uid="{00000000-0005-0000-0000-000031640000}"/>
    <cellStyle name="Normal 11 5 2 2 6 3" xfId="26154" xr:uid="{00000000-0005-0000-0000-000032640000}"/>
    <cellStyle name="Normal 11 5 2 2 7" xfId="26155" xr:uid="{00000000-0005-0000-0000-000033640000}"/>
    <cellStyle name="Normal 11 5 2 2 8" xfId="26156" xr:uid="{00000000-0005-0000-0000-000034640000}"/>
    <cellStyle name="Normal 11 5 2 3" xfId="26157" xr:uid="{00000000-0005-0000-0000-000035640000}"/>
    <cellStyle name="Normal 11 5 2 3 2" xfId="26158" xr:uid="{00000000-0005-0000-0000-000036640000}"/>
    <cellStyle name="Normal 11 5 2 3 2 2" xfId="26159" xr:uid="{00000000-0005-0000-0000-000037640000}"/>
    <cellStyle name="Normal 11 5 2 3 2 3" xfId="26160" xr:uid="{00000000-0005-0000-0000-000038640000}"/>
    <cellStyle name="Normal 11 5 2 3 3" xfId="26161" xr:uid="{00000000-0005-0000-0000-000039640000}"/>
    <cellStyle name="Normal 11 5 2 3 3 2" xfId="26162" xr:uid="{00000000-0005-0000-0000-00003A640000}"/>
    <cellStyle name="Normal 11 5 2 3 3 3" xfId="26163" xr:uid="{00000000-0005-0000-0000-00003B640000}"/>
    <cellStyle name="Normal 11 5 2 3 4" xfId="26164" xr:uid="{00000000-0005-0000-0000-00003C640000}"/>
    <cellStyle name="Normal 11 5 2 3 4 2" xfId="26165" xr:uid="{00000000-0005-0000-0000-00003D640000}"/>
    <cellStyle name="Normal 11 5 2 3 4 3" xfId="26166" xr:uid="{00000000-0005-0000-0000-00003E640000}"/>
    <cellStyle name="Normal 11 5 2 3 5" xfId="26167" xr:uid="{00000000-0005-0000-0000-00003F640000}"/>
    <cellStyle name="Normal 11 5 2 3 5 2" xfId="26168" xr:uid="{00000000-0005-0000-0000-000040640000}"/>
    <cellStyle name="Normal 11 5 2 3 5 3" xfId="26169" xr:uid="{00000000-0005-0000-0000-000041640000}"/>
    <cellStyle name="Normal 11 5 2 3 6" xfId="26170" xr:uid="{00000000-0005-0000-0000-000042640000}"/>
    <cellStyle name="Normal 11 5 2 3 7" xfId="26171" xr:uid="{00000000-0005-0000-0000-000043640000}"/>
    <cellStyle name="Normal 11 5 2 4" xfId="26172" xr:uid="{00000000-0005-0000-0000-000044640000}"/>
    <cellStyle name="Normal 11 5 2 4 2" xfId="26173" xr:uid="{00000000-0005-0000-0000-000045640000}"/>
    <cellStyle name="Normal 11 5 2 4 2 2" xfId="26174" xr:uid="{00000000-0005-0000-0000-000046640000}"/>
    <cellStyle name="Normal 11 5 2 4 2 3" xfId="26175" xr:uid="{00000000-0005-0000-0000-000047640000}"/>
    <cellStyle name="Normal 11 5 2 4 3" xfId="26176" xr:uid="{00000000-0005-0000-0000-000048640000}"/>
    <cellStyle name="Normal 11 5 2 4 3 2" xfId="26177" xr:uid="{00000000-0005-0000-0000-000049640000}"/>
    <cellStyle name="Normal 11 5 2 4 3 3" xfId="26178" xr:uid="{00000000-0005-0000-0000-00004A640000}"/>
    <cellStyle name="Normal 11 5 2 4 4" xfId="26179" xr:uid="{00000000-0005-0000-0000-00004B640000}"/>
    <cellStyle name="Normal 11 5 2 4 4 2" xfId="26180" xr:uid="{00000000-0005-0000-0000-00004C640000}"/>
    <cellStyle name="Normal 11 5 2 4 4 3" xfId="26181" xr:uid="{00000000-0005-0000-0000-00004D640000}"/>
    <cellStyle name="Normal 11 5 2 4 5" xfId="26182" xr:uid="{00000000-0005-0000-0000-00004E640000}"/>
    <cellStyle name="Normal 11 5 2 4 5 2" xfId="26183" xr:uid="{00000000-0005-0000-0000-00004F640000}"/>
    <cellStyle name="Normal 11 5 2 4 5 3" xfId="26184" xr:uid="{00000000-0005-0000-0000-000050640000}"/>
    <cellStyle name="Normal 11 5 2 4 6" xfId="26185" xr:uid="{00000000-0005-0000-0000-000051640000}"/>
    <cellStyle name="Normal 11 5 2 4 7" xfId="26186" xr:uid="{00000000-0005-0000-0000-000052640000}"/>
    <cellStyle name="Normal 11 5 2 5" xfId="26187" xr:uid="{00000000-0005-0000-0000-000053640000}"/>
    <cellStyle name="Normal 11 5 2 5 2" xfId="26188" xr:uid="{00000000-0005-0000-0000-000054640000}"/>
    <cellStyle name="Normal 11 5 2 5 2 2" xfId="26189" xr:uid="{00000000-0005-0000-0000-000055640000}"/>
    <cellStyle name="Normal 11 5 2 5 2 3" xfId="26190" xr:uid="{00000000-0005-0000-0000-000056640000}"/>
    <cellStyle name="Normal 11 5 2 5 3" xfId="26191" xr:uid="{00000000-0005-0000-0000-000057640000}"/>
    <cellStyle name="Normal 11 5 2 5 3 2" xfId="26192" xr:uid="{00000000-0005-0000-0000-000058640000}"/>
    <cellStyle name="Normal 11 5 2 5 3 3" xfId="26193" xr:uid="{00000000-0005-0000-0000-000059640000}"/>
    <cellStyle name="Normal 11 5 2 5 4" xfId="26194" xr:uid="{00000000-0005-0000-0000-00005A640000}"/>
    <cellStyle name="Normal 11 5 2 5 4 2" xfId="26195" xr:uid="{00000000-0005-0000-0000-00005B640000}"/>
    <cellStyle name="Normal 11 5 2 5 4 3" xfId="26196" xr:uid="{00000000-0005-0000-0000-00005C640000}"/>
    <cellStyle name="Normal 11 5 2 5 5" xfId="26197" xr:uid="{00000000-0005-0000-0000-00005D640000}"/>
    <cellStyle name="Normal 11 5 2 5 5 2" xfId="26198" xr:uid="{00000000-0005-0000-0000-00005E640000}"/>
    <cellStyle name="Normal 11 5 2 5 5 3" xfId="26199" xr:uid="{00000000-0005-0000-0000-00005F640000}"/>
    <cellStyle name="Normal 11 5 2 5 6" xfId="26200" xr:uid="{00000000-0005-0000-0000-000060640000}"/>
    <cellStyle name="Normal 11 5 2 5 7" xfId="26201" xr:uid="{00000000-0005-0000-0000-000061640000}"/>
    <cellStyle name="Normal 11 5 2 6" xfId="26202" xr:uid="{00000000-0005-0000-0000-000062640000}"/>
    <cellStyle name="Normal 11 5 2 6 2" xfId="26203" xr:uid="{00000000-0005-0000-0000-000063640000}"/>
    <cellStyle name="Normal 11 5 2 6 3" xfId="26204" xr:uid="{00000000-0005-0000-0000-000064640000}"/>
    <cellStyle name="Normal 11 5 2 7" xfId="26205" xr:uid="{00000000-0005-0000-0000-000065640000}"/>
    <cellStyle name="Normal 11 5 2 7 2" xfId="26206" xr:uid="{00000000-0005-0000-0000-000066640000}"/>
    <cellStyle name="Normal 11 5 2 7 3" xfId="26207" xr:uid="{00000000-0005-0000-0000-000067640000}"/>
    <cellStyle name="Normal 11 5 2 8" xfId="26208" xr:uid="{00000000-0005-0000-0000-000068640000}"/>
    <cellStyle name="Normal 11 5 2 8 2" xfId="26209" xr:uid="{00000000-0005-0000-0000-000069640000}"/>
    <cellStyle name="Normal 11 5 2 8 3" xfId="26210" xr:uid="{00000000-0005-0000-0000-00006A640000}"/>
    <cellStyle name="Normal 11 5 2 9" xfId="26211" xr:uid="{00000000-0005-0000-0000-00006B640000}"/>
    <cellStyle name="Normal 11 5 2 9 2" xfId="26212" xr:uid="{00000000-0005-0000-0000-00006C640000}"/>
    <cellStyle name="Normal 11 5 2 9 3" xfId="26213" xr:uid="{00000000-0005-0000-0000-00006D640000}"/>
    <cellStyle name="Normal 11 5 3" xfId="26214" xr:uid="{00000000-0005-0000-0000-00006E640000}"/>
    <cellStyle name="Normal 11 5 3 2" xfId="26215" xr:uid="{00000000-0005-0000-0000-00006F640000}"/>
    <cellStyle name="Normal 11 5 3 2 2" xfId="26216" xr:uid="{00000000-0005-0000-0000-000070640000}"/>
    <cellStyle name="Normal 11 5 3 2 2 2" xfId="26217" xr:uid="{00000000-0005-0000-0000-000071640000}"/>
    <cellStyle name="Normal 11 5 3 2 2 3" xfId="26218" xr:uid="{00000000-0005-0000-0000-000072640000}"/>
    <cellStyle name="Normal 11 5 3 2 3" xfId="26219" xr:uid="{00000000-0005-0000-0000-000073640000}"/>
    <cellStyle name="Normal 11 5 3 2 3 2" xfId="26220" xr:uid="{00000000-0005-0000-0000-000074640000}"/>
    <cellStyle name="Normal 11 5 3 2 3 3" xfId="26221" xr:uid="{00000000-0005-0000-0000-000075640000}"/>
    <cellStyle name="Normal 11 5 3 2 4" xfId="26222" xr:uid="{00000000-0005-0000-0000-000076640000}"/>
    <cellStyle name="Normal 11 5 3 2 4 2" xfId="26223" xr:uid="{00000000-0005-0000-0000-000077640000}"/>
    <cellStyle name="Normal 11 5 3 2 4 3" xfId="26224" xr:uid="{00000000-0005-0000-0000-000078640000}"/>
    <cellStyle name="Normal 11 5 3 2 5" xfId="26225" xr:uid="{00000000-0005-0000-0000-000079640000}"/>
    <cellStyle name="Normal 11 5 3 2 5 2" xfId="26226" xr:uid="{00000000-0005-0000-0000-00007A640000}"/>
    <cellStyle name="Normal 11 5 3 2 5 3" xfId="26227" xr:uid="{00000000-0005-0000-0000-00007B640000}"/>
    <cellStyle name="Normal 11 5 3 2 6" xfId="26228" xr:uid="{00000000-0005-0000-0000-00007C640000}"/>
    <cellStyle name="Normal 11 5 3 2 7" xfId="26229" xr:uid="{00000000-0005-0000-0000-00007D640000}"/>
    <cellStyle name="Normal 11 5 3 3" xfId="26230" xr:uid="{00000000-0005-0000-0000-00007E640000}"/>
    <cellStyle name="Normal 11 5 3 3 2" xfId="26231" xr:uid="{00000000-0005-0000-0000-00007F640000}"/>
    <cellStyle name="Normal 11 5 3 3 3" xfId="26232" xr:uid="{00000000-0005-0000-0000-000080640000}"/>
    <cellStyle name="Normal 11 5 3 4" xfId="26233" xr:uid="{00000000-0005-0000-0000-000081640000}"/>
    <cellStyle name="Normal 11 5 3 4 2" xfId="26234" xr:uid="{00000000-0005-0000-0000-000082640000}"/>
    <cellStyle name="Normal 11 5 3 4 3" xfId="26235" xr:uid="{00000000-0005-0000-0000-000083640000}"/>
    <cellStyle name="Normal 11 5 3 5" xfId="26236" xr:uid="{00000000-0005-0000-0000-000084640000}"/>
    <cellStyle name="Normal 11 5 3 5 2" xfId="26237" xr:uid="{00000000-0005-0000-0000-000085640000}"/>
    <cellStyle name="Normal 11 5 3 5 3" xfId="26238" xr:uid="{00000000-0005-0000-0000-000086640000}"/>
    <cellStyle name="Normal 11 5 3 6" xfId="26239" xr:uid="{00000000-0005-0000-0000-000087640000}"/>
    <cellStyle name="Normal 11 5 3 6 2" xfId="26240" xr:uid="{00000000-0005-0000-0000-000088640000}"/>
    <cellStyle name="Normal 11 5 3 6 3" xfId="26241" xr:uid="{00000000-0005-0000-0000-000089640000}"/>
    <cellStyle name="Normal 11 5 3 7" xfId="26242" xr:uid="{00000000-0005-0000-0000-00008A640000}"/>
    <cellStyle name="Normal 11 5 3 8" xfId="26243" xr:uid="{00000000-0005-0000-0000-00008B640000}"/>
    <cellStyle name="Normal 11 5 4" xfId="26244" xr:uid="{00000000-0005-0000-0000-00008C640000}"/>
    <cellStyle name="Normal 11 5 4 2" xfId="26245" xr:uid="{00000000-0005-0000-0000-00008D640000}"/>
    <cellStyle name="Normal 11 5 4 2 2" xfId="26246" xr:uid="{00000000-0005-0000-0000-00008E640000}"/>
    <cellStyle name="Normal 11 5 4 2 2 2" xfId="26247" xr:uid="{00000000-0005-0000-0000-00008F640000}"/>
    <cellStyle name="Normal 11 5 4 2 2 3" xfId="26248" xr:uid="{00000000-0005-0000-0000-000090640000}"/>
    <cellStyle name="Normal 11 5 4 2 3" xfId="26249" xr:uid="{00000000-0005-0000-0000-000091640000}"/>
    <cellStyle name="Normal 11 5 4 2 3 2" xfId="26250" xr:uid="{00000000-0005-0000-0000-000092640000}"/>
    <cellStyle name="Normal 11 5 4 2 3 3" xfId="26251" xr:uid="{00000000-0005-0000-0000-000093640000}"/>
    <cellStyle name="Normal 11 5 4 2 4" xfId="26252" xr:uid="{00000000-0005-0000-0000-000094640000}"/>
    <cellStyle name="Normal 11 5 4 2 4 2" xfId="26253" xr:uid="{00000000-0005-0000-0000-000095640000}"/>
    <cellStyle name="Normal 11 5 4 2 4 3" xfId="26254" xr:uid="{00000000-0005-0000-0000-000096640000}"/>
    <cellStyle name="Normal 11 5 4 2 5" xfId="26255" xr:uid="{00000000-0005-0000-0000-000097640000}"/>
    <cellStyle name="Normal 11 5 4 2 5 2" xfId="26256" xr:uid="{00000000-0005-0000-0000-000098640000}"/>
    <cellStyle name="Normal 11 5 4 2 5 3" xfId="26257" xr:uid="{00000000-0005-0000-0000-000099640000}"/>
    <cellStyle name="Normal 11 5 4 2 6" xfId="26258" xr:uid="{00000000-0005-0000-0000-00009A640000}"/>
    <cellStyle name="Normal 11 5 4 2 7" xfId="26259" xr:uid="{00000000-0005-0000-0000-00009B640000}"/>
    <cellStyle name="Normal 11 5 4 3" xfId="26260" xr:uid="{00000000-0005-0000-0000-00009C640000}"/>
    <cellStyle name="Normal 11 5 4 3 2" xfId="26261" xr:uid="{00000000-0005-0000-0000-00009D640000}"/>
    <cellStyle name="Normal 11 5 4 3 3" xfId="26262" xr:uid="{00000000-0005-0000-0000-00009E640000}"/>
    <cellStyle name="Normal 11 5 4 4" xfId="26263" xr:uid="{00000000-0005-0000-0000-00009F640000}"/>
    <cellStyle name="Normal 11 5 4 4 2" xfId="26264" xr:uid="{00000000-0005-0000-0000-0000A0640000}"/>
    <cellStyle name="Normal 11 5 4 4 3" xfId="26265" xr:uid="{00000000-0005-0000-0000-0000A1640000}"/>
    <cellStyle name="Normal 11 5 4 5" xfId="26266" xr:uid="{00000000-0005-0000-0000-0000A2640000}"/>
    <cellStyle name="Normal 11 5 4 5 2" xfId="26267" xr:uid="{00000000-0005-0000-0000-0000A3640000}"/>
    <cellStyle name="Normal 11 5 4 5 3" xfId="26268" xr:uid="{00000000-0005-0000-0000-0000A4640000}"/>
    <cellStyle name="Normal 11 5 4 6" xfId="26269" xr:uid="{00000000-0005-0000-0000-0000A5640000}"/>
    <cellStyle name="Normal 11 5 4 6 2" xfId="26270" xr:uid="{00000000-0005-0000-0000-0000A6640000}"/>
    <cellStyle name="Normal 11 5 4 6 3" xfId="26271" xr:uid="{00000000-0005-0000-0000-0000A7640000}"/>
    <cellStyle name="Normal 11 5 4 7" xfId="26272" xr:uid="{00000000-0005-0000-0000-0000A8640000}"/>
    <cellStyle name="Normal 11 5 4 8" xfId="26273" xr:uid="{00000000-0005-0000-0000-0000A9640000}"/>
    <cellStyle name="Normal 11 5 5" xfId="26274" xr:uid="{00000000-0005-0000-0000-0000AA640000}"/>
    <cellStyle name="Normal 11 5 5 2" xfId="26275" xr:uid="{00000000-0005-0000-0000-0000AB640000}"/>
    <cellStyle name="Normal 11 5 5 2 2" xfId="26276" xr:uid="{00000000-0005-0000-0000-0000AC640000}"/>
    <cellStyle name="Normal 11 5 5 2 3" xfId="26277" xr:uid="{00000000-0005-0000-0000-0000AD640000}"/>
    <cellStyle name="Normal 11 5 5 3" xfId="26278" xr:uid="{00000000-0005-0000-0000-0000AE640000}"/>
    <cellStyle name="Normal 11 5 5 3 2" xfId="26279" xr:uid="{00000000-0005-0000-0000-0000AF640000}"/>
    <cellStyle name="Normal 11 5 5 3 3" xfId="26280" xr:uid="{00000000-0005-0000-0000-0000B0640000}"/>
    <cellStyle name="Normal 11 5 5 4" xfId="26281" xr:uid="{00000000-0005-0000-0000-0000B1640000}"/>
    <cellStyle name="Normal 11 5 5 4 2" xfId="26282" xr:uid="{00000000-0005-0000-0000-0000B2640000}"/>
    <cellStyle name="Normal 11 5 5 4 3" xfId="26283" xr:uid="{00000000-0005-0000-0000-0000B3640000}"/>
    <cellStyle name="Normal 11 5 5 5" xfId="26284" xr:uid="{00000000-0005-0000-0000-0000B4640000}"/>
    <cellStyle name="Normal 11 5 5 5 2" xfId="26285" xr:uid="{00000000-0005-0000-0000-0000B5640000}"/>
    <cellStyle name="Normal 11 5 5 5 3" xfId="26286" xr:uid="{00000000-0005-0000-0000-0000B6640000}"/>
    <cellStyle name="Normal 11 5 5 6" xfId="26287" xr:uid="{00000000-0005-0000-0000-0000B7640000}"/>
    <cellStyle name="Normal 11 5 5 7" xfId="26288" xr:uid="{00000000-0005-0000-0000-0000B8640000}"/>
    <cellStyle name="Normal 11 5 6" xfId="26289" xr:uid="{00000000-0005-0000-0000-0000B9640000}"/>
    <cellStyle name="Normal 11 5 6 2" xfId="26290" xr:uid="{00000000-0005-0000-0000-0000BA640000}"/>
    <cellStyle name="Normal 11 5 6 2 2" xfId="26291" xr:uid="{00000000-0005-0000-0000-0000BB640000}"/>
    <cellStyle name="Normal 11 5 6 2 3" xfId="26292" xr:uid="{00000000-0005-0000-0000-0000BC640000}"/>
    <cellStyle name="Normal 11 5 6 3" xfId="26293" xr:uid="{00000000-0005-0000-0000-0000BD640000}"/>
    <cellStyle name="Normal 11 5 6 3 2" xfId="26294" xr:uid="{00000000-0005-0000-0000-0000BE640000}"/>
    <cellStyle name="Normal 11 5 6 3 3" xfId="26295" xr:uid="{00000000-0005-0000-0000-0000BF640000}"/>
    <cellStyle name="Normal 11 5 6 4" xfId="26296" xr:uid="{00000000-0005-0000-0000-0000C0640000}"/>
    <cellStyle name="Normal 11 5 6 4 2" xfId="26297" xr:uid="{00000000-0005-0000-0000-0000C1640000}"/>
    <cellStyle name="Normal 11 5 6 4 3" xfId="26298" xr:uid="{00000000-0005-0000-0000-0000C2640000}"/>
    <cellStyle name="Normal 11 5 6 5" xfId="26299" xr:uid="{00000000-0005-0000-0000-0000C3640000}"/>
    <cellStyle name="Normal 11 5 6 5 2" xfId="26300" xr:uid="{00000000-0005-0000-0000-0000C4640000}"/>
    <cellStyle name="Normal 11 5 6 5 3" xfId="26301" xr:uid="{00000000-0005-0000-0000-0000C5640000}"/>
    <cellStyle name="Normal 11 5 6 6" xfId="26302" xr:uid="{00000000-0005-0000-0000-0000C6640000}"/>
    <cellStyle name="Normal 11 5 6 7" xfId="26303" xr:uid="{00000000-0005-0000-0000-0000C7640000}"/>
    <cellStyle name="Normal 11 5 7" xfId="26304" xr:uid="{00000000-0005-0000-0000-0000C8640000}"/>
    <cellStyle name="Normal 11 5 7 2" xfId="26305" xr:uid="{00000000-0005-0000-0000-0000C9640000}"/>
    <cellStyle name="Normal 11 5 7 2 2" xfId="26306" xr:uid="{00000000-0005-0000-0000-0000CA640000}"/>
    <cellStyle name="Normal 11 5 7 2 3" xfId="26307" xr:uid="{00000000-0005-0000-0000-0000CB640000}"/>
    <cellStyle name="Normal 11 5 7 3" xfId="26308" xr:uid="{00000000-0005-0000-0000-0000CC640000}"/>
    <cellStyle name="Normal 11 5 7 3 2" xfId="26309" xr:uid="{00000000-0005-0000-0000-0000CD640000}"/>
    <cellStyle name="Normal 11 5 7 3 3" xfId="26310" xr:uid="{00000000-0005-0000-0000-0000CE640000}"/>
    <cellStyle name="Normal 11 5 7 4" xfId="26311" xr:uid="{00000000-0005-0000-0000-0000CF640000}"/>
    <cellStyle name="Normal 11 5 7 4 2" xfId="26312" xr:uid="{00000000-0005-0000-0000-0000D0640000}"/>
    <cellStyle name="Normal 11 5 7 4 3" xfId="26313" xr:uid="{00000000-0005-0000-0000-0000D1640000}"/>
    <cellStyle name="Normal 11 5 7 5" xfId="26314" xr:uid="{00000000-0005-0000-0000-0000D2640000}"/>
    <cellStyle name="Normal 11 5 7 5 2" xfId="26315" xr:uid="{00000000-0005-0000-0000-0000D3640000}"/>
    <cellStyle name="Normal 11 5 7 5 3" xfId="26316" xr:uid="{00000000-0005-0000-0000-0000D4640000}"/>
    <cellStyle name="Normal 11 5 7 6" xfId="26317" xr:uid="{00000000-0005-0000-0000-0000D5640000}"/>
    <cellStyle name="Normal 11 5 7 7" xfId="26318" xr:uid="{00000000-0005-0000-0000-0000D6640000}"/>
    <cellStyle name="Normal 11 5 8" xfId="26319" xr:uid="{00000000-0005-0000-0000-0000D7640000}"/>
    <cellStyle name="Normal 11 5 8 2" xfId="26320" xr:uid="{00000000-0005-0000-0000-0000D8640000}"/>
    <cellStyle name="Normal 11 5 8 2 2" xfId="26321" xr:uid="{00000000-0005-0000-0000-0000D9640000}"/>
    <cellStyle name="Normal 11 5 8 2 3" xfId="26322" xr:uid="{00000000-0005-0000-0000-0000DA640000}"/>
    <cellStyle name="Normal 11 5 8 3" xfId="26323" xr:uid="{00000000-0005-0000-0000-0000DB640000}"/>
    <cellStyle name="Normal 11 5 8 3 2" xfId="26324" xr:uid="{00000000-0005-0000-0000-0000DC640000}"/>
    <cellStyle name="Normal 11 5 8 3 3" xfId="26325" xr:uid="{00000000-0005-0000-0000-0000DD640000}"/>
    <cellStyle name="Normal 11 5 8 4" xfId="26326" xr:uid="{00000000-0005-0000-0000-0000DE640000}"/>
    <cellStyle name="Normal 11 5 8 4 2" xfId="26327" xr:uid="{00000000-0005-0000-0000-0000DF640000}"/>
    <cellStyle name="Normal 11 5 8 4 3" xfId="26328" xr:uid="{00000000-0005-0000-0000-0000E0640000}"/>
    <cellStyle name="Normal 11 5 8 5" xfId="26329" xr:uid="{00000000-0005-0000-0000-0000E1640000}"/>
    <cellStyle name="Normal 11 5 8 5 2" xfId="26330" xr:uid="{00000000-0005-0000-0000-0000E2640000}"/>
    <cellStyle name="Normal 11 5 8 5 3" xfId="26331" xr:uid="{00000000-0005-0000-0000-0000E3640000}"/>
    <cellStyle name="Normal 11 5 8 6" xfId="26332" xr:uid="{00000000-0005-0000-0000-0000E4640000}"/>
    <cellStyle name="Normal 11 5 8 7" xfId="26333" xr:uid="{00000000-0005-0000-0000-0000E5640000}"/>
    <cellStyle name="Normal 11 5 9" xfId="26334" xr:uid="{00000000-0005-0000-0000-0000E6640000}"/>
    <cellStyle name="Normal 11 5 9 2" xfId="26335" xr:uid="{00000000-0005-0000-0000-0000E7640000}"/>
    <cellStyle name="Normal 11 5 9 3" xfId="26336" xr:uid="{00000000-0005-0000-0000-0000E8640000}"/>
    <cellStyle name="Normal 11 6" xfId="26337" xr:uid="{00000000-0005-0000-0000-0000E9640000}"/>
    <cellStyle name="Normal 11 6 10" xfId="26338" xr:uid="{00000000-0005-0000-0000-0000EA640000}"/>
    <cellStyle name="Normal 11 6 11" xfId="26339" xr:uid="{00000000-0005-0000-0000-0000EB640000}"/>
    <cellStyle name="Normal 11 6 2" xfId="26340" xr:uid="{00000000-0005-0000-0000-0000EC640000}"/>
    <cellStyle name="Normal 11 6 2 2" xfId="26341" xr:uid="{00000000-0005-0000-0000-0000ED640000}"/>
    <cellStyle name="Normal 11 6 2 2 2" xfId="26342" xr:uid="{00000000-0005-0000-0000-0000EE640000}"/>
    <cellStyle name="Normal 11 6 2 2 2 2" xfId="26343" xr:uid="{00000000-0005-0000-0000-0000EF640000}"/>
    <cellStyle name="Normal 11 6 2 2 2 3" xfId="26344" xr:uid="{00000000-0005-0000-0000-0000F0640000}"/>
    <cellStyle name="Normal 11 6 2 2 3" xfId="26345" xr:uid="{00000000-0005-0000-0000-0000F1640000}"/>
    <cellStyle name="Normal 11 6 2 2 3 2" xfId="26346" xr:uid="{00000000-0005-0000-0000-0000F2640000}"/>
    <cellStyle name="Normal 11 6 2 2 3 3" xfId="26347" xr:uid="{00000000-0005-0000-0000-0000F3640000}"/>
    <cellStyle name="Normal 11 6 2 2 4" xfId="26348" xr:uid="{00000000-0005-0000-0000-0000F4640000}"/>
    <cellStyle name="Normal 11 6 2 2 4 2" xfId="26349" xr:uid="{00000000-0005-0000-0000-0000F5640000}"/>
    <cellStyle name="Normal 11 6 2 2 4 3" xfId="26350" xr:uid="{00000000-0005-0000-0000-0000F6640000}"/>
    <cellStyle name="Normal 11 6 2 2 5" xfId="26351" xr:uid="{00000000-0005-0000-0000-0000F7640000}"/>
    <cellStyle name="Normal 11 6 2 2 5 2" xfId="26352" xr:uid="{00000000-0005-0000-0000-0000F8640000}"/>
    <cellStyle name="Normal 11 6 2 2 5 3" xfId="26353" xr:uid="{00000000-0005-0000-0000-0000F9640000}"/>
    <cellStyle name="Normal 11 6 2 2 6" xfId="26354" xr:uid="{00000000-0005-0000-0000-0000FA640000}"/>
    <cellStyle name="Normal 11 6 2 2 7" xfId="26355" xr:uid="{00000000-0005-0000-0000-0000FB640000}"/>
    <cellStyle name="Normal 11 6 2 3" xfId="26356" xr:uid="{00000000-0005-0000-0000-0000FC640000}"/>
    <cellStyle name="Normal 11 6 2 3 2" xfId="26357" xr:uid="{00000000-0005-0000-0000-0000FD640000}"/>
    <cellStyle name="Normal 11 6 2 3 3" xfId="26358" xr:uid="{00000000-0005-0000-0000-0000FE640000}"/>
    <cellStyle name="Normal 11 6 2 4" xfId="26359" xr:uid="{00000000-0005-0000-0000-0000FF640000}"/>
    <cellStyle name="Normal 11 6 2 4 2" xfId="26360" xr:uid="{00000000-0005-0000-0000-000000650000}"/>
    <cellStyle name="Normal 11 6 2 4 3" xfId="26361" xr:uid="{00000000-0005-0000-0000-000001650000}"/>
    <cellStyle name="Normal 11 6 2 5" xfId="26362" xr:uid="{00000000-0005-0000-0000-000002650000}"/>
    <cellStyle name="Normal 11 6 2 5 2" xfId="26363" xr:uid="{00000000-0005-0000-0000-000003650000}"/>
    <cellStyle name="Normal 11 6 2 5 3" xfId="26364" xr:uid="{00000000-0005-0000-0000-000004650000}"/>
    <cellStyle name="Normal 11 6 2 6" xfId="26365" xr:uid="{00000000-0005-0000-0000-000005650000}"/>
    <cellStyle name="Normal 11 6 2 6 2" xfId="26366" xr:uid="{00000000-0005-0000-0000-000006650000}"/>
    <cellStyle name="Normal 11 6 2 6 3" xfId="26367" xr:uid="{00000000-0005-0000-0000-000007650000}"/>
    <cellStyle name="Normal 11 6 2 7" xfId="26368" xr:uid="{00000000-0005-0000-0000-000008650000}"/>
    <cellStyle name="Normal 11 6 2 8" xfId="26369" xr:uid="{00000000-0005-0000-0000-000009650000}"/>
    <cellStyle name="Normal 11 6 3" xfId="26370" xr:uid="{00000000-0005-0000-0000-00000A650000}"/>
    <cellStyle name="Normal 11 6 3 2" xfId="26371" xr:uid="{00000000-0005-0000-0000-00000B650000}"/>
    <cellStyle name="Normal 11 6 3 2 2" xfId="26372" xr:uid="{00000000-0005-0000-0000-00000C650000}"/>
    <cellStyle name="Normal 11 6 3 2 3" xfId="26373" xr:uid="{00000000-0005-0000-0000-00000D650000}"/>
    <cellStyle name="Normal 11 6 3 3" xfId="26374" xr:uid="{00000000-0005-0000-0000-00000E650000}"/>
    <cellStyle name="Normal 11 6 3 3 2" xfId="26375" xr:uid="{00000000-0005-0000-0000-00000F650000}"/>
    <cellStyle name="Normal 11 6 3 3 3" xfId="26376" xr:uid="{00000000-0005-0000-0000-000010650000}"/>
    <cellStyle name="Normal 11 6 3 4" xfId="26377" xr:uid="{00000000-0005-0000-0000-000011650000}"/>
    <cellStyle name="Normal 11 6 3 4 2" xfId="26378" xr:uid="{00000000-0005-0000-0000-000012650000}"/>
    <cellStyle name="Normal 11 6 3 4 3" xfId="26379" xr:uid="{00000000-0005-0000-0000-000013650000}"/>
    <cellStyle name="Normal 11 6 3 5" xfId="26380" xr:uid="{00000000-0005-0000-0000-000014650000}"/>
    <cellStyle name="Normal 11 6 3 5 2" xfId="26381" xr:uid="{00000000-0005-0000-0000-000015650000}"/>
    <cellStyle name="Normal 11 6 3 5 3" xfId="26382" xr:uid="{00000000-0005-0000-0000-000016650000}"/>
    <cellStyle name="Normal 11 6 3 6" xfId="26383" xr:uid="{00000000-0005-0000-0000-000017650000}"/>
    <cellStyle name="Normal 11 6 3 7" xfId="26384" xr:uid="{00000000-0005-0000-0000-000018650000}"/>
    <cellStyle name="Normal 11 6 4" xfId="26385" xr:uid="{00000000-0005-0000-0000-000019650000}"/>
    <cellStyle name="Normal 11 6 4 2" xfId="26386" xr:uid="{00000000-0005-0000-0000-00001A650000}"/>
    <cellStyle name="Normal 11 6 4 2 2" xfId="26387" xr:uid="{00000000-0005-0000-0000-00001B650000}"/>
    <cellStyle name="Normal 11 6 4 2 3" xfId="26388" xr:uid="{00000000-0005-0000-0000-00001C650000}"/>
    <cellStyle name="Normal 11 6 4 3" xfId="26389" xr:uid="{00000000-0005-0000-0000-00001D650000}"/>
    <cellStyle name="Normal 11 6 4 3 2" xfId="26390" xr:uid="{00000000-0005-0000-0000-00001E650000}"/>
    <cellStyle name="Normal 11 6 4 3 3" xfId="26391" xr:uid="{00000000-0005-0000-0000-00001F650000}"/>
    <cellStyle name="Normal 11 6 4 4" xfId="26392" xr:uid="{00000000-0005-0000-0000-000020650000}"/>
    <cellStyle name="Normal 11 6 4 4 2" xfId="26393" xr:uid="{00000000-0005-0000-0000-000021650000}"/>
    <cellStyle name="Normal 11 6 4 4 3" xfId="26394" xr:uid="{00000000-0005-0000-0000-000022650000}"/>
    <cellStyle name="Normal 11 6 4 5" xfId="26395" xr:uid="{00000000-0005-0000-0000-000023650000}"/>
    <cellStyle name="Normal 11 6 4 5 2" xfId="26396" xr:uid="{00000000-0005-0000-0000-000024650000}"/>
    <cellStyle name="Normal 11 6 4 5 3" xfId="26397" xr:uid="{00000000-0005-0000-0000-000025650000}"/>
    <cellStyle name="Normal 11 6 4 6" xfId="26398" xr:uid="{00000000-0005-0000-0000-000026650000}"/>
    <cellStyle name="Normal 11 6 4 7" xfId="26399" xr:uid="{00000000-0005-0000-0000-000027650000}"/>
    <cellStyle name="Normal 11 6 5" xfId="26400" xr:uid="{00000000-0005-0000-0000-000028650000}"/>
    <cellStyle name="Normal 11 6 5 2" xfId="26401" xr:uid="{00000000-0005-0000-0000-000029650000}"/>
    <cellStyle name="Normal 11 6 5 2 2" xfId="26402" xr:uid="{00000000-0005-0000-0000-00002A650000}"/>
    <cellStyle name="Normal 11 6 5 2 3" xfId="26403" xr:uid="{00000000-0005-0000-0000-00002B650000}"/>
    <cellStyle name="Normal 11 6 5 3" xfId="26404" xr:uid="{00000000-0005-0000-0000-00002C650000}"/>
    <cellStyle name="Normal 11 6 5 3 2" xfId="26405" xr:uid="{00000000-0005-0000-0000-00002D650000}"/>
    <cellStyle name="Normal 11 6 5 3 3" xfId="26406" xr:uid="{00000000-0005-0000-0000-00002E650000}"/>
    <cellStyle name="Normal 11 6 5 4" xfId="26407" xr:uid="{00000000-0005-0000-0000-00002F650000}"/>
    <cellStyle name="Normal 11 6 5 4 2" xfId="26408" xr:uid="{00000000-0005-0000-0000-000030650000}"/>
    <cellStyle name="Normal 11 6 5 4 3" xfId="26409" xr:uid="{00000000-0005-0000-0000-000031650000}"/>
    <cellStyle name="Normal 11 6 5 5" xfId="26410" xr:uid="{00000000-0005-0000-0000-000032650000}"/>
    <cellStyle name="Normal 11 6 5 5 2" xfId="26411" xr:uid="{00000000-0005-0000-0000-000033650000}"/>
    <cellStyle name="Normal 11 6 5 5 3" xfId="26412" xr:uid="{00000000-0005-0000-0000-000034650000}"/>
    <cellStyle name="Normal 11 6 5 6" xfId="26413" xr:uid="{00000000-0005-0000-0000-000035650000}"/>
    <cellStyle name="Normal 11 6 5 7" xfId="26414" xr:uid="{00000000-0005-0000-0000-000036650000}"/>
    <cellStyle name="Normal 11 6 6" xfId="26415" xr:uid="{00000000-0005-0000-0000-000037650000}"/>
    <cellStyle name="Normal 11 6 6 2" xfId="26416" xr:uid="{00000000-0005-0000-0000-000038650000}"/>
    <cellStyle name="Normal 11 6 6 3" xfId="26417" xr:uid="{00000000-0005-0000-0000-000039650000}"/>
    <cellStyle name="Normal 11 6 7" xfId="26418" xr:uid="{00000000-0005-0000-0000-00003A650000}"/>
    <cellStyle name="Normal 11 6 7 2" xfId="26419" xr:uid="{00000000-0005-0000-0000-00003B650000}"/>
    <cellStyle name="Normal 11 6 7 3" xfId="26420" xr:uid="{00000000-0005-0000-0000-00003C650000}"/>
    <cellStyle name="Normal 11 6 8" xfId="26421" xr:uid="{00000000-0005-0000-0000-00003D650000}"/>
    <cellStyle name="Normal 11 6 8 2" xfId="26422" xr:uid="{00000000-0005-0000-0000-00003E650000}"/>
    <cellStyle name="Normal 11 6 8 3" xfId="26423" xr:uid="{00000000-0005-0000-0000-00003F650000}"/>
    <cellStyle name="Normal 11 6 9" xfId="26424" xr:uid="{00000000-0005-0000-0000-000040650000}"/>
    <cellStyle name="Normal 11 6 9 2" xfId="26425" xr:uid="{00000000-0005-0000-0000-000041650000}"/>
    <cellStyle name="Normal 11 6 9 3" xfId="26426" xr:uid="{00000000-0005-0000-0000-000042650000}"/>
    <cellStyle name="Normal 11 7" xfId="26427" xr:uid="{00000000-0005-0000-0000-000043650000}"/>
    <cellStyle name="Normal 11 7 2" xfId="26428" xr:uid="{00000000-0005-0000-0000-000044650000}"/>
    <cellStyle name="Normal 11 7 2 2" xfId="26429" xr:uid="{00000000-0005-0000-0000-000045650000}"/>
    <cellStyle name="Normal 11 7 2 2 2" xfId="26430" xr:uid="{00000000-0005-0000-0000-000046650000}"/>
    <cellStyle name="Normal 11 7 2 2 3" xfId="26431" xr:uid="{00000000-0005-0000-0000-000047650000}"/>
    <cellStyle name="Normal 11 7 2 3" xfId="26432" xr:uid="{00000000-0005-0000-0000-000048650000}"/>
    <cellStyle name="Normal 11 7 2 3 2" xfId="26433" xr:uid="{00000000-0005-0000-0000-000049650000}"/>
    <cellStyle name="Normal 11 7 2 3 3" xfId="26434" xr:uid="{00000000-0005-0000-0000-00004A650000}"/>
    <cellStyle name="Normal 11 7 2 4" xfId="26435" xr:uid="{00000000-0005-0000-0000-00004B650000}"/>
    <cellStyle name="Normal 11 7 2 4 2" xfId="26436" xr:uid="{00000000-0005-0000-0000-00004C650000}"/>
    <cellStyle name="Normal 11 7 2 4 3" xfId="26437" xr:uid="{00000000-0005-0000-0000-00004D650000}"/>
    <cellStyle name="Normal 11 7 2 5" xfId="26438" xr:uid="{00000000-0005-0000-0000-00004E650000}"/>
    <cellStyle name="Normal 11 7 2 5 2" xfId="26439" xr:uid="{00000000-0005-0000-0000-00004F650000}"/>
    <cellStyle name="Normal 11 7 2 5 3" xfId="26440" xr:uid="{00000000-0005-0000-0000-000050650000}"/>
    <cellStyle name="Normal 11 7 2 6" xfId="26441" xr:uid="{00000000-0005-0000-0000-000051650000}"/>
    <cellStyle name="Normal 11 7 2 7" xfId="26442" xr:uid="{00000000-0005-0000-0000-000052650000}"/>
    <cellStyle name="Normal 11 7 3" xfId="26443" xr:uid="{00000000-0005-0000-0000-000053650000}"/>
    <cellStyle name="Normal 11 7 3 2" xfId="26444" xr:uid="{00000000-0005-0000-0000-000054650000}"/>
    <cellStyle name="Normal 11 7 3 3" xfId="26445" xr:uid="{00000000-0005-0000-0000-000055650000}"/>
    <cellStyle name="Normal 11 7 4" xfId="26446" xr:uid="{00000000-0005-0000-0000-000056650000}"/>
    <cellStyle name="Normal 11 7 4 2" xfId="26447" xr:uid="{00000000-0005-0000-0000-000057650000}"/>
    <cellStyle name="Normal 11 7 4 3" xfId="26448" xr:uid="{00000000-0005-0000-0000-000058650000}"/>
    <cellStyle name="Normal 11 7 5" xfId="26449" xr:uid="{00000000-0005-0000-0000-000059650000}"/>
    <cellStyle name="Normal 11 7 5 2" xfId="26450" xr:uid="{00000000-0005-0000-0000-00005A650000}"/>
    <cellStyle name="Normal 11 7 5 3" xfId="26451" xr:uid="{00000000-0005-0000-0000-00005B650000}"/>
    <cellStyle name="Normal 11 7 6" xfId="26452" xr:uid="{00000000-0005-0000-0000-00005C650000}"/>
    <cellStyle name="Normal 11 7 6 2" xfId="26453" xr:uid="{00000000-0005-0000-0000-00005D650000}"/>
    <cellStyle name="Normal 11 7 6 3" xfId="26454" xr:uid="{00000000-0005-0000-0000-00005E650000}"/>
    <cellStyle name="Normal 11 7 7" xfId="26455" xr:uid="{00000000-0005-0000-0000-00005F650000}"/>
    <cellStyle name="Normal 11 7 8" xfId="26456" xr:uid="{00000000-0005-0000-0000-000060650000}"/>
    <cellStyle name="Normal 11 8" xfId="26457" xr:uid="{00000000-0005-0000-0000-000061650000}"/>
    <cellStyle name="Normal 11 8 2" xfId="26458" xr:uid="{00000000-0005-0000-0000-000062650000}"/>
    <cellStyle name="Normal 11 8 2 2" xfId="26459" xr:uid="{00000000-0005-0000-0000-000063650000}"/>
    <cellStyle name="Normal 11 8 2 2 2" xfId="26460" xr:uid="{00000000-0005-0000-0000-000064650000}"/>
    <cellStyle name="Normal 11 8 2 2 3" xfId="26461" xr:uid="{00000000-0005-0000-0000-000065650000}"/>
    <cellStyle name="Normal 11 8 2 3" xfId="26462" xr:uid="{00000000-0005-0000-0000-000066650000}"/>
    <cellStyle name="Normal 11 8 2 3 2" xfId="26463" xr:uid="{00000000-0005-0000-0000-000067650000}"/>
    <cellStyle name="Normal 11 8 2 3 3" xfId="26464" xr:uid="{00000000-0005-0000-0000-000068650000}"/>
    <cellStyle name="Normal 11 8 2 4" xfId="26465" xr:uid="{00000000-0005-0000-0000-000069650000}"/>
    <cellStyle name="Normal 11 8 2 4 2" xfId="26466" xr:uid="{00000000-0005-0000-0000-00006A650000}"/>
    <cellStyle name="Normal 11 8 2 4 3" xfId="26467" xr:uid="{00000000-0005-0000-0000-00006B650000}"/>
    <cellStyle name="Normal 11 8 2 5" xfId="26468" xr:uid="{00000000-0005-0000-0000-00006C650000}"/>
    <cellStyle name="Normal 11 8 2 5 2" xfId="26469" xr:uid="{00000000-0005-0000-0000-00006D650000}"/>
    <cellStyle name="Normal 11 8 2 5 3" xfId="26470" xr:uid="{00000000-0005-0000-0000-00006E650000}"/>
    <cellStyle name="Normal 11 8 2 6" xfId="26471" xr:uid="{00000000-0005-0000-0000-00006F650000}"/>
    <cellStyle name="Normal 11 8 2 7" xfId="26472" xr:uid="{00000000-0005-0000-0000-000070650000}"/>
    <cellStyle name="Normal 11 8 3" xfId="26473" xr:uid="{00000000-0005-0000-0000-000071650000}"/>
    <cellStyle name="Normal 11 8 3 2" xfId="26474" xr:uid="{00000000-0005-0000-0000-000072650000}"/>
    <cellStyle name="Normal 11 8 3 3" xfId="26475" xr:uid="{00000000-0005-0000-0000-000073650000}"/>
    <cellStyle name="Normal 11 8 4" xfId="26476" xr:uid="{00000000-0005-0000-0000-000074650000}"/>
    <cellStyle name="Normal 11 8 4 2" xfId="26477" xr:uid="{00000000-0005-0000-0000-000075650000}"/>
    <cellStyle name="Normal 11 8 4 3" xfId="26478" xr:uid="{00000000-0005-0000-0000-000076650000}"/>
    <cellStyle name="Normal 11 8 5" xfId="26479" xr:uid="{00000000-0005-0000-0000-000077650000}"/>
    <cellStyle name="Normal 11 8 5 2" xfId="26480" xr:uid="{00000000-0005-0000-0000-000078650000}"/>
    <cellStyle name="Normal 11 8 5 3" xfId="26481" xr:uid="{00000000-0005-0000-0000-000079650000}"/>
    <cellStyle name="Normal 11 8 6" xfId="26482" xr:uid="{00000000-0005-0000-0000-00007A650000}"/>
    <cellStyle name="Normal 11 8 6 2" xfId="26483" xr:uid="{00000000-0005-0000-0000-00007B650000}"/>
    <cellStyle name="Normal 11 8 6 3" xfId="26484" xr:uid="{00000000-0005-0000-0000-00007C650000}"/>
    <cellStyle name="Normal 11 8 7" xfId="26485" xr:uid="{00000000-0005-0000-0000-00007D650000}"/>
    <cellStyle name="Normal 11 8 8" xfId="26486" xr:uid="{00000000-0005-0000-0000-00007E650000}"/>
    <cellStyle name="Normal 11 9" xfId="26487" xr:uid="{00000000-0005-0000-0000-00007F650000}"/>
    <cellStyle name="Normal 11 9 2" xfId="26488" xr:uid="{00000000-0005-0000-0000-000080650000}"/>
    <cellStyle name="Normal 11 9 2 2" xfId="26489" xr:uid="{00000000-0005-0000-0000-000081650000}"/>
    <cellStyle name="Normal 11 9 2 2 2" xfId="26490" xr:uid="{00000000-0005-0000-0000-000082650000}"/>
    <cellStyle name="Normal 11 9 2 2 3" xfId="26491" xr:uid="{00000000-0005-0000-0000-000083650000}"/>
    <cellStyle name="Normal 11 9 2 3" xfId="26492" xr:uid="{00000000-0005-0000-0000-000084650000}"/>
    <cellStyle name="Normal 11 9 2 3 2" xfId="26493" xr:uid="{00000000-0005-0000-0000-000085650000}"/>
    <cellStyle name="Normal 11 9 2 3 3" xfId="26494" xr:uid="{00000000-0005-0000-0000-000086650000}"/>
    <cellStyle name="Normal 11 9 2 4" xfId="26495" xr:uid="{00000000-0005-0000-0000-000087650000}"/>
    <cellStyle name="Normal 11 9 2 4 2" xfId="26496" xr:uid="{00000000-0005-0000-0000-000088650000}"/>
    <cellStyle name="Normal 11 9 2 4 3" xfId="26497" xr:uid="{00000000-0005-0000-0000-000089650000}"/>
    <cellStyle name="Normal 11 9 2 5" xfId="26498" xr:uid="{00000000-0005-0000-0000-00008A650000}"/>
    <cellStyle name="Normal 11 9 2 5 2" xfId="26499" xr:uid="{00000000-0005-0000-0000-00008B650000}"/>
    <cellStyle name="Normal 11 9 2 5 3" xfId="26500" xr:uid="{00000000-0005-0000-0000-00008C650000}"/>
    <cellStyle name="Normal 11 9 2 6" xfId="26501" xr:uid="{00000000-0005-0000-0000-00008D650000}"/>
    <cellStyle name="Normal 11 9 2 7" xfId="26502" xr:uid="{00000000-0005-0000-0000-00008E650000}"/>
    <cellStyle name="Normal 11 9 3" xfId="26503" xr:uid="{00000000-0005-0000-0000-00008F650000}"/>
    <cellStyle name="Normal 11 9 3 2" xfId="26504" xr:uid="{00000000-0005-0000-0000-000090650000}"/>
    <cellStyle name="Normal 11 9 3 3" xfId="26505" xr:uid="{00000000-0005-0000-0000-000091650000}"/>
    <cellStyle name="Normal 11 9 4" xfId="26506" xr:uid="{00000000-0005-0000-0000-000092650000}"/>
    <cellStyle name="Normal 11 9 4 2" xfId="26507" xr:uid="{00000000-0005-0000-0000-000093650000}"/>
    <cellStyle name="Normal 11 9 4 3" xfId="26508" xr:uid="{00000000-0005-0000-0000-000094650000}"/>
    <cellStyle name="Normal 11 9 5" xfId="26509" xr:uid="{00000000-0005-0000-0000-000095650000}"/>
    <cellStyle name="Normal 11 9 5 2" xfId="26510" xr:uid="{00000000-0005-0000-0000-000096650000}"/>
    <cellStyle name="Normal 11 9 5 3" xfId="26511" xr:uid="{00000000-0005-0000-0000-000097650000}"/>
    <cellStyle name="Normal 11 9 6" xfId="26512" xr:uid="{00000000-0005-0000-0000-000098650000}"/>
    <cellStyle name="Normal 11 9 6 2" xfId="26513" xr:uid="{00000000-0005-0000-0000-000099650000}"/>
    <cellStyle name="Normal 11 9 6 3" xfId="26514" xr:uid="{00000000-0005-0000-0000-00009A650000}"/>
    <cellStyle name="Normal 11 9 7" xfId="26515" xr:uid="{00000000-0005-0000-0000-00009B650000}"/>
    <cellStyle name="Normal 11 9 8" xfId="26516" xr:uid="{00000000-0005-0000-0000-00009C650000}"/>
    <cellStyle name="Normal 110" xfId="47112" xr:uid="{00000000-0005-0000-0000-00009D650000}"/>
    <cellStyle name="Normal 111" xfId="47085" xr:uid="{00000000-0005-0000-0000-00009E650000}"/>
    <cellStyle name="Normal 112" xfId="47105" xr:uid="{00000000-0005-0000-0000-00009F650000}"/>
    <cellStyle name="Normal 113" xfId="47125" xr:uid="{00000000-0005-0000-0000-0000A0650000}"/>
    <cellStyle name="Normal 114" xfId="47080" xr:uid="{00000000-0005-0000-0000-0000A1650000}"/>
    <cellStyle name="Normal 115" xfId="47098" xr:uid="{00000000-0005-0000-0000-0000A2650000}"/>
    <cellStyle name="Normal 116" xfId="47169" xr:uid="{00000000-0005-0000-0000-0000A3650000}"/>
    <cellStyle name="Normal 117" xfId="47171" xr:uid="{00000000-0005-0000-0000-0000A4650000}"/>
    <cellStyle name="Normal 118" xfId="47173" xr:uid="{00000000-0005-0000-0000-0000A5650000}"/>
    <cellStyle name="Normal 119" xfId="47175" xr:uid="{00000000-0005-0000-0000-0000A6650000}"/>
    <cellStyle name="Normal 12" xfId="898" xr:uid="{00000000-0005-0000-0000-0000A7650000}"/>
    <cellStyle name="Normal 12 2" xfId="899" xr:uid="{00000000-0005-0000-0000-0000A8650000}"/>
    <cellStyle name="Normal 12 2 2" xfId="900" xr:uid="{00000000-0005-0000-0000-0000A9650000}"/>
    <cellStyle name="Normal 12 2 2 2" xfId="901" xr:uid="{00000000-0005-0000-0000-0000AA650000}"/>
    <cellStyle name="Normal 12 2 2 2 2" xfId="26519" xr:uid="{00000000-0005-0000-0000-0000AB650000}"/>
    <cellStyle name="Normal 12 2 2 2 3" xfId="26518" xr:uid="{00000000-0005-0000-0000-0000AC650000}"/>
    <cellStyle name="Normal 12 2 2 3" xfId="26520" xr:uid="{00000000-0005-0000-0000-0000AD650000}"/>
    <cellStyle name="Normal 12 2 3" xfId="902" xr:uid="{00000000-0005-0000-0000-0000AE650000}"/>
    <cellStyle name="Normal 12 2 3 2" xfId="26522" xr:uid="{00000000-0005-0000-0000-0000AF650000}"/>
    <cellStyle name="Normal 12 2 3 3" xfId="26521" xr:uid="{00000000-0005-0000-0000-0000B0650000}"/>
    <cellStyle name="Normal 12 2 4" xfId="26523" xr:uid="{00000000-0005-0000-0000-0000B1650000}"/>
    <cellStyle name="Normal 12 2 5" xfId="26524" xr:uid="{00000000-0005-0000-0000-0000B2650000}"/>
    <cellStyle name="Normal 12 3" xfId="26525" xr:uid="{00000000-0005-0000-0000-0000B3650000}"/>
    <cellStyle name="Normal 12 3 2" xfId="26526" xr:uid="{00000000-0005-0000-0000-0000B4650000}"/>
    <cellStyle name="Normal 12 3 2 2" xfId="26527" xr:uid="{00000000-0005-0000-0000-0000B5650000}"/>
    <cellStyle name="Normal 12 3 3" xfId="26528" xr:uid="{00000000-0005-0000-0000-0000B6650000}"/>
    <cellStyle name="Normal 12 4" xfId="26529" xr:uid="{00000000-0005-0000-0000-0000B7650000}"/>
    <cellStyle name="Normal 12 4 2" xfId="26530" xr:uid="{00000000-0005-0000-0000-0000B8650000}"/>
    <cellStyle name="Normal 12 5" xfId="26531" xr:uid="{00000000-0005-0000-0000-0000B9650000}"/>
    <cellStyle name="Normal 12 6" xfId="26532" xr:uid="{00000000-0005-0000-0000-0000BA650000}"/>
    <cellStyle name="Normal 12 7" xfId="26517" xr:uid="{00000000-0005-0000-0000-0000BB650000}"/>
    <cellStyle name="Normal 120" xfId="47177" xr:uid="{00000000-0005-0000-0000-0000BC650000}"/>
    <cellStyle name="Normal 121" xfId="47179" xr:uid="{00000000-0005-0000-0000-0000BD650000}"/>
    <cellStyle name="Normal 122" xfId="47181" xr:uid="{00000000-0005-0000-0000-0000BE650000}"/>
    <cellStyle name="Normal 123" xfId="47182" xr:uid="{00000000-0005-0000-0000-0000BF650000}"/>
    <cellStyle name="Normal 124" xfId="47183" xr:uid="{00000000-0005-0000-0000-0000C0650000}"/>
    <cellStyle name="Normal 125" xfId="47184" xr:uid="{00000000-0005-0000-0000-0000C1650000}"/>
    <cellStyle name="Normal 126" xfId="47185" xr:uid="{00000000-0005-0000-0000-0000C2650000}"/>
    <cellStyle name="Normal 127" xfId="47186" xr:uid="{00000000-0005-0000-0000-0000C3650000}"/>
    <cellStyle name="Normal 128" xfId="47187" xr:uid="{00000000-0005-0000-0000-0000C4650000}"/>
    <cellStyle name="Normal 129" xfId="47188" xr:uid="{00000000-0005-0000-0000-0000C5650000}"/>
    <cellStyle name="Normal 13" xfId="903" xr:uid="{00000000-0005-0000-0000-0000C6650000}"/>
    <cellStyle name="Normal 13 2" xfId="904" xr:uid="{00000000-0005-0000-0000-0000C7650000}"/>
    <cellStyle name="Normal 13 2 2" xfId="905" xr:uid="{00000000-0005-0000-0000-0000C8650000}"/>
    <cellStyle name="Normal 13 2 2 2" xfId="906" xr:uid="{00000000-0005-0000-0000-0000C9650000}"/>
    <cellStyle name="Normal 13 2 3" xfId="907" xr:uid="{00000000-0005-0000-0000-0000CA650000}"/>
    <cellStyle name="Normal 13 2 4" xfId="26533" xr:uid="{00000000-0005-0000-0000-0000CB650000}"/>
    <cellStyle name="Normal 13 3" xfId="908" xr:uid="{00000000-0005-0000-0000-0000CC650000}"/>
    <cellStyle name="Normal 13 3 2" xfId="909" xr:uid="{00000000-0005-0000-0000-0000CD650000}"/>
    <cellStyle name="Normal 13 3 3" xfId="26534" xr:uid="{00000000-0005-0000-0000-0000CE650000}"/>
    <cellStyle name="Normal 13 4" xfId="910" xr:uid="{00000000-0005-0000-0000-0000CF650000}"/>
    <cellStyle name="Normal 130" xfId="47189" xr:uid="{00000000-0005-0000-0000-0000D0650000}"/>
    <cellStyle name="Normal 131" xfId="47190" xr:uid="{00000000-0005-0000-0000-0000D1650000}"/>
    <cellStyle name="Normal 132" xfId="47191" xr:uid="{00000000-0005-0000-0000-0000D2650000}"/>
    <cellStyle name="Normal 14" xfId="911" xr:uid="{00000000-0005-0000-0000-0000D3650000}"/>
    <cellStyle name="Normal 14 10" xfId="26536" xr:uid="{00000000-0005-0000-0000-0000D4650000}"/>
    <cellStyle name="Normal 14 10 2" xfId="26537" xr:uid="{00000000-0005-0000-0000-0000D5650000}"/>
    <cellStyle name="Normal 14 10 2 2" xfId="26538" xr:uid="{00000000-0005-0000-0000-0000D6650000}"/>
    <cellStyle name="Normal 14 10 2 3" xfId="26539" xr:uid="{00000000-0005-0000-0000-0000D7650000}"/>
    <cellStyle name="Normal 14 10 3" xfId="26540" xr:uid="{00000000-0005-0000-0000-0000D8650000}"/>
    <cellStyle name="Normal 14 10 3 2" xfId="26541" xr:uid="{00000000-0005-0000-0000-0000D9650000}"/>
    <cellStyle name="Normal 14 10 3 3" xfId="26542" xr:uid="{00000000-0005-0000-0000-0000DA650000}"/>
    <cellStyle name="Normal 14 10 4" xfId="26543" xr:uid="{00000000-0005-0000-0000-0000DB650000}"/>
    <cellStyle name="Normal 14 10 4 2" xfId="26544" xr:uid="{00000000-0005-0000-0000-0000DC650000}"/>
    <cellStyle name="Normal 14 10 4 3" xfId="26545" xr:uid="{00000000-0005-0000-0000-0000DD650000}"/>
    <cellStyle name="Normal 14 10 5" xfId="26546" xr:uid="{00000000-0005-0000-0000-0000DE650000}"/>
    <cellStyle name="Normal 14 10 5 2" xfId="26547" xr:uid="{00000000-0005-0000-0000-0000DF650000}"/>
    <cellStyle name="Normal 14 10 5 3" xfId="26548" xr:uid="{00000000-0005-0000-0000-0000E0650000}"/>
    <cellStyle name="Normal 14 10 6" xfId="26549" xr:uid="{00000000-0005-0000-0000-0000E1650000}"/>
    <cellStyle name="Normal 14 10 7" xfId="26550" xr:uid="{00000000-0005-0000-0000-0000E2650000}"/>
    <cellStyle name="Normal 14 11" xfId="26551" xr:uid="{00000000-0005-0000-0000-0000E3650000}"/>
    <cellStyle name="Normal 14 11 2" xfId="26552" xr:uid="{00000000-0005-0000-0000-0000E4650000}"/>
    <cellStyle name="Normal 14 11 3" xfId="26553" xr:uid="{00000000-0005-0000-0000-0000E5650000}"/>
    <cellStyle name="Normal 14 12" xfId="26554" xr:uid="{00000000-0005-0000-0000-0000E6650000}"/>
    <cellStyle name="Normal 14 12 2" xfId="26555" xr:uid="{00000000-0005-0000-0000-0000E7650000}"/>
    <cellStyle name="Normal 14 12 3" xfId="26556" xr:uid="{00000000-0005-0000-0000-0000E8650000}"/>
    <cellStyle name="Normal 14 13" xfId="26557" xr:uid="{00000000-0005-0000-0000-0000E9650000}"/>
    <cellStyle name="Normal 14 13 2" xfId="26558" xr:uid="{00000000-0005-0000-0000-0000EA650000}"/>
    <cellStyle name="Normal 14 13 3" xfId="26559" xr:uid="{00000000-0005-0000-0000-0000EB650000}"/>
    <cellStyle name="Normal 14 14" xfId="26560" xr:uid="{00000000-0005-0000-0000-0000EC650000}"/>
    <cellStyle name="Normal 14 14 2" xfId="26561" xr:uid="{00000000-0005-0000-0000-0000ED650000}"/>
    <cellStyle name="Normal 14 14 3" xfId="26562" xr:uid="{00000000-0005-0000-0000-0000EE650000}"/>
    <cellStyle name="Normal 14 15" xfId="26563" xr:uid="{00000000-0005-0000-0000-0000EF650000}"/>
    <cellStyle name="Normal 14 16" xfId="26564" xr:uid="{00000000-0005-0000-0000-0000F0650000}"/>
    <cellStyle name="Normal 14 17" xfId="26535" xr:uid="{00000000-0005-0000-0000-0000F1650000}"/>
    <cellStyle name="Normal 14 2" xfId="912" xr:uid="{00000000-0005-0000-0000-0000F2650000}"/>
    <cellStyle name="Normal 14 2 10" xfId="26566" xr:uid="{00000000-0005-0000-0000-0000F3650000}"/>
    <cellStyle name="Normal 14 2 10 2" xfId="26567" xr:uid="{00000000-0005-0000-0000-0000F4650000}"/>
    <cellStyle name="Normal 14 2 10 3" xfId="26568" xr:uid="{00000000-0005-0000-0000-0000F5650000}"/>
    <cellStyle name="Normal 14 2 11" xfId="26569" xr:uid="{00000000-0005-0000-0000-0000F6650000}"/>
    <cellStyle name="Normal 14 2 11 2" xfId="26570" xr:uid="{00000000-0005-0000-0000-0000F7650000}"/>
    <cellStyle name="Normal 14 2 11 3" xfId="26571" xr:uid="{00000000-0005-0000-0000-0000F8650000}"/>
    <cellStyle name="Normal 14 2 12" xfId="26572" xr:uid="{00000000-0005-0000-0000-0000F9650000}"/>
    <cellStyle name="Normal 14 2 12 2" xfId="26573" xr:uid="{00000000-0005-0000-0000-0000FA650000}"/>
    <cellStyle name="Normal 14 2 12 3" xfId="26574" xr:uid="{00000000-0005-0000-0000-0000FB650000}"/>
    <cellStyle name="Normal 14 2 13" xfId="26575" xr:uid="{00000000-0005-0000-0000-0000FC650000}"/>
    <cellStyle name="Normal 14 2 13 2" xfId="26576" xr:uid="{00000000-0005-0000-0000-0000FD650000}"/>
    <cellStyle name="Normal 14 2 13 3" xfId="26577" xr:uid="{00000000-0005-0000-0000-0000FE650000}"/>
    <cellStyle name="Normal 14 2 14" xfId="26578" xr:uid="{00000000-0005-0000-0000-0000FF650000}"/>
    <cellStyle name="Normal 14 2 15" xfId="26579" xr:uid="{00000000-0005-0000-0000-000000660000}"/>
    <cellStyle name="Normal 14 2 16" xfId="26565" xr:uid="{00000000-0005-0000-0000-000001660000}"/>
    <cellStyle name="Normal 14 2 2" xfId="26580" xr:uid="{00000000-0005-0000-0000-000002660000}"/>
    <cellStyle name="Normal 14 2 2 10" xfId="26581" xr:uid="{00000000-0005-0000-0000-000003660000}"/>
    <cellStyle name="Normal 14 2 2 11" xfId="26582" xr:uid="{00000000-0005-0000-0000-000004660000}"/>
    <cellStyle name="Normal 14 2 2 2" xfId="26583" xr:uid="{00000000-0005-0000-0000-000005660000}"/>
    <cellStyle name="Normal 14 2 2 2 2" xfId="26584" xr:uid="{00000000-0005-0000-0000-000006660000}"/>
    <cellStyle name="Normal 14 2 2 2 2 2" xfId="26585" xr:uid="{00000000-0005-0000-0000-000007660000}"/>
    <cellStyle name="Normal 14 2 2 2 2 2 2" xfId="26586" xr:uid="{00000000-0005-0000-0000-000008660000}"/>
    <cellStyle name="Normal 14 2 2 2 2 2 3" xfId="26587" xr:uid="{00000000-0005-0000-0000-000009660000}"/>
    <cellStyle name="Normal 14 2 2 2 2 3" xfId="26588" xr:uid="{00000000-0005-0000-0000-00000A660000}"/>
    <cellStyle name="Normal 14 2 2 2 2 3 2" xfId="26589" xr:uid="{00000000-0005-0000-0000-00000B660000}"/>
    <cellStyle name="Normal 14 2 2 2 2 3 3" xfId="26590" xr:uid="{00000000-0005-0000-0000-00000C660000}"/>
    <cellStyle name="Normal 14 2 2 2 2 4" xfId="26591" xr:uid="{00000000-0005-0000-0000-00000D660000}"/>
    <cellStyle name="Normal 14 2 2 2 2 4 2" xfId="26592" xr:uid="{00000000-0005-0000-0000-00000E660000}"/>
    <cellStyle name="Normal 14 2 2 2 2 4 3" xfId="26593" xr:uid="{00000000-0005-0000-0000-00000F660000}"/>
    <cellStyle name="Normal 14 2 2 2 2 5" xfId="26594" xr:uid="{00000000-0005-0000-0000-000010660000}"/>
    <cellStyle name="Normal 14 2 2 2 2 5 2" xfId="26595" xr:uid="{00000000-0005-0000-0000-000011660000}"/>
    <cellStyle name="Normal 14 2 2 2 2 5 3" xfId="26596" xr:uid="{00000000-0005-0000-0000-000012660000}"/>
    <cellStyle name="Normal 14 2 2 2 2 6" xfId="26597" xr:uid="{00000000-0005-0000-0000-000013660000}"/>
    <cellStyle name="Normal 14 2 2 2 2 7" xfId="26598" xr:uid="{00000000-0005-0000-0000-000014660000}"/>
    <cellStyle name="Normal 14 2 2 2 3" xfId="26599" xr:uid="{00000000-0005-0000-0000-000015660000}"/>
    <cellStyle name="Normal 14 2 2 2 3 2" xfId="26600" xr:uid="{00000000-0005-0000-0000-000016660000}"/>
    <cellStyle name="Normal 14 2 2 2 3 3" xfId="26601" xr:uid="{00000000-0005-0000-0000-000017660000}"/>
    <cellStyle name="Normal 14 2 2 2 4" xfId="26602" xr:uid="{00000000-0005-0000-0000-000018660000}"/>
    <cellStyle name="Normal 14 2 2 2 4 2" xfId="26603" xr:uid="{00000000-0005-0000-0000-000019660000}"/>
    <cellStyle name="Normal 14 2 2 2 4 3" xfId="26604" xr:uid="{00000000-0005-0000-0000-00001A660000}"/>
    <cellStyle name="Normal 14 2 2 2 5" xfId="26605" xr:uid="{00000000-0005-0000-0000-00001B660000}"/>
    <cellStyle name="Normal 14 2 2 2 5 2" xfId="26606" xr:uid="{00000000-0005-0000-0000-00001C660000}"/>
    <cellStyle name="Normal 14 2 2 2 5 3" xfId="26607" xr:uid="{00000000-0005-0000-0000-00001D660000}"/>
    <cellStyle name="Normal 14 2 2 2 6" xfId="26608" xr:uid="{00000000-0005-0000-0000-00001E660000}"/>
    <cellStyle name="Normal 14 2 2 2 6 2" xfId="26609" xr:uid="{00000000-0005-0000-0000-00001F660000}"/>
    <cellStyle name="Normal 14 2 2 2 6 3" xfId="26610" xr:uid="{00000000-0005-0000-0000-000020660000}"/>
    <cellStyle name="Normal 14 2 2 2 7" xfId="26611" xr:uid="{00000000-0005-0000-0000-000021660000}"/>
    <cellStyle name="Normal 14 2 2 2 8" xfId="26612" xr:uid="{00000000-0005-0000-0000-000022660000}"/>
    <cellStyle name="Normal 14 2 2 3" xfId="26613" xr:uid="{00000000-0005-0000-0000-000023660000}"/>
    <cellStyle name="Normal 14 2 2 3 2" xfId="26614" xr:uid="{00000000-0005-0000-0000-000024660000}"/>
    <cellStyle name="Normal 14 2 2 3 2 2" xfId="26615" xr:uid="{00000000-0005-0000-0000-000025660000}"/>
    <cellStyle name="Normal 14 2 2 3 2 3" xfId="26616" xr:uid="{00000000-0005-0000-0000-000026660000}"/>
    <cellStyle name="Normal 14 2 2 3 3" xfId="26617" xr:uid="{00000000-0005-0000-0000-000027660000}"/>
    <cellStyle name="Normal 14 2 2 3 3 2" xfId="26618" xr:uid="{00000000-0005-0000-0000-000028660000}"/>
    <cellStyle name="Normal 14 2 2 3 3 3" xfId="26619" xr:uid="{00000000-0005-0000-0000-000029660000}"/>
    <cellStyle name="Normal 14 2 2 3 4" xfId="26620" xr:uid="{00000000-0005-0000-0000-00002A660000}"/>
    <cellStyle name="Normal 14 2 2 3 4 2" xfId="26621" xr:uid="{00000000-0005-0000-0000-00002B660000}"/>
    <cellStyle name="Normal 14 2 2 3 4 3" xfId="26622" xr:uid="{00000000-0005-0000-0000-00002C660000}"/>
    <cellStyle name="Normal 14 2 2 3 5" xfId="26623" xr:uid="{00000000-0005-0000-0000-00002D660000}"/>
    <cellStyle name="Normal 14 2 2 3 5 2" xfId="26624" xr:uid="{00000000-0005-0000-0000-00002E660000}"/>
    <cellStyle name="Normal 14 2 2 3 5 3" xfId="26625" xr:uid="{00000000-0005-0000-0000-00002F660000}"/>
    <cellStyle name="Normal 14 2 2 3 6" xfId="26626" xr:uid="{00000000-0005-0000-0000-000030660000}"/>
    <cellStyle name="Normal 14 2 2 3 7" xfId="26627" xr:uid="{00000000-0005-0000-0000-000031660000}"/>
    <cellStyle name="Normal 14 2 2 4" xfId="26628" xr:uid="{00000000-0005-0000-0000-000032660000}"/>
    <cellStyle name="Normal 14 2 2 4 2" xfId="26629" xr:uid="{00000000-0005-0000-0000-000033660000}"/>
    <cellStyle name="Normal 14 2 2 4 2 2" xfId="26630" xr:uid="{00000000-0005-0000-0000-000034660000}"/>
    <cellStyle name="Normal 14 2 2 4 2 3" xfId="26631" xr:uid="{00000000-0005-0000-0000-000035660000}"/>
    <cellStyle name="Normal 14 2 2 4 3" xfId="26632" xr:uid="{00000000-0005-0000-0000-000036660000}"/>
    <cellStyle name="Normal 14 2 2 4 3 2" xfId="26633" xr:uid="{00000000-0005-0000-0000-000037660000}"/>
    <cellStyle name="Normal 14 2 2 4 3 3" xfId="26634" xr:uid="{00000000-0005-0000-0000-000038660000}"/>
    <cellStyle name="Normal 14 2 2 4 4" xfId="26635" xr:uid="{00000000-0005-0000-0000-000039660000}"/>
    <cellStyle name="Normal 14 2 2 4 4 2" xfId="26636" xr:uid="{00000000-0005-0000-0000-00003A660000}"/>
    <cellStyle name="Normal 14 2 2 4 4 3" xfId="26637" xr:uid="{00000000-0005-0000-0000-00003B660000}"/>
    <cellStyle name="Normal 14 2 2 4 5" xfId="26638" xr:uid="{00000000-0005-0000-0000-00003C660000}"/>
    <cellStyle name="Normal 14 2 2 4 5 2" xfId="26639" xr:uid="{00000000-0005-0000-0000-00003D660000}"/>
    <cellStyle name="Normal 14 2 2 4 5 3" xfId="26640" xr:uid="{00000000-0005-0000-0000-00003E660000}"/>
    <cellStyle name="Normal 14 2 2 4 6" xfId="26641" xr:uid="{00000000-0005-0000-0000-00003F660000}"/>
    <cellStyle name="Normal 14 2 2 4 7" xfId="26642" xr:uid="{00000000-0005-0000-0000-000040660000}"/>
    <cellStyle name="Normal 14 2 2 5" xfId="26643" xr:uid="{00000000-0005-0000-0000-000041660000}"/>
    <cellStyle name="Normal 14 2 2 5 2" xfId="26644" xr:uid="{00000000-0005-0000-0000-000042660000}"/>
    <cellStyle name="Normal 14 2 2 5 2 2" xfId="26645" xr:uid="{00000000-0005-0000-0000-000043660000}"/>
    <cellStyle name="Normal 14 2 2 5 2 3" xfId="26646" xr:uid="{00000000-0005-0000-0000-000044660000}"/>
    <cellStyle name="Normal 14 2 2 5 3" xfId="26647" xr:uid="{00000000-0005-0000-0000-000045660000}"/>
    <cellStyle name="Normal 14 2 2 5 3 2" xfId="26648" xr:uid="{00000000-0005-0000-0000-000046660000}"/>
    <cellStyle name="Normal 14 2 2 5 3 3" xfId="26649" xr:uid="{00000000-0005-0000-0000-000047660000}"/>
    <cellStyle name="Normal 14 2 2 5 4" xfId="26650" xr:uid="{00000000-0005-0000-0000-000048660000}"/>
    <cellStyle name="Normal 14 2 2 5 4 2" xfId="26651" xr:uid="{00000000-0005-0000-0000-000049660000}"/>
    <cellStyle name="Normal 14 2 2 5 4 3" xfId="26652" xr:uid="{00000000-0005-0000-0000-00004A660000}"/>
    <cellStyle name="Normal 14 2 2 5 5" xfId="26653" xr:uid="{00000000-0005-0000-0000-00004B660000}"/>
    <cellStyle name="Normal 14 2 2 5 5 2" xfId="26654" xr:uid="{00000000-0005-0000-0000-00004C660000}"/>
    <cellStyle name="Normal 14 2 2 5 5 3" xfId="26655" xr:uid="{00000000-0005-0000-0000-00004D660000}"/>
    <cellStyle name="Normal 14 2 2 5 6" xfId="26656" xr:uid="{00000000-0005-0000-0000-00004E660000}"/>
    <cellStyle name="Normal 14 2 2 5 7" xfId="26657" xr:uid="{00000000-0005-0000-0000-00004F660000}"/>
    <cellStyle name="Normal 14 2 2 6" xfId="26658" xr:uid="{00000000-0005-0000-0000-000050660000}"/>
    <cellStyle name="Normal 14 2 2 6 2" xfId="26659" xr:uid="{00000000-0005-0000-0000-000051660000}"/>
    <cellStyle name="Normal 14 2 2 6 3" xfId="26660" xr:uid="{00000000-0005-0000-0000-000052660000}"/>
    <cellStyle name="Normal 14 2 2 7" xfId="26661" xr:uid="{00000000-0005-0000-0000-000053660000}"/>
    <cellStyle name="Normal 14 2 2 7 2" xfId="26662" xr:uid="{00000000-0005-0000-0000-000054660000}"/>
    <cellStyle name="Normal 14 2 2 7 3" xfId="26663" xr:uid="{00000000-0005-0000-0000-000055660000}"/>
    <cellStyle name="Normal 14 2 2 8" xfId="26664" xr:uid="{00000000-0005-0000-0000-000056660000}"/>
    <cellStyle name="Normal 14 2 2 8 2" xfId="26665" xr:uid="{00000000-0005-0000-0000-000057660000}"/>
    <cellStyle name="Normal 14 2 2 8 3" xfId="26666" xr:uid="{00000000-0005-0000-0000-000058660000}"/>
    <cellStyle name="Normal 14 2 2 9" xfId="26667" xr:uid="{00000000-0005-0000-0000-000059660000}"/>
    <cellStyle name="Normal 14 2 2 9 2" xfId="26668" xr:uid="{00000000-0005-0000-0000-00005A660000}"/>
    <cellStyle name="Normal 14 2 2 9 3" xfId="26669" xr:uid="{00000000-0005-0000-0000-00005B660000}"/>
    <cellStyle name="Normal 14 2 3" xfId="26670" xr:uid="{00000000-0005-0000-0000-00005C660000}"/>
    <cellStyle name="Normal 14 2 3 2" xfId="26671" xr:uid="{00000000-0005-0000-0000-00005D660000}"/>
    <cellStyle name="Normal 14 2 3 2 2" xfId="26672" xr:uid="{00000000-0005-0000-0000-00005E660000}"/>
    <cellStyle name="Normal 14 2 3 2 2 2" xfId="26673" xr:uid="{00000000-0005-0000-0000-00005F660000}"/>
    <cellStyle name="Normal 14 2 3 2 2 3" xfId="26674" xr:uid="{00000000-0005-0000-0000-000060660000}"/>
    <cellStyle name="Normal 14 2 3 2 3" xfId="26675" xr:uid="{00000000-0005-0000-0000-000061660000}"/>
    <cellStyle name="Normal 14 2 3 2 3 2" xfId="26676" xr:uid="{00000000-0005-0000-0000-000062660000}"/>
    <cellStyle name="Normal 14 2 3 2 3 3" xfId="26677" xr:uid="{00000000-0005-0000-0000-000063660000}"/>
    <cellStyle name="Normal 14 2 3 2 4" xfId="26678" xr:uid="{00000000-0005-0000-0000-000064660000}"/>
    <cellStyle name="Normal 14 2 3 2 4 2" xfId="26679" xr:uid="{00000000-0005-0000-0000-000065660000}"/>
    <cellStyle name="Normal 14 2 3 2 4 3" xfId="26680" xr:uid="{00000000-0005-0000-0000-000066660000}"/>
    <cellStyle name="Normal 14 2 3 2 5" xfId="26681" xr:uid="{00000000-0005-0000-0000-000067660000}"/>
    <cellStyle name="Normal 14 2 3 2 5 2" xfId="26682" xr:uid="{00000000-0005-0000-0000-000068660000}"/>
    <cellStyle name="Normal 14 2 3 2 5 3" xfId="26683" xr:uid="{00000000-0005-0000-0000-000069660000}"/>
    <cellStyle name="Normal 14 2 3 2 6" xfId="26684" xr:uid="{00000000-0005-0000-0000-00006A660000}"/>
    <cellStyle name="Normal 14 2 3 2 7" xfId="26685" xr:uid="{00000000-0005-0000-0000-00006B660000}"/>
    <cellStyle name="Normal 14 2 3 3" xfId="26686" xr:uid="{00000000-0005-0000-0000-00006C660000}"/>
    <cellStyle name="Normal 14 2 3 3 2" xfId="26687" xr:uid="{00000000-0005-0000-0000-00006D660000}"/>
    <cellStyle name="Normal 14 2 3 3 3" xfId="26688" xr:uid="{00000000-0005-0000-0000-00006E660000}"/>
    <cellStyle name="Normal 14 2 3 4" xfId="26689" xr:uid="{00000000-0005-0000-0000-00006F660000}"/>
    <cellStyle name="Normal 14 2 3 4 2" xfId="26690" xr:uid="{00000000-0005-0000-0000-000070660000}"/>
    <cellStyle name="Normal 14 2 3 4 3" xfId="26691" xr:uid="{00000000-0005-0000-0000-000071660000}"/>
    <cellStyle name="Normal 14 2 3 5" xfId="26692" xr:uid="{00000000-0005-0000-0000-000072660000}"/>
    <cellStyle name="Normal 14 2 3 5 2" xfId="26693" xr:uid="{00000000-0005-0000-0000-000073660000}"/>
    <cellStyle name="Normal 14 2 3 5 3" xfId="26694" xr:uid="{00000000-0005-0000-0000-000074660000}"/>
    <cellStyle name="Normal 14 2 3 6" xfId="26695" xr:uid="{00000000-0005-0000-0000-000075660000}"/>
    <cellStyle name="Normal 14 2 3 6 2" xfId="26696" xr:uid="{00000000-0005-0000-0000-000076660000}"/>
    <cellStyle name="Normal 14 2 3 6 3" xfId="26697" xr:uid="{00000000-0005-0000-0000-000077660000}"/>
    <cellStyle name="Normal 14 2 3 7" xfId="26698" xr:uid="{00000000-0005-0000-0000-000078660000}"/>
    <cellStyle name="Normal 14 2 3 8" xfId="26699" xr:uid="{00000000-0005-0000-0000-000079660000}"/>
    <cellStyle name="Normal 14 2 4" xfId="26700" xr:uid="{00000000-0005-0000-0000-00007A660000}"/>
    <cellStyle name="Normal 14 2 5" xfId="26701" xr:uid="{00000000-0005-0000-0000-00007B660000}"/>
    <cellStyle name="Normal 14 2 5 2" xfId="26702" xr:uid="{00000000-0005-0000-0000-00007C660000}"/>
    <cellStyle name="Normal 14 2 5 2 2" xfId="26703" xr:uid="{00000000-0005-0000-0000-00007D660000}"/>
    <cellStyle name="Normal 14 2 5 2 2 2" xfId="26704" xr:uid="{00000000-0005-0000-0000-00007E660000}"/>
    <cellStyle name="Normal 14 2 5 2 2 3" xfId="26705" xr:uid="{00000000-0005-0000-0000-00007F660000}"/>
    <cellStyle name="Normal 14 2 5 2 3" xfId="26706" xr:uid="{00000000-0005-0000-0000-000080660000}"/>
    <cellStyle name="Normal 14 2 5 2 3 2" xfId="26707" xr:uid="{00000000-0005-0000-0000-000081660000}"/>
    <cellStyle name="Normal 14 2 5 2 3 3" xfId="26708" xr:uid="{00000000-0005-0000-0000-000082660000}"/>
    <cellStyle name="Normal 14 2 5 2 4" xfId="26709" xr:uid="{00000000-0005-0000-0000-000083660000}"/>
    <cellStyle name="Normal 14 2 5 2 4 2" xfId="26710" xr:uid="{00000000-0005-0000-0000-000084660000}"/>
    <cellStyle name="Normal 14 2 5 2 4 3" xfId="26711" xr:uid="{00000000-0005-0000-0000-000085660000}"/>
    <cellStyle name="Normal 14 2 5 2 5" xfId="26712" xr:uid="{00000000-0005-0000-0000-000086660000}"/>
    <cellStyle name="Normal 14 2 5 2 5 2" xfId="26713" xr:uid="{00000000-0005-0000-0000-000087660000}"/>
    <cellStyle name="Normal 14 2 5 2 5 3" xfId="26714" xr:uid="{00000000-0005-0000-0000-000088660000}"/>
    <cellStyle name="Normal 14 2 5 2 6" xfId="26715" xr:uid="{00000000-0005-0000-0000-000089660000}"/>
    <cellStyle name="Normal 14 2 5 2 7" xfId="26716" xr:uid="{00000000-0005-0000-0000-00008A660000}"/>
    <cellStyle name="Normal 14 2 5 3" xfId="26717" xr:uid="{00000000-0005-0000-0000-00008B660000}"/>
    <cellStyle name="Normal 14 2 5 3 2" xfId="26718" xr:uid="{00000000-0005-0000-0000-00008C660000}"/>
    <cellStyle name="Normal 14 2 5 3 3" xfId="26719" xr:uid="{00000000-0005-0000-0000-00008D660000}"/>
    <cellStyle name="Normal 14 2 5 4" xfId="26720" xr:uid="{00000000-0005-0000-0000-00008E660000}"/>
    <cellStyle name="Normal 14 2 5 4 2" xfId="26721" xr:uid="{00000000-0005-0000-0000-00008F660000}"/>
    <cellStyle name="Normal 14 2 5 4 3" xfId="26722" xr:uid="{00000000-0005-0000-0000-000090660000}"/>
    <cellStyle name="Normal 14 2 5 5" xfId="26723" xr:uid="{00000000-0005-0000-0000-000091660000}"/>
    <cellStyle name="Normal 14 2 5 5 2" xfId="26724" xr:uid="{00000000-0005-0000-0000-000092660000}"/>
    <cellStyle name="Normal 14 2 5 5 3" xfId="26725" xr:uid="{00000000-0005-0000-0000-000093660000}"/>
    <cellStyle name="Normal 14 2 5 6" xfId="26726" xr:uid="{00000000-0005-0000-0000-000094660000}"/>
    <cellStyle name="Normal 14 2 5 6 2" xfId="26727" xr:uid="{00000000-0005-0000-0000-000095660000}"/>
    <cellStyle name="Normal 14 2 5 6 3" xfId="26728" xr:uid="{00000000-0005-0000-0000-000096660000}"/>
    <cellStyle name="Normal 14 2 5 7" xfId="26729" xr:uid="{00000000-0005-0000-0000-000097660000}"/>
    <cellStyle name="Normal 14 2 5 8" xfId="26730" xr:uid="{00000000-0005-0000-0000-000098660000}"/>
    <cellStyle name="Normal 14 2 6" xfId="26731" xr:uid="{00000000-0005-0000-0000-000099660000}"/>
    <cellStyle name="Normal 14 2 6 2" xfId="26732" xr:uid="{00000000-0005-0000-0000-00009A660000}"/>
    <cellStyle name="Normal 14 2 6 2 2" xfId="26733" xr:uid="{00000000-0005-0000-0000-00009B660000}"/>
    <cellStyle name="Normal 14 2 6 2 3" xfId="26734" xr:uid="{00000000-0005-0000-0000-00009C660000}"/>
    <cellStyle name="Normal 14 2 6 3" xfId="26735" xr:uid="{00000000-0005-0000-0000-00009D660000}"/>
    <cellStyle name="Normal 14 2 6 3 2" xfId="26736" xr:uid="{00000000-0005-0000-0000-00009E660000}"/>
    <cellStyle name="Normal 14 2 6 3 3" xfId="26737" xr:uid="{00000000-0005-0000-0000-00009F660000}"/>
    <cellStyle name="Normal 14 2 6 4" xfId="26738" xr:uid="{00000000-0005-0000-0000-0000A0660000}"/>
    <cellStyle name="Normal 14 2 6 4 2" xfId="26739" xr:uid="{00000000-0005-0000-0000-0000A1660000}"/>
    <cellStyle name="Normal 14 2 6 4 3" xfId="26740" xr:uid="{00000000-0005-0000-0000-0000A2660000}"/>
    <cellStyle name="Normal 14 2 6 5" xfId="26741" xr:uid="{00000000-0005-0000-0000-0000A3660000}"/>
    <cellStyle name="Normal 14 2 6 5 2" xfId="26742" xr:uid="{00000000-0005-0000-0000-0000A4660000}"/>
    <cellStyle name="Normal 14 2 6 5 3" xfId="26743" xr:uid="{00000000-0005-0000-0000-0000A5660000}"/>
    <cellStyle name="Normal 14 2 6 6" xfId="26744" xr:uid="{00000000-0005-0000-0000-0000A6660000}"/>
    <cellStyle name="Normal 14 2 6 7" xfId="26745" xr:uid="{00000000-0005-0000-0000-0000A7660000}"/>
    <cellStyle name="Normal 14 2 7" xfId="26746" xr:uid="{00000000-0005-0000-0000-0000A8660000}"/>
    <cellStyle name="Normal 14 2 7 2" xfId="26747" xr:uid="{00000000-0005-0000-0000-0000A9660000}"/>
    <cellStyle name="Normal 14 2 7 2 2" xfId="26748" xr:uid="{00000000-0005-0000-0000-0000AA660000}"/>
    <cellStyle name="Normal 14 2 7 2 3" xfId="26749" xr:uid="{00000000-0005-0000-0000-0000AB660000}"/>
    <cellStyle name="Normal 14 2 7 3" xfId="26750" xr:uid="{00000000-0005-0000-0000-0000AC660000}"/>
    <cellStyle name="Normal 14 2 7 3 2" xfId="26751" xr:uid="{00000000-0005-0000-0000-0000AD660000}"/>
    <cellStyle name="Normal 14 2 7 3 3" xfId="26752" xr:uid="{00000000-0005-0000-0000-0000AE660000}"/>
    <cellStyle name="Normal 14 2 7 4" xfId="26753" xr:uid="{00000000-0005-0000-0000-0000AF660000}"/>
    <cellStyle name="Normal 14 2 7 4 2" xfId="26754" xr:uid="{00000000-0005-0000-0000-0000B0660000}"/>
    <cellStyle name="Normal 14 2 7 4 3" xfId="26755" xr:uid="{00000000-0005-0000-0000-0000B1660000}"/>
    <cellStyle name="Normal 14 2 7 5" xfId="26756" xr:uid="{00000000-0005-0000-0000-0000B2660000}"/>
    <cellStyle name="Normal 14 2 7 5 2" xfId="26757" xr:uid="{00000000-0005-0000-0000-0000B3660000}"/>
    <cellStyle name="Normal 14 2 7 5 3" xfId="26758" xr:uid="{00000000-0005-0000-0000-0000B4660000}"/>
    <cellStyle name="Normal 14 2 7 6" xfId="26759" xr:uid="{00000000-0005-0000-0000-0000B5660000}"/>
    <cellStyle name="Normal 14 2 7 7" xfId="26760" xr:uid="{00000000-0005-0000-0000-0000B6660000}"/>
    <cellStyle name="Normal 14 2 8" xfId="26761" xr:uid="{00000000-0005-0000-0000-0000B7660000}"/>
    <cellStyle name="Normal 14 2 8 2" xfId="26762" xr:uid="{00000000-0005-0000-0000-0000B8660000}"/>
    <cellStyle name="Normal 14 2 8 2 2" xfId="26763" xr:uid="{00000000-0005-0000-0000-0000B9660000}"/>
    <cellStyle name="Normal 14 2 8 2 3" xfId="26764" xr:uid="{00000000-0005-0000-0000-0000BA660000}"/>
    <cellStyle name="Normal 14 2 8 3" xfId="26765" xr:uid="{00000000-0005-0000-0000-0000BB660000}"/>
    <cellStyle name="Normal 14 2 8 3 2" xfId="26766" xr:uid="{00000000-0005-0000-0000-0000BC660000}"/>
    <cellStyle name="Normal 14 2 8 3 3" xfId="26767" xr:uid="{00000000-0005-0000-0000-0000BD660000}"/>
    <cellStyle name="Normal 14 2 8 4" xfId="26768" xr:uid="{00000000-0005-0000-0000-0000BE660000}"/>
    <cellStyle name="Normal 14 2 8 4 2" xfId="26769" xr:uid="{00000000-0005-0000-0000-0000BF660000}"/>
    <cellStyle name="Normal 14 2 8 4 3" xfId="26770" xr:uid="{00000000-0005-0000-0000-0000C0660000}"/>
    <cellStyle name="Normal 14 2 8 5" xfId="26771" xr:uid="{00000000-0005-0000-0000-0000C1660000}"/>
    <cellStyle name="Normal 14 2 8 5 2" xfId="26772" xr:uid="{00000000-0005-0000-0000-0000C2660000}"/>
    <cellStyle name="Normal 14 2 8 5 3" xfId="26773" xr:uid="{00000000-0005-0000-0000-0000C3660000}"/>
    <cellStyle name="Normal 14 2 8 6" xfId="26774" xr:uid="{00000000-0005-0000-0000-0000C4660000}"/>
    <cellStyle name="Normal 14 2 8 7" xfId="26775" xr:uid="{00000000-0005-0000-0000-0000C5660000}"/>
    <cellStyle name="Normal 14 2 9" xfId="26776" xr:uid="{00000000-0005-0000-0000-0000C6660000}"/>
    <cellStyle name="Normal 14 2 9 2" xfId="26777" xr:uid="{00000000-0005-0000-0000-0000C7660000}"/>
    <cellStyle name="Normal 14 2 9 2 2" xfId="26778" xr:uid="{00000000-0005-0000-0000-0000C8660000}"/>
    <cellStyle name="Normal 14 2 9 2 3" xfId="26779" xr:uid="{00000000-0005-0000-0000-0000C9660000}"/>
    <cellStyle name="Normal 14 2 9 3" xfId="26780" xr:uid="{00000000-0005-0000-0000-0000CA660000}"/>
    <cellStyle name="Normal 14 2 9 3 2" xfId="26781" xr:uid="{00000000-0005-0000-0000-0000CB660000}"/>
    <cellStyle name="Normal 14 2 9 3 3" xfId="26782" xr:uid="{00000000-0005-0000-0000-0000CC660000}"/>
    <cellStyle name="Normal 14 2 9 4" xfId="26783" xr:uid="{00000000-0005-0000-0000-0000CD660000}"/>
    <cellStyle name="Normal 14 2 9 4 2" xfId="26784" xr:uid="{00000000-0005-0000-0000-0000CE660000}"/>
    <cellStyle name="Normal 14 2 9 4 3" xfId="26785" xr:uid="{00000000-0005-0000-0000-0000CF660000}"/>
    <cellStyle name="Normal 14 2 9 5" xfId="26786" xr:uid="{00000000-0005-0000-0000-0000D0660000}"/>
    <cellStyle name="Normal 14 2 9 5 2" xfId="26787" xr:uid="{00000000-0005-0000-0000-0000D1660000}"/>
    <cellStyle name="Normal 14 2 9 5 3" xfId="26788" xr:uid="{00000000-0005-0000-0000-0000D2660000}"/>
    <cellStyle name="Normal 14 2 9 6" xfId="26789" xr:uid="{00000000-0005-0000-0000-0000D3660000}"/>
    <cellStyle name="Normal 14 2 9 7" xfId="26790" xr:uid="{00000000-0005-0000-0000-0000D4660000}"/>
    <cellStyle name="Normal 14 3" xfId="26791" xr:uid="{00000000-0005-0000-0000-0000D5660000}"/>
    <cellStyle name="Normal 14 3 10" xfId="26792" xr:uid="{00000000-0005-0000-0000-0000D6660000}"/>
    <cellStyle name="Normal 14 3 11" xfId="26793" xr:uid="{00000000-0005-0000-0000-0000D7660000}"/>
    <cellStyle name="Normal 14 3 2" xfId="26794" xr:uid="{00000000-0005-0000-0000-0000D8660000}"/>
    <cellStyle name="Normal 14 3 2 2" xfId="26795" xr:uid="{00000000-0005-0000-0000-0000D9660000}"/>
    <cellStyle name="Normal 14 3 2 2 2" xfId="26796" xr:uid="{00000000-0005-0000-0000-0000DA660000}"/>
    <cellStyle name="Normal 14 3 2 2 2 2" xfId="26797" xr:uid="{00000000-0005-0000-0000-0000DB660000}"/>
    <cellStyle name="Normal 14 3 2 2 2 3" xfId="26798" xr:uid="{00000000-0005-0000-0000-0000DC660000}"/>
    <cellStyle name="Normal 14 3 2 2 3" xfId="26799" xr:uid="{00000000-0005-0000-0000-0000DD660000}"/>
    <cellStyle name="Normal 14 3 2 2 3 2" xfId="26800" xr:uid="{00000000-0005-0000-0000-0000DE660000}"/>
    <cellStyle name="Normal 14 3 2 2 3 3" xfId="26801" xr:uid="{00000000-0005-0000-0000-0000DF660000}"/>
    <cellStyle name="Normal 14 3 2 2 4" xfId="26802" xr:uid="{00000000-0005-0000-0000-0000E0660000}"/>
    <cellStyle name="Normal 14 3 2 2 4 2" xfId="26803" xr:uid="{00000000-0005-0000-0000-0000E1660000}"/>
    <cellStyle name="Normal 14 3 2 2 4 3" xfId="26804" xr:uid="{00000000-0005-0000-0000-0000E2660000}"/>
    <cellStyle name="Normal 14 3 2 2 5" xfId="26805" xr:uid="{00000000-0005-0000-0000-0000E3660000}"/>
    <cellStyle name="Normal 14 3 2 2 5 2" xfId="26806" xr:uid="{00000000-0005-0000-0000-0000E4660000}"/>
    <cellStyle name="Normal 14 3 2 2 5 3" xfId="26807" xr:uid="{00000000-0005-0000-0000-0000E5660000}"/>
    <cellStyle name="Normal 14 3 2 2 6" xfId="26808" xr:uid="{00000000-0005-0000-0000-0000E6660000}"/>
    <cellStyle name="Normal 14 3 2 2 7" xfId="26809" xr:uid="{00000000-0005-0000-0000-0000E7660000}"/>
    <cellStyle name="Normal 14 3 2 3" xfId="26810" xr:uid="{00000000-0005-0000-0000-0000E8660000}"/>
    <cellStyle name="Normal 14 3 2 3 2" xfId="26811" xr:uid="{00000000-0005-0000-0000-0000E9660000}"/>
    <cellStyle name="Normal 14 3 2 3 3" xfId="26812" xr:uid="{00000000-0005-0000-0000-0000EA660000}"/>
    <cellStyle name="Normal 14 3 2 4" xfId="26813" xr:uid="{00000000-0005-0000-0000-0000EB660000}"/>
    <cellStyle name="Normal 14 3 2 4 2" xfId="26814" xr:uid="{00000000-0005-0000-0000-0000EC660000}"/>
    <cellStyle name="Normal 14 3 2 4 3" xfId="26815" xr:uid="{00000000-0005-0000-0000-0000ED660000}"/>
    <cellStyle name="Normal 14 3 2 5" xfId="26816" xr:uid="{00000000-0005-0000-0000-0000EE660000}"/>
    <cellStyle name="Normal 14 3 2 5 2" xfId="26817" xr:uid="{00000000-0005-0000-0000-0000EF660000}"/>
    <cellStyle name="Normal 14 3 2 5 3" xfId="26818" xr:uid="{00000000-0005-0000-0000-0000F0660000}"/>
    <cellStyle name="Normal 14 3 2 6" xfId="26819" xr:uid="{00000000-0005-0000-0000-0000F1660000}"/>
    <cellStyle name="Normal 14 3 2 6 2" xfId="26820" xr:uid="{00000000-0005-0000-0000-0000F2660000}"/>
    <cellStyle name="Normal 14 3 2 6 3" xfId="26821" xr:uid="{00000000-0005-0000-0000-0000F3660000}"/>
    <cellStyle name="Normal 14 3 2 7" xfId="26822" xr:uid="{00000000-0005-0000-0000-0000F4660000}"/>
    <cellStyle name="Normal 14 3 2 8" xfId="26823" xr:uid="{00000000-0005-0000-0000-0000F5660000}"/>
    <cellStyle name="Normal 14 3 3" xfId="26824" xr:uid="{00000000-0005-0000-0000-0000F6660000}"/>
    <cellStyle name="Normal 14 3 3 2" xfId="26825" xr:uid="{00000000-0005-0000-0000-0000F7660000}"/>
    <cellStyle name="Normal 14 3 3 2 2" xfId="26826" xr:uid="{00000000-0005-0000-0000-0000F8660000}"/>
    <cellStyle name="Normal 14 3 3 2 3" xfId="26827" xr:uid="{00000000-0005-0000-0000-0000F9660000}"/>
    <cellStyle name="Normal 14 3 3 3" xfId="26828" xr:uid="{00000000-0005-0000-0000-0000FA660000}"/>
    <cellStyle name="Normal 14 3 3 3 2" xfId="26829" xr:uid="{00000000-0005-0000-0000-0000FB660000}"/>
    <cellStyle name="Normal 14 3 3 3 3" xfId="26830" xr:uid="{00000000-0005-0000-0000-0000FC660000}"/>
    <cellStyle name="Normal 14 3 3 4" xfId="26831" xr:uid="{00000000-0005-0000-0000-0000FD660000}"/>
    <cellStyle name="Normal 14 3 3 4 2" xfId="26832" xr:uid="{00000000-0005-0000-0000-0000FE660000}"/>
    <cellStyle name="Normal 14 3 3 4 3" xfId="26833" xr:uid="{00000000-0005-0000-0000-0000FF660000}"/>
    <cellStyle name="Normal 14 3 3 5" xfId="26834" xr:uid="{00000000-0005-0000-0000-000000670000}"/>
    <cellStyle name="Normal 14 3 3 5 2" xfId="26835" xr:uid="{00000000-0005-0000-0000-000001670000}"/>
    <cellStyle name="Normal 14 3 3 5 3" xfId="26836" xr:uid="{00000000-0005-0000-0000-000002670000}"/>
    <cellStyle name="Normal 14 3 3 6" xfId="26837" xr:uid="{00000000-0005-0000-0000-000003670000}"/>
    <cellStyle name="Normal 14 3 3 7" xfId="26838" xr:uid="{00000000-0005-0000-0000-000004670000}"/>
    <cellStyle name="Normal 14 3 4" xfId="26839" xr:uid="{00000000-0005-0000-0000-000005670000}"/>
    <cellStyle name="Normal 14 3 4 2" xfId="26840" xr:uid="{00000000-0005-0000-0000-000006670000}"/>
    <cellStyle name="Normal 14 3 4 2 2" xfId="26841" xr:uid="{00000000-0005-0000-0000-000007670000}"/>
    <cellStyle name="Normal 14 3 4 2 3" xfId="26842" xr:uid="{00000000-0005-0000-0000-000008670000}"/>
    <cellStyle name="Normal 14 3 4 3" xfId="26843" xr:uid="{00000000-0005-0000-0000-000009670000}"/>
    <cellStyle name="Normal 14 3 4 3 2" xfId="26844" xr:uid="{00000000-0005-0000-0000-00000A670000}"/>
    <cellStyle name="Normal 14 3 4 3 3" xfId="26845" xr:uid="{00000000-0005-0000-0000-00000B670000}"/>
    <cellStyle name="Normal 14 3 4 4" xfId="26846" xr:uid="{00000000-0005-0000-0000-00000C670000}"/>
    <cellStyle name="Normal 14 3 4 4 2" xfId="26847" xr:uid="{00000000-0005-0000-0000-00000D670000}"/>
    <cellStyle name="Normal 14 3 4 4 3" xfId="26848" xr:uid="{00000000-0005-0000-0000-00000E670000}"/>
    <cellStyle name="Normal 14 3 4 5" xfId="26849" xr:uid="{00000000-0005-0000-0000-00000F670000}"/>
    <cellStyle name="Normal 14 3 4 5 2" xfId="26850" xr:uid="{00000000-0005-0000-0000-000010670000}"/>
    <cellStyle name="Normal 14 3 4 5 3" xfId="26851" xr:uid="{00000000-0005-0000-0000-000011670000}"/>
    <cellStyle name="Normal 14 3 4 6" xfId="26852" xr:uid="{00000000-0005-0000-0000-000012670000}"/>
    <cellStyle name="Normal 14 3 4 7" xfId="26853" xr:uid="{00000000-0005-0000-0000-000013670000}"/>
    <cellStyle name="Normal 14 3 5" xfId="26854" xr:uid="{00000000-0005-0000-0000-000014670000}"/>
    <cellStyle name="Normal 14 3 5 2" xfId="26855" xr:uid="{00000000-0005-0000-0000-000015670000}"/>
    <cellStyle name="Normal 14 3 5 2 2" xfId="26856" xr:uid="{00000000-0005-0000-0000-000016670000}"/>
    <cellStyle name="Normal 14 3 5 2 3" xfId="26857" xr:uid="{00000000-0005-0000-0000-000017670000}"/>
    <cellStyle name="Normal 14 3 5 3" xfId="26858" xr:uid="{00000000-0005-0000-0000-000018670000}"/>
    <cellStyle name="Normal 14 3 5 3 2" xfId="26859" xr:uid="{00000000-0005-0000-0000-000019670000}"/>
    <cellStyle name="Normal 14 3 5 3 3" xfId="26860" xr:uid="{00000000-0005-0000-0000-00001A670000}"/>
    <cellStyle name="Normal 14 3 5 4" xfId="26861" xr:uid="{00000000-0005-0000-0000-00001B670000}"/>
    <cellStyle name="Normal 14 3 5 4 2" xfId="26862" xr:uid="{00000000-0005-0000-0000-00001C670000}"/>
    <cellStyle name="Normal 14 3 5 4 3" xfId="26863" xr:uid="{00000000-0005-0000-0000-00001D670000}"/>
    <cellStyle name="Normal 14 3 5 5" xfId="26864" xr:uid="{00000000-0005-0000-0000-00001E670000}"/>
    <cellStyle name="Normal 14 3 5 5 2" xfId="26865" xr:uid="{00000000-0005-0000-0000-00001F670000}"/>
    <cellStyle name="Normal 14 3 5 5 3" xfId="26866" xr:uid="{00000000-0005-0000-0000-000020670000}"/>
    <cellStyle name="Normal 14 3 5 6" xfId="26867" xr:uid="{00000000-0005-0000-0000-000021670000}"/>
    <cellStyle name="Normal 14 3 5 7" xfId="26868" xr:uid="{00000000-0005-0000-0000-000022670000}"/>
    <cellStyle name="Normal 14 3 6" xfId="26869" xr:uid="{00000000-0005-0000-0000-000023670000}"/>
    <cellStyle name="Normal 14 3 6 2" xfId="26870" xr:uid="{00000000-0005-0000-0000-000024670000}"/>
    <cellStyle name="Normal 14 3 6 3" xfId="26871" xr:uid="{00000000-0005-0000-0000-000025670000}"/>
    <cellStyle name="Normal 14 3 7" xfId="26872" xr:uid="{00000000-0005-0000-0000-000026670000}"/>
    <cellStyle name="Normal 14 3 7 2" xfId="26873" xr:uid="{00000000-0005-0000-0000-000027670000}"/>
    <cellStyle name="Normal 14 3 7 3" xfId="26874" xr:uid="{00000000-0005-0000-0000-000028670000}"/>
    <cellStyle name="Normal 14 3 8" xfId="26875" xr:uid="{00000000-0005-0000-0000-000029670000}"/>
    <cellStyle name="Normal 14 3 8 2" xfId="26876" xr:uid="{00000000-0005-0000-0000-00002A670000}"/>
    <cellStyle name="Normal 14 3 8 3" xfId="26877" xr:uid="{00000000-0005-0000-0000-00002B670000}"/>
    <cellStyle name="Normal 14 3 9" xfId="26878" xr:uid="{00000000-0005-0000-0000-00002C670000}"/>
    <cellStyle name="Normal 14 3 9 2" xfId="26879" xr:uid="{00000000-0005-0000-0000-00002D670000}"/>
    <cellStyle name="Normal 14 3 9 3" xfId="26880" xr:uid="{00000000-0005-0000-0000-00002E670000}"/>
    <cellStyle name="Normal 14 4" xfId="26881" xr:uid="{00000000-0005-0000-0000-00002F670000}"/>
    <cellStyle name="Normal 14 4 2" xfId="26882" xr:uid="{00000000-0005-0000-0000-000030670000}"/>
    <cellStyle name="Normal 14 4 2 2" xfId="26883" xr:uid="{00000000-0005-0000-0000-000031670000}"/>
    <cellStyle name="Normal 14 4 2 2 2" xfId="26884" xr:uid="{00000000-0005-0000-0000-000032670000}"/>
    <cellStyle name="Normal 14 4 2 2 3" xfId="26885" xr:uid="{00000000-0005-0000-0000-000033670000}"/>
    <cellStyle name="Normal 14 4 2 3" xfId="26886" xr:uid="{00000000-0005-0000-0000-000034670000}"/>
    <cellStyle name="Normal 14 4 2 3 2" xfId="26887" xr:uid="{00000000-0005-0000-0000-000035670000}"/>
    <cellStyle name="Normal 14 4 2 3 3" xfId="26888" xr:uid="{00000000-0005-0000-0000-000036670000}"/>
    <cellStyle name="Normal 14 4 2 4" xfId="26889" xr:uid="{00000000-0005-0000-0000-000037670000}"/>
    <cellStyle name="Normal 14 4 2 4 2" xfId="26890" xr:uid="{00000000-0005-0000-0000-000038670000}"/>
    <cellStyle name="Normal 14 4 2 4 3" xfId="26891" xr:uid="{00000000-0005-0000-0000-000039670000}"/>
    <cellStyle name="Normal 14 4 2 5" xfId="26892" xr:uid="{00000000-0005-0000-0000-00003A670000}"/>
    <cellStyle name="Normal 14 4 2 5 2" xfId="26893" xr:uid="{00000000-0005-0000-0000-00003B670000}"/>
    <cellStyle name="Normal 14 4 2 5 3" xfId="26894" xr:uid="{00000000-0005-0000-0000-00003C670000}"/>
    <cellStyle name="Normal 14 4 2 6" xfId="26895" xr:uid="{00000000-0005-0000-0000-00003D670000}"/>
    <cellStyle name="Normal 14 4 2 7" xfId="26896" xr:uid="{00000000-0005-0000-0000-00003E670000}"/>
    <cellStyle name="Normal 14 4 3" xfId="26897" xr:uid="{00000000-0005-0000-0000-00003F670000}"/>
    <cellStyle name="Normal 14 4 3 2" xfId="26898" xr:uid="{00000000-0005-0000-0000-000040670000}"/>
    <cellStyle name="Normal 14 4 3 3" xfId="26899" xr:uid="{00000000-0005-0000-0000-000041670000}"/>
    <cellStyle name="Normal 14 4 4" xfId="26900" xr:uid="{00000000-0005-0000-0000-000042670000}"/>
    <cellStyle name="Normal 14 4 4 2" xfId="26901" xr:uid="{00000000-0005-0000-0000-000043670000}"/>
    <cellStyle name="Normal 14 4 4 3" xfId="26902" xr:uid="{00000000-0005-0000-0000-000044670000}"/>
    <cellStyle name="Normal 14 4 5" xfId="26903" xr:uid="{00000000-0005-0000-0000-000045670000}"/>
    <cellStyle name="Normal 14 4 5 2" xfId="26904" xr:uid="{00000000-0005-0000-0000-000046670000}"/>
    <cellStyle name="Normal 14 4 5 3" xfId="26905" xr:uid="{00000000-0005-0000-0000-000047670000}"/>
    <cellStyle name="Normal 14 4 6" xfId="26906" xr:uid="{00000000-0005-0000-0000-000048670000}"/>
    <cellStyle name="Normal 14 4 6 2" xfId="26907" xr:uid="{00000000-0005-0000-0000-000049670000}"/>
    <cellStyle name="Normal 14 4 6 3" xfId="26908" xr:uid="{00000000-0005-0000-0000-00004A670000}"/>
    <cellStyle name="Normal 14 4 7" xfId="26909" xr:uid="{00000000-0005-0000-0000-00004B670000}"/>
    <cellStyle name="Normal 14 4 8" xfId="26910" xr:uid="{00000000-0005-0000-0000-00004C670000}"/>
    <cellStyle name="Normal 14 5" xfId="26911" xr:uid="{00000000-0005-0000-0000-00004D670000}"/>
    <cellStyle name="Normal 14 6" xfId="26912" xr:uid="{00000000-0005-0000-0000-00004E670000}"/>
    <cellStyle name="Normal 14 6 2" xfId="26913" xr:uid="{00000000-0005-0000-0000-00004F670000}"/>
    <cellStyle name="Normal 14 6 2 2" xfId="26914" xr:uid="{00000000-0005-0000-0000-000050670000}"/>
    <cellStyle name="Normal 14 6 2 2 2" xfId="26915" xr:uid="{00000000-0005-0000-0000-000051670000}"/>
    <cellStyle name="Normal 14 6 2 2 3" xfId="26916" xr:uid="{00000000-0005-0000-0000-000052670000}"/>
    <cellStyle name="Normal 14 6 2 3" xfId="26917" xr:uid="{00000000-0005-0000-0000-000053670000}"/>
    <cellStyle name="Normal 14 6 2 3 2" xfId="26918" xr:uid="{00000000-0005-0000-0000-000054670000}"/>
    <cellStyle name="Normal 14 6 2 3 3" xfId="26919" xr:uid="{00000000-0005-0000-0000-000055670000}"/>
    <cellStyle name="Normal 14 6 2 4" xfId="26920" xr:uid="{00000000-0005-0000-0000-000056670000}"/>
    <cellStyle name="Normal 14 6 2 4 2" xfId="26921" xr:uid="{00000000-0005-0000-0000-000057670000}"/>
    <cellStyle name="Normal 14 6 2 4 3" xfId="26922" xr:uid="{00000000-0005-0000-0000-000058670000}"/>
    <cellStyle name="Normal 14 6 2 5" xfId="26923" xr:uid="{00000000-0005-0000-0000-000059670000}"/>
    <cellStyle name="Normal 14 6 2 5 2" xfId="26924" xr:uid="{00000000-0005-0000-0000-00005A670000}"/>
    <cellStyle name="Normal 14 6 2 5 3" xfId="26925" xr:uid="{00000000-0005-0000-0000-00005B670000}"/>
    <cellStyle name="Normal 14 6 2 6" xfId="26926" xr:uid="{00000000-0005-0000-0000-00005C670000}"/>
    <cellStyle name="Normal 14 6 2 7" xfId="26927" xr:uid="{00000000-0005-0000-0000-00005D670000}"/>
    <cellStyle name="Normal 14 6 3" xfId="26928" xr:uid="{00000000-0005-0000-0000-00005E670000}"/>
    <cellStyle name="Normal 14 6 3 2" xfId="26929" xr:uid="{00000000-0005-0000-0000-00005F670000}"/>
    <cellStyle name="Normal 14 6 3 3" xfId="26930" xr:uid="{00000000-0005-0000-0000-000060670000}"/>
    <cellStyle name="Normal 14 6 4" xfId="26931" xr:uid="{00000000-0005-0000-0000-000061670000}"/>
    <cellStyle name="Normal 14 6 4 2" xfId="26932" xr:uid="{00000000-0005-0000-0000-000062670000}"/>
    <cellStyle name="Normal 14 6 4 3" xfId="26933" xr:uid="{00000000-0005-0000-0000-000063670000}"/>
    <cellStyle name="Normal 14 6 5" xfId="26934" xr:uid="{00000000-0005-0000-0000-000064670000}"/>
    <cellStyle name="Normal 14 6 5 2" xfId="26935" xr:uid="{00000000-0005-0000-0000-000065670000}"/>
    <cellStyle name="Normal 14 6 5 3" xfId="26936" xr:uid="{00000000-0005-0000-0000-000066670000}"/>
    <cellStyle name="Normal 14 6 6" xfId="26937" xr:uid="{00000000-0005-0000-0000-000067670000}"/>
    <cellStyle name="Normal 14 6 6 2" xfId="26938" xr:uid="{00000000-0005-0000-0000-000068670000}"/>
    <cellStyle name="Normal 14 6 6 3" xfId="26939" xr:uid="{00000000-0005-0000-0000-000069670000}"/>
    <cellStyle name="Normal 14 6 7" xfId="26940" xr:uid="{00000000-0005-0000-0000-00006A670000}"/>
    <cellStyle name="Normal 14 6 8" xfId="26941" xr:uid="{00000000-0005-0000-0000-00006B670000}"/>
    <cellStyle name="Normal 14 7" xfId="26942" xr:uid="{00000000-0005-0000-0000-00006C670000}"/>
    <cellStyle name="Normal 14 7 2" xfId="26943" xr:uid="{00000000-0005-0000-0000-00006D670000}"/>
    <cellStyle name="Normal 14 7 2 2" xfId="26944" xr:uid="{00000000-0005-0000-0000-00006E670000}"/>
    <cellStyle name="Normal 14 7 2 3" xfId="26945" xr:uid="{00000000-0005-0000-0000-00006F670000}"/>
    <cellStyle name="Normal 14 7 3" xfId="26946" xr:uid="{00000000-0005-0000-0000-000070670000}"/>
    <cellStyle name="Normal 14 7 3 2" xfId="26947" xr:uid="{00000000-0005-0000-0000-000071670000}"/>
    <cellStyle name="Normal 14 7 3 3" xfId="26948" xr:uid="{00000000-0005-0000-0000-000072670000}"/>
    <cellStyle name="Normal 14 7 4" xfId="26949" xr:uid="{00000000-0005-0000-0000-000073670000}"/>
    <cellStyle name="Normal 14 7 4 2" xfId="26950" xr:uid="{00000000-0005-0000-0000-000074670000}"/>
    <cellStyle name="Normal 14 7 4 3" xfId="26951" xr:uid="{00000000-0005-0000-0000-000075670000}"/>
    <cellStyle name="Normal 14 7 5" xfId="26952" xr:uid="{00000000-0005-0000-0000-000076670000}"/>
    <cellStyle name="Normal 14 7 5 2" xfId="26953" xr:uid="{00000000-0005-0000-0000-000077670000}"/>
    <cellStyle name="Normal 14 7 5 3" xfId="26954" xr:uid="{00000000-0005-0000-0000-000078670000}"/>
    <cellStyle name="Normal 14 7 6" xfId="26955" xr:uid="{00000000-0005-0000-0000-000079670000}"/>
    <cellStyle name="Normal 14 7 7" xfId="26956" xr:uid="{00000000-0005-0000-0000-00007A670000}"/>
    <cellStyle name="Normal 14 8" xfId="26957" xr:uid="{00000000-0005-0000-0000-00007B670000}"/>
    <cellStyle name="Normal 14 8 2" xfId="26958" xr:uid="{00000000-0005-0000-0000-00007C670000}"/>
    <cellStyle name="Normal 14 8 2 2" xfId="26959" xr:uid="{00000000-0005-0000-0000-00007D670000}"/>
    <cellStyle name="Normal 14 8 2 3" xfId="26960" xr:uid="{00000000-0005-0000-0000-00007E670000}"/>
    <cellStyle name="Normal 14 8 3" xfId="26961" xr:uid="{00000000-0005-0000-0000-00007F670000}"/>
    <cellStyle name="Normal 14 8 3 2" xfId="26962" xr:uid="{00000000-0005-0000-0000-000080670000}"/>
    <cellStyle name="Normal 14 8 3 3" xfId="26963" xr:uid="{00000000-0005-0000-0000-000081670000}"/>
    <cellStyle name="Normal 14 8 4" xfId="26964" xr:uid="{00000000-0005-0000-0000-000082670000}"/>
    <cellStyle name="Normal 14 8 4 2" xfId="26965" xr:uid="{00000000-0005-0000-0000-000083670000}"/>
    <cellStyle name="Normal 14 8 4 3" xfId="26966" xr:uid="{00000000-0005-0000-0000-000084670000}"/>
    <cellStyle name="Normal 14 8 5" xfId="26967" xr:uid="{00000000-0005-0000-0000-000085670000}"/>
    <cellStyle name="Normal 14 8 5 2" xfId="26968" xr:uid="{00000000-0005-0000-0000-000086670000}"/>
    <cellStyle name="Normal 14 8 5 3" xfId="26969" xr:uid="{00000000-0005-0000-0000-000087670000}"/>
    <cellStyle name="Normal 14 8 6" xfId="26970" xr:uid="{00000000-0005-0000-0000-000088670000}"/>
    <cellStyle name="Normal 14 8 7" xfId="26971" xr:uid="{00000000-0005-0000-0000-000089670000}"/>
    <cellStyle name="Normal 14 9" xfId="26972" xr:uid="{00000000-0005-0000-0000-00008A670000}"/>
    <cellStyle name="Normal 14 9 2" xfId="26973" xr:uid="{00000000-0005-0000-0000-00008B670000}"/>
    <cellStyle name="Normal 14 9 2 2" xfId="26974" xr:uid="{00000000-0005-0000-0000-00008C670000}"/>
    <cellStyle name="Normal 14 9 2 3" xfId="26975" xr:uid="{00000000-0005-0000-0000-00008D670000}"/>
    <cellStyle name="Normal 14 9 3" xfId="26976" xr:uid="{00000000-0005-0000-0000-00008E670000}"/>
    <cellStyle name="Normal 14 9 3 2" xfId="26977" xr:uid="{00000000-0005-0000-0000-00008F670000}"/>
    <cellStyle name="Normal 14 9 3 3" xfId="26978" xr:uid="{00000000-0005-0000-0000-000090670000}"/>
    <cellStyle name="Normal 14 9 4" xfId="26979" xr:uid="{00000000-0005-0000-0000-000091670000}"/>
    <cellStyle name="Normal 14 9 4 2" xfId="26980" xr:uid="{00000000-0005-0000-0000-000092670000}"/>
    <cellStyle name="Normal 14 9 4 3" xfId="26981" xr:uid="{00000000-0005-0000-0000-000093670000}"/>
    <cellStyle name="Normal 14 9 5" xfId="26982" xr:uid="{00000000-0005-0000-0000-000094670000}"/>
    <cellStyle name="Normal 14 9 5 2" xfId="26983" xr:uid="{00000000-0005-0000-0000-000095670000}"/>
    <cellStyle name="Normal 14 9 5 3" xfId="26984" xr:uid="{00000000-0005-0000-0000-000096670000}"/>
    <cellStyle name="Normal 14 9 6" xfId="26985" xr:uid="{00000000-0005-0000-0000-000097670000}"/>
    <cellStyle name="Normal 14 9 7" xfId="26986" xr:uid="{00000000-0005-0000-0000-000098670000}"/>
    <cellStyle name="Normal 15" xfId="913" xr:uid="{00000000-0005-0000-0000-000099670000}"/>
    <cellStyle name="Normal 15 10" xfId="26987" xr:uid="{00000000-0005-0000-0000-00009A670000}"/>
    <cellStyle name="Normal 15 10 2" xfId="26988" xr:uid="{00000000-0005-0000-0000-00009B670000}"/>
    <cellStyle name="Normal 15 10 3" xfId="26989" xr:uid="{00000000-0005-0000-0000-00009C670000}"/>
    <cellStyle name="Normal 15 11" xfId="26990" xr:uid="{00000000-0005-0000-0000-00009D670000}"/>
    <cellStyle name="Normal 15 12" xfId="26991" xr:uid="{00000000-0005-0000-0000-00009E670000}"/>
    <cellStyle name="Normal 15 2" xfId="914" xr:uid="{00000000-0005-0000-0000-00009F670000}"/>
    <cellStyle name="Normal 15 2 2" xfId="26992" xr:uid="{00000000-0005-0000-0000-0000A0670000}"/>
    <cellStyle name="Normal 15 2 2 2" xfId="26993" xr:uid="{00000000-0005-0000-0000-0000A1670000}"/>
    <cellStyle name="Normal 15 2 2 2 2" xfId="26994" xr:uid="{00000000-0005-0000-0000-0000A2670000}"/>
    <cellStyle name="Normal 15 2 2 3" xfId="26995" xr:uid="{00000000-0005-0000-0000-0000A3670000}"/>
    <cellStyle name="Normal 15 2 3" xfId="26996" xr:uid="{00000000-0005-0000-0000-0000A4670000}"/>
    <cellStyle name="Normal 15 2 3 2" xfId="26997" xr:uid="{00000000-0005-0000-0000-0000A5670000}"/>
    <cellStyle name="Normal 15 2 3 2 2" xfId="26998" xr:uid="{00000000-0005-0000-0000-0000A6670000}"/>
    <cellStyle name="Normal 15 2 3 2 3" xfId="26999" xr:uid="{00000000-0005-0000-0000-0000A7670000}"/>
    <cellStyle name="Normal 15 2 3 3" xfId="27000" xr:uid="{00000000-0005-0000-0000-0000A8670000}"/>
    <cellStyle name="Normal 15 2 3 3 2" xfId="27001" xr:uid="{00000000-0005-0000-0000-0000A9670000}"/>
    <cellStyle name="Normal 15 2 3 3 3" xfId="27002" xr:uid="{00000000-0005-0000-0000-0000AA670000}"/>
    <cellStyle name="Normal 15 2 3 4" xfId="27003" xr:uid="{00000000-0005-0000-0000-0000AB670000}"/>
    <cellStyle name="Normal 15 2 3 4 2" xfId="27004" xr:uid="{00000000-0005-0000-0000-0000AC670000}"/>
    <cellStyle name="Normal 15 2 3 4 3" xfId="27005" xr:uid="{00000000-0005-0000-0000-0000AD670000}"/>
    <cellStyle name="Normal 15 2 3 5" xfId="27006" xr:uid="{00000000-0005-0000-0000-0000AE670000}"/>
    <cellStyle name="Normal 15 2 3 5 2" xfId="27007" xr:uid="{00000000-0005-0000-0000-0000AF670000}"/>
    <cellStyle name="Normal 15 2 3 5 3" xfId="27008" xr:uid="{00000000-0005-0000-0000-0000B0670000}"/>
    <cellStyle name="Normal 15 2 3 6" xfId="27009" xr:uid="{00000000-0005-0000-0000-0000B1670000}"/>
    <cellStyle name="Normal 15 2 3 7" xfId="27010" xr:uid="{00000000-0005-0000-0000-0000B2670000}"/>
    <cellStyle name="Normal 15 2 4" xfId="27011" xr:uid="{00000000-0005-0000-0000-0000B3670000}"/>
    <cellStyle name="Normal 15 2 4 2" xfId="27012" xr:uid="{00000000-0005-0000-0000-0000B4670000}"/>
    <cellStyle name="Normal 15 2 4 3" xfId="27013" xr:uid="{00000000-0005-0000-0000-0000B5670000}"/>
    <cellStyle name="Normal 15 2 5" xfId="27014" xr:uid="{00000000-0005-0000-0000-0000B6670000}"/>
    <cellStyle name="Normal 15 2 5 2" xfId="27015" xr:uid="{00000000-0005-0000-0000-0000B7670000}"/>
    <cellStyle name="Normal 15 2 5 3" xfId="27016" xr:uid="{00000000-0005-0000-0000-0000B8670000}"/>
    <cellStyle name="Normal 15 2 6" xfId="27017" xr:uid="{00000000-0005-0000-0000-0000B9670000}"/>
    <cellStyle name="Normal 15 2 6 2" xfId="27018" xr:uid="{00000000-0005-0000-0000-0000BA670000}"/>
    <cellStyle name="Normal 15 2 6 3" xfId="27019" xr:uid="{00000000-0005-0000-0000-0000BB670000}"/>
    <cellStyle name="Normal 15 2 7" xfId="27020" xr:uid="{00000000-0005-0000-0000-0000BC670000}"/>
    <cellStyle name="Normal 15 2 7 2" xfId="27021" xr:uid="{00000000-0005-0000-0000-0000BD670000}"/>
    <cellStyle name="Normal 15 2 7 3" xfId="27022" xr:uid="{00000000-0005-0000-0000-0000BE670000}"/>
    <cellStyle name="Normal 15 2 8" xfId="27023" xr:uid="{00000000-0005-0000-0000-0000BF670000}"/>
    <cellStyle name="Normal 15 2 9" xfId="27024" xr:uid="{00000000-0005-0000-0000-0000C0670000}"/>
    <cellStyle name="Normal 15 3" xfId="27025" xr:uid="{00000000-0005-0000-0000-0000C1670000}"/>
    <cellStyle name="Normal 15 3 2" xfId="27026" xr:uid="{00000000-0005-0000-0000-0000C2670000}"/>
    <cellStyle name="Normal 15 3 2 2" xfId="27027" xr:uid="{00000000-0005-0000-0000-0000C3670000}"/>
    <cellStyle name="Normal 15 3 3" xfId="27028" xr:uid="{00000000-0005-0000-0000-0000C4670000}"/>
    <cellStyle name="Normal 15 4" xfId="27029" xr:uid="{00000000-0005-0000-0000-0000C5670000}"/>
    <cellStyle name="Normal 15 4 2" xfId="27030" xr:uid="{00000000-0005-0000-0000-0000C6670000}"/>
    <cellStyle name="Normal 15 4 2 2" xfId="27031" xr:uid="{00000000-0005-0000-0000-0000C7670000}"/>
    <cellStyle name="Normal 15 4 2 3" xfId="27032" xr:uid="{00000000-0005-0000-0000-0000C8670000}"/>
    <cellStyle name="Normal 15 4 3" xfId="27033" xr:uid="{00000000-0005-0000-0000-0000C9670000}"/>
    <cellStyle name="Normal 15 4 3 2" xfId="27034" xr:uid="{00000000-0005-0000-0000-0000CA670000}"/>
    <cellStyle name="Normal 15 4 3 3" xfId="27035" xr:uid="{00000000-0005-0000-0000-0000CB670000}"/>
    <cellStyle name="Normal 15 4 4" xfId="27036" xr:uid="{00000000-0005-0000-0000-0000CC670000}"/>
    <cellStyle name="Normal 15 4 4 2" xfId="27037" xr:uid="{00000000-0005-0000-0000-0000CD670000}"/>
    <cellStyle name="Normal 15 4 4 3" xfId="27038" xr:uid="{00000000-0005-0000-0000-0000CE670000}"/>
    <cellStyle name="Normal 15 4 5" xfId="27039" xr:uid="{00000000-0005-0000-0000-0000CF670000}"/>
    <cellStyle name="Normal 15 4 5 2" xfId="27040" xr:uid="{00000000-0005-0000-0000-0000D0670000}"/>
    <cellStyle name="Normal 15 4 5 3" xfId="27041" xr:uid="{00000000-0005-0000-0000-0000D1670000}"/>
    <cellStyle name="Normal 15 4 6" xfId="27042" xr:uid="{00000000-0005-0000-0000-0000D2670000}"/>
    <cellStyle name="Normal 15 4 7" xfId="27043" xr:uid="{00000000-0005-0000-0000-0000D3670000}"/>
    <cellStyle name="Normal 15 5" xfId="27044" xr:uid="{00000000-0005-0000-0000-0000D4670000}"/>
    <cellStyle name="Normal 15 5 2" xfId="27045" xr:uid="{00000000-0005-0000-0000-0000D5670000}"/>
    <cellStyle name="Normal 15 5 2 2" xfId="27046" xr:uid="{00000000-0005-0000-0000-0000D6670000}"/>
    <cellStyle name="Normal 15 5 2 3" xfId="27047" xr:uid="{00000000-0005-0000-0000-0000D7670000}"/>
    <cellStyle name="Normal 15 5 3" xfId="27048" xr:uid="{00000000-0005-0000-0000-0000D8670000}"/>
    <cellStyle name="Normal 15 5 3 2" xfId="27049" xr:uid="{00000000-0005-0000-0000-0000D9670000}"/>
    <cellStyle name="Normal 15 5 3 3" xfId="27050" xr:uid="{00000000-0005-0000-0000-0000DA670000}"/>
    <cellStyle name="Normal 15 5 4" xfId="27051" xr:uid="{00000000-0005-0000-0000-0000DB670000}"/>
    <cellStyle name="Normal 15 5 4 2" xfId="27052" xr:uid="{00000000-0005-0000-0000-0000DC670000}"/>
    <cellStyle name="Normal 15 5 4 3" xfId="27053" xr:uid="{00000000-0005-0000-0000-0000DD670000}"/>
    <cellStyle name="Normal 15 5 5" xfId="27054" xr:uid="{00000000-0005-0000-0000-0000DE670000}"/>
    <cellStyle name="Normal 15 5 5 2" xfId="27055" xr:uid="{00000000-0005-0000-0000-0000DF670000}"/>
    <cellStyle name="Normal 15 5 5 3" xfId="27056" xr:uid="{00000000-0005-0000-0000-0000E0670000}"/>
    <cellStyle name="Normal 15 5 6" xfId="27057" xr:uid="{00000000-0005-0000-0000-0000E1670000}"/>
    <cellStyle name="Normal 15 5 7" xfId="27058" xr:uid="{00000000-0005-0000-0000-0000E2670000}"/>
    <cellStyle name="Normal 15 6" xfId="27059" xr:uid="{00000000-0005-0000-0000-0000E3670000}"/>
    <cellStyle name="Normal 15 6 2" xfId="27060" xr:uid="{00000000-0005-0000-0000-0000E4670000}"/>
    <cellStyle name="Normal 15 6 2 2" xfId="27061" xr:uid="{00000000-0005-0000-0000-0000E5670000}"/>
    <cellStyle name="Normal 15 6 2 3" xfId="27062" xr:uid="{00000000-0005-0000-0000-0000E6670000}"/>
    <cellStyle name="Normal 15 6 3" xfId="27063" xr:uid="{00000000-0005-0000-0000-0000E7670000}"/>
    <cellStyle name="Normal 15 6 3 2" xfId="27064" xr:uid="{00000000-0005-0000-0000-0000E8670000}"/>
    <cellStyle name="Normal 15 6 3 3" xfId="27065" xr:uid="{00000000-0005-0000-0000-0000E9670000}"/>
    <cellStyle name="Normal 15 6 4" xfId="27066" xr:uid="{00000000-0005-0000-0000-0000EA670000}"/>
    <cellStyle name="Normal 15 6 4 2" xfId="27067" xr:uid="{00000000-0005-0000-0000-0000EB670000}"/>
    <cellStyle name="Normal 15 6 4 3" xfId="27068" xr:uid="{00000000-0005-0000-0000-0000EC670000}"/>
    <cellStyle name="Normal 15 6 5" xfId="27069" xr:uid="{00000000-0005-0000-0000-0000ED670000}"/>
    <cellStyle name="Normal 15 6 5 2" xfId="27070" xr:uid="{00000000-0005-0000-0000-0000EE670000}"/>
    <cellStyle name="Normal 15 6 5 3" xfId="27071" xr:uid="{00000000-0005-0000-0000-0000EF670000}"/>
    <cellStyle name="Normal 15 6 6" xfId="27072" xr:uid="{00000000-0005-0000-0000-0000F0670000}"/>
    <cellStyle name="Normal 15 6 7" xfId="27073" xr:uid="{00000000-0005-0000-0000-0000F1670000}"/>
    <cellStyle name="Normal 15 7" xfId="27074" xr:uid="{00000000-0005-0000-0000-0000F2670000}"/>
    <cellStyle name="Normal 15 7 2" xfId="27075" xr:uid="{00000000-0005-0000-0000-0000F3670000}"/>
    <cellStyle name="Normal 15 7 3" xfId="27076" xr:uid="{00000000-0005-0000-0000-0000F4670000}"/>
    <cellStyle name="Normal 15 8" xfId="27077" xr:uid="{00000000-0005-0000-0000-0000F5670000}"/>
    <cellStyle name="Normal 15 8 2" xfId="27078" xr:uid="{00000000-0005-0000-0000-0000F6670000}"/>
    <cellStyle name="Normal 15 8 3" xfId="27079" xr:uid="{00000000-0005-0000-0000-0000F7670000}"/>
    <cellStyle name="Normal 15 9" xfId="27080" xr:uid="{00000000-0005-0000-0000-0000F8670000}"/>
    <cellStyle name="Normal 15 9 2" xfId="27081" xr:uid="{00000000-0005-0000-0000-0000F9670000}"/>
    <cellStyle name="Normal 15 9 3" xfId="27082" xr:uid="{00000000-0005-0000-0000-0000FA670000}"/>
    <cellStyle name="Normal 16" xfId="915" xr:uid="{00000000-0005-0000-0000-0000FB670000}"/>
    <cellStyle name="Normal 16 10" xfId="27084" xr:uid="{00000000-0005-0000-0000-0000FC670000}"/>
    <cellStyle name="Normal 16 10 2" xfId="27085" xr:uid="{00000000-0005-0000-0000-0000FD670000}"/>
    <cellStyle name="Normal 16 10 2 2" xfId="27086" xr:uid="{00000000-0005-0000-0000-0000FE670000}"/>
    <cellStyle name="Normal 16 10 2 2 2" xfId="27087" xr:uid="{00000000-0005-0000-0000-0000FF670000}"/>
    <cellStyle name="Normal 16 10 2 3" xfId="27088" xr:uid="{00000000-0005-0000-0000-000000680000}"/>
    <cellStyle name="Normal 16 10 2 3 2" xfId="27089" xr:uid="{00000000-0005-0000-0000-000001680000}"/>
    <cellStyle name="Normal 16 10 2 4" xfId="27090" xr:uid="{00000000-0005-0000-0000-000002680000}"/>
    <cellStyle name="Normal 16 10 3" xfId="27091" xr:uid="{00000000-0005-0000-0000-000003680000}"/>
    <cellStyle name="Normal 16 10 3 2" xfId="27092" xr:uid="{00000000-0005-0000-0000-000004680000}"/>
    <cellStyle name="Normal 16 10 3 2 2" xfId="27093" xr:uid="{00000000-0005-0000-0000-000005680000}"/>
    <cellStyle name="Normal 16 10 3 3" xfId="27094" xr:uid="{00000000-0005-0000-0000-000006680000}"/>
    <cellStyle name="Normal 16 10 4" xfId="27095" xr:uid="{00000000-0005-0000-0000-000007680000}"/>
    <cellStyle name="Normal 16 10 4 2" xfId="27096" xr:uid="{00000000-0005-0000-0000-000008680000}"/>
    <cellStyle name="Normal 16 10 5" xfId="27097" xr:uid="{00000000-0005-0000-0000-000009680000}"/>
    <cellStyle name="Normal 16 10 5 2" xfId="27098" xr:uid="{00000000-0005-0000-0000-00000A680000}"/>
    <cellStyle name="Normal 16 10 6" xfId="27099" xr:uid="{00000000-0005-0000-0000-00000B680000}"/>
    <cellStyle name="Normal 16 11" xfId="27100" xr:uid="{00000000-0005-0000-0000-00000C680000}"/>
    <cellStyle name="Normal 16 11 2" xfId="27101" xr:uid="{00000000-0005-0000-0000-00000D680000}"/>
    <cellStyle name="Normal 16 11 2 2" xfId="27102" xr:uid="{00000000-0005-0000-0000-00000E680000}"/>
    <cellStyle name="Normal 16 11 2 2 2" xfId="27103" xr:uid="{00000000-0005-0000-0000-00000F680000}"/>
    <cellStyle name="Normal 16 11 2 3" xfId="27104" xr:uid="{00000000-0005-0000-0000-000010680000}"/>
    <cellStyle name="Normal 16 11 2 3 2" xfId="27105" xr:uid="{00000000-0005-0000-0000-000011680000}"/>
    <cellStyle name="Normal 16 11 2 4" xfId="27106" xr:uid="{00000000-0005-0000-0000-000012680000}"/>
    <cellStyle name="Normal 16 11 3" xfId="27107" xr:uid="{00000000-0005-0000-0000-000013680000}"/>
    <cellStyle name="Normal 16 11 3 2" xfId="27108" xr:uid="{00000000-0005-0000-0000-000014680000}"/>
    <cellStyle name="Normal 16 11 4" xfId="27109" xr:uid="{00000000-0005-0000-0000-000015680000}"/>
    <cellStyle name="Normal 16 11 4 2" xfId="27110" xr:uid="{00000000-0005-0000-0000-000016680000}"/>
    <cellStyle name="Normal 16 11 5" xfId="27111" xr:uid="{00000000-0005-0000-0000-000017680000}"/>
    <cellStyle name="Normal 16 12" xfId="27112" xr:uid="{00000000-0005-0000-0000-000018680000}"/>
    <cellStyle name="Normal 16 12 2" xfId="27113" xr:uid="{00000000-0005-0000-0000-000019680000}"/>
    <cellStyle name="Normal 16 12 2 2" xfId="27114" xr:uid="{00000000-0005-0000-0000-00001A680000}"/>
    <cellStyle name="Normal 16 12 2 2 2" xfId="27115" xr:uid="{00000000-0005-0000-0000-00001B680000}"/>
    <cellStyle name="Normal 16 12 2 3" xfId="27116" xr:uid="{00000000-0005-0000-0000-00001C680000}"/>
    <cellStyle name="Normal 16 12 2 3 2" xfId="27117" xr:uid="{00000000-0005-0000-0000-00001D680000}"/>
    <cellStyle name="Normal 16 12 2 4" xfId="27118" xr:uid="{00000000-0005-0000-0000-00001E680000}"/>
    <cellStyle name="Normal 16 12 3" xfId="27119" xr:uid="{00000000-0005-0000-0000-00001F680000}"/>
    <cellStyle name="Normal 16 12 3 2" xfId="27120" xr:uid="{00000000-0005-0000-0000-000020680000}"/>
    <cellStyle name="Normal 16 12 4" xfId="27121" xr:uid="{00000000-0005-0000-0000-000021680000}"/>
    <cellStyle name="Normal 16 12 4 2" xfId="27122" xr:uid="{00000000-0005-0000-0000-000022680000}"/>
    <cellStyle name="Normal 16 12 5" xfId="27123" xr:uid="{00000000-0005-0000-0000-000023680000}"/>
    <cellStyle name="Normal 16 13" xfId="27124" xr:uid="{00000000-0005-0000-0000-000024680000}"/>
    <cellStyle name="Normal 16 13 2" xfId="27125" xr:uid="{00000000-0005-0000-0000-000025680000}"/>
    <cellStyle name="Normal 16 13 2 2" xfId="27126" xr:uid="{00000000-0005-0000-0000-000026680000}"/>
    <cellStyle name="Normal 16 13 3" xfId="27127" xr:uid="{00000000-0005-0000-0000-000027680000}"/>
    <cellStyle name="Normal 16 13 3 2" xfId="27128" xr:uid="{00000000-0005-0000-0000-000028680000}"/>
    <cellStyle name="Normal 16 13 4" xfId="27129" xr:uid="{00000000-0005-0000-0000-000029680000}"/>
    <cellStyle name="Normal 16 14" xfId="27130" xr:uid="{00000000-0005-0000-0000-00002A680000}"/>
    <cellStyle name="Normal 16 14 2" xfId="27131" xr:uid="{00000000-0005-0000-0000-00002B680000}"/>
    <cellStyle name="Normal 16 14 2 2" xfId="27132" xr:uid="{00000000-0005-0000-0000-00002C680000}"/>
    <cellStyle name="Normal 16 14 3" xfId="27133" xr:uid="{00000000-0005-0000-0000-00002D680000}"/>
    <cellStyle name="Normal 16 14 3 2" xfId="27134" xr:uid="{00000000-0005-0000-0000-00002E680000}"/>
    <cellStyle name="Normal 16 14 4" xfId="27135" xr:uid="{00000000-0005-0000-0000-00002F680000}"/>
    <cellStyle name="Normal 16 15" xfId="27136" xr:uid="{00000000-0005-0000-0000-000030680000}"/>
    <cellStyle name="Normal 16 15 2" xfId="27137" xr:uid="{00000000-0005-0000-0000-000031680000}"/>
    <cellStyle name="Normal 16 16" xfId="27138" xr:uid="{00000000-0005-0000-0000-000032680000}"/>
    <cellStyle name="Normal 16 16 2" xfId="27139" xr:uid="{00000000-0005-0000-0000-000033680000}"/>
    <cellStyle name="Normal 16 17" xfId="27140" xr:uid="{00000000-0005-0000-0000-000034680000}"/>
    <cellStyle name="Normal 16 18" xfId="27083" xr:uid="{00000000-0005-0000-0000-000035680000}"/>
    <cellStyle name="Normal 16 2" xfId="916" xr:uid="{00000000-0005-0000-0000-000036680000}"/>
    <cellStyle name="Normal 16 2 10" xfId="27142" xr:uid="{00000000-0005-0000-0000-000037680000}"/>
    <cellStyle name="Normal 16 2 10 2" xfId="27143" xr:uid="{00000000-0005-0000-0000-000038680000}"/>
    <cellStyle name="Normal 16 2 10 2 2" xfId="27144" xr:uid="{00000000-0005-0000-0000-000039680000}"/>
    <cellStyle name="Normal 16 2 10 2 2 2" xfId="27145" xr:uid="{00000000-0005-0000-0000-00003A680000}"/>
    <cellStyle name="Normal 16 2 10 2 3" xfId="27146" xr:uid="{00000000-0005-0000-0000-00003B680000}"/>
    <cellStyle name="Normal 16 2 10 2 3 2" xfId="27147" xr:uid="{00000000-0005-0000-0000-00003C680000}"/>
    <cellStyle name="Normal 16 2 10 2 4" xfId="27148" xr:uid="{00000000-0005-0000-0000-00003D680000}"/>
    <cellStyle name="Normal 16 2 10 3" xfId="27149" xr:uid="{00000000-0005-0000-0000-00003E680000}"/>
    <cellStyle name="Normal 16 2 10 3 2" xfId="27150" xr:uid="{00000000-0005-0000-0000-00003F680000}"/>
    <cellStyle name="Normal 16 2 10 4" xfId="27151" xr:uid="{00000000-0005-0000-0000-000040680000}"/>
    <cellStyle name="Normal 16 2 10 4 2" xfId="27152" xr:uid="{00000000-0005-0000-0000-000041680000}"/>
    <cellStyle name="Normal 16 2 10 5" xfId="27153" xr:uid="{00000000-0005-0000-0000-000042680000}"/>
    <cellStyle name="Normal 16 2 11" xfId="27154" xr:uid="{00000000-0005-0000-0000-000043680000}"/>
    <cellStyle name="Normal 16 2 11 2" xfId="27155" xr:uid="{00000000-0005-0000-0000-000044680000}"/>
    <cellStyle name="Normal 16 2 11 2 2" xfId="27156" xr:uid="{00000000-0005-0000-0000-000045680000}"/>
    <cellStyle name="Normal 16 2 11 3" xfId="27157" xr:uid="{00000000-0005-0000-0000-000046680000}"/>
    <cellStyle name="Normal 16 2 11 3 2" xfId="27158" xr:uid="{00000000-0005-0000-0000-000047680000}"/>
    <cellStyle name="Normal 16 2 11 4" xfId="27159" xr:uid="{00000000-0005-0000-0000-000048680000}"/>
    <cellStyle name="Normal 16 2 12" xfId="27160" xr:uid="{00000000-0005-0000-0000-000049680000}"/>
    <cellStyle name="Normal 16 2 12 2" xfId="27161" xr:uid="{00000000-0005-0000-0000-00004A680000}"/>
    <cellStyle name="Normal 16 2 12 2 2" xfId="27162" xr:uid="{00000000-0005-0000-0000-00004B680000}"/>
    <cellStyle name="Normal 16 2 12 3" xfId="27163" xr:uid="{00000000-0005-0000-0000-00004C680000}"/>
    <cellStyle name="Normal 16 2 12 3 2" xfId="27164" xr:uid="{00000000-0005-0000-0000-00004D680000}"/>
    <cellStyle name="Normal 16 2 12 4" xfId="27165" xr:uid="{00000000-0005-0000-0000-00004E680000}"/>
    <cellStyle name="Normal 16 2 13" xfId="27166" xr:uid="{00000000-0005-0000-0000-00004F680000}"/>
    <cellStyle name="Normal 16 2 13 2" xfId="27167" xr:uid="{00000000-0005-0000-0000-000050680000}"/>
    <cellStyle name="Normal 16 2 14" xfId="27168" xr:uid="{00000000-0005-0000-0000-000051680000}"/>
    <cellStyle name="Normal 16 2 14 2" xfId="27169" xr:uid="{00000000-0005-0000-0000-000052680000}"/>
    <cellStyle name="Normal 16 2 15" xfId="27170" xr:uid="{00000000-0005-0000-0000-000053680000}"/>
    <cellStyle name="Normal 16 2 16" xfId="27141" xr:uid="{00000000-0005-0000-0000-000054680000}"/>
    <cellStyle name="Normal 16 2 2" xfId="27171" xr:uid="{00000000-0005-0000-0000-000055680000}"/>
    <cellStyle name="Normal 16 2 2 10" xfId="27172" xr:uid="{00000000-0005-0000-0000-000056680000}"/>
    <cellStyle name="Normal 16 2 2 10 2" xfId="27173" xr:uid="{00000000-0005-0000-0000-000057680000}"/>
    <cellStyle name="Normal 16 2 2 10 2 2" xfId="27174" xr:uid="{00000000-0005-0000-0000-000058680000}"/>
    <cellStyle name="Normal 16 2 2 10 3" xfId="27175" xr:uid="{00000000-0005-0000-0000-000059680000}"/>
    <cellStyle name="Normal 16 2 2 10 3 2" xfId="27176" xr:uid="{00000000-0005-0000-0000-00005A680000}"/>
    <cellStyle name="Normal 16 2 2 10 4" xfId="27177" xr:uid="{00000000-0005-0000-0000-00005B680000}"/>
    <cellStyle name="Normal 16 2 2 11" xfId="27178" xr:uid="{00000000-0005-0000-0000-00005C680000}"/>
    <cellStyle name="Normal 16 2 2 11 2" xfId="27179" xr:uid="{00000000-0005-0000-0000-00005D680000}"/>
    <cellStyle name="Normal 16 2 2 12" xfId="27180" xr:uid="{00000000-0005-0000-0000-00005E680000}"/>
    <cellStyle name="Normal 16 2 2 12 2" xfId="27181" xr:uid="{00000000-0005-0000-0000-00005F680000}"/>
    <cellStyle name="Normal 16 2 2 13" xfId="27182" xr:uid="{00000000-0005-0000-0000-000060680000}"/>
    <cellStyle name="Normal 16 2 2 2" xfId="27183" xr:uid="{00000000-0005-0000-0000-000061680000}"/>
    <cellStyle name="Normal 16 2 2 2 2" xfId="27184" xr:uid="{00000000-0005-0000-0000-000062680000}"/>
    <cellStyle name="Normal 16 2 2 2 2 2" xfId="27185" xr:uid="{00000000-0005-0000-0000-000063680000}"/>
    <cellStyle name="Normal 16 2 2 2 2 2 2" xfId="27186" xr:uid="{00000000-0005-0000-0000-000064680000}"/>
    <cellStyle name="Normal 16 2 2 2 2 2 2 2" xfId="27187" xr:uid="{00000000-0005-0000-0000-000065680000}"/>
    <cellStyle name="Normal 16 2 2 2 2 2 3" xfId="27188" xr:uid="{00000000-0005-0000-0000-000066680000}"/>
    <cellStyle name="Normal 16 2 2 2 2 2 3 2" xfId="27189" xr:uid="{00000000-0005-0000-0000-000067680000}"/>
    <cellStyle name="Normal 16 2 2 2 2 2 4" xfId="27190" xr:uid="{00000000-0005-0000-0000-000068680000}"/>
    <cellStyle name="Normal 16 2 2 2 2 3" xfId="27191" xr:uid="{00000000-0005-0000-0000-000069680000}"/>
    <cellStyle name="Normal 16 2 2 2 2 3 2" xfId="27192" xr:uid="{00000000-0005-0000-0000-00006A680000}"/>
    <cellStyle name="Normal 16 2 2 2 2 4" xfId="27193" xr:uid="{00000000-0005-0000-0000-00006B680000}"/>
    <cellStyle name="Normal 16 2 2 2 2 4 2" xfId="27194" xr:uid="{00000000-0005-0000-0000-00006C680000}"/>
    <cellStyle name="Normal 16 2 2 2 2 5" xfId="27195" xr:uid="{00000000-0005-0000-0000-00006D680000}"/>
    <cellStyle name="Normal 16 2 2 2 3" xfId="27196" xr:uid="{00000000-0005-0000-0000-00006E680000}"/>
    <cellStyle name="Normal 16 2 2 2 3 2" xfId="27197" xr:uid="{00000000-0005-0000-0000-00006F680000}"/>
    <cellStyle name="Normal 16 2 2 2 3 2 2" xfId="27198" xr:uid="{00000000-0005-0000-0000-000070680000}"/>
    <cellStyle name="Normal 16 2 2 2 3 3" xfId="27199" xr:uid="{00000000-0005-0000-0000-000071680000}"/>
    <cellStyle name="Normal 16 2 2 2 3 3 2" xfId="27200" xr:uid="{00000000-0005-0000-0000-000072680000}"/>
    <cellStyle name="Normal 16 2 2 2 3 4" xfId="27201" xr:uid="{00000000-0005-0000-0000-000073680000}"/>
    <cellStyle name="Normal 16 2 2 2 4" xfId="27202" xr:uid="{00000000-0005-0000-0000-000074680000}"/>
    <cellStyle name="Normal 16 2 2 2 4 2" xfId="27203" xr:uid="{00000000-0005-0000-0000-000075680000}"/>
    <cellStyle name="Normal 16 2 2 2 5" xfId="27204" xr:uid="{00000000-0005-0000-0000-000076680000}"/>
    <cellStyle name="Normal 16 2 2 2 5 2" xfId="27205" xr:uid="{00000000-0005-0000-0000-000077680000}"/>
    <cellStyle name="Normal 16 2 2 2 6" xfId="27206" xr:uid="{00000000-0005-0000-0000-000078680000}"/>
    <cellStyle name="Normal 16 2 2 3" xfId="27207" xr:uid="{00000000-0005-0000-0000-000079680000}"/>
    <cellStyle name="Normal 16 2 2 3 2" xfId="27208" xr:uid="{00000000-0005-0000-0000-00007A680000}"/>
    <cellStyle name="Normal 16 2 2 3 2 2" xfId="27209" xr:uid="{00000000-0005-0000-0000-00007B680000}"/>
    <cellStyle name="Normal 16 2 2 3 2 2 2" xfId="27210" xr:uid="{00000000-0005-0000-0000-00007C680000}"/>
    <cellStyle name="Normal 16 2 2 3 2 3" xfId="27211" xr:uid="{00000000-0005-0000-0000-00007D680000}"/>
    <cellStyle name="Normal 16 2 2 3 2 3 2" xfId="27212" xr:uid="{00000000-0005-0000-0000-00007E680000}"/>
    <cellStyle name="Normal 16 2 2 3 2 4" xfId="27213" xr:uid="{00000000-0005-0000-0000-00007F680000}"/>
    <cellStyle name="Normal 16 2 2 3 3" xfId="27214" xr:uid="{00000000-0005-0000-0000-000080680000}"/>
    <cellStyle name="Normal 16 2 2 3 3 2" xfId="27215" xr:uid="{00000000-0005-0000-0000-000081680000}"/>
    <cellStyle name="Normal 16 2 2 3 3 2 2" xfId="27216" xr:uid="{00000000-0005-0000-0000-000082680000}"/>
    <cellStyle name="Normal 16 2 2 3 3 3" xfId="27217" xr:uid="{00000000-0005-0000-0000-000083680000}"/>
    <cellStyle name="Normal 16 2 2 3 3 3 2" xfId="27218" xr:uid="{00000000-0005-0000-0000-000084680000}"/>
    <cellStyle name="Normal 16 2 2 3 3 4" xfId="27219" xr:uid="{00000000-0005-0000-0000-000085680000}"/>
    <cellStyle name="Normal 16 2 2 3 4" xfId="27220" xr:uid="{00000000-0005-0000-0000-000086680000}"/>
    <cellStyle name="Normal 16 2 2 3 4 2" xfId="27221" xr:uid="{00000000-0005-0000-0000-000087680000}"/>
    <cellStyle name="Normal 16 2 2 3 5" xfId="27222" xr:uid="{00000000-0005-0000-0000-000088680000}"/>
    <cellStyle name="Normal 16 2 2 3 5 2" xfId="27223" xr:uid="{00000000-0005-0000-0000-000089680000}"/>
    <cellStyle name="Normal 16 2 2 3 6" xfId="27224" xr:uid="{00000000-0005-0000-0000-00008A680000}"/>
    <cellStyle name="Normal 16 2 2 4" xfId="27225" xr:uid="{00000000-0005-0000-0000-00008B680000}"/>
    <cellStyle name="Normal 16 2 2 4 2" xfId="27226" xr:uid="{00000000-0005-0000-0000-00008C680000}"/>
    <cellStyle name="Normal 16 2 2 4 2 2" xfId="27227" xr:uid="{00000000-0005-0000-0000-00008D680000}"/>
    <cellStyle name="Normal 16 2 2 4 2 2 2" xfId="27228" xr:uid="{00000000-0005-0000-0000-00008E680000}"/>
    <cellStyle name="Normal 16 2 2 4 2 3" xfId="27229" xr:uid="{00000000-0005-0000-0000-00008F680000}"/>
    <cellStyle name="Normal 16 2 2 4 2 3 2" xfId="27230" xr:uid="{00000000-0005-0000-0000-000090680000}"/>
    <cellStyle name="Normal 16 2 2 4 2 4" xfId="27231" xr:uid="{00000000-0005-0000-0000-000091680000}"/>
    <cellStyle name="Normal 16 2 2 4 3" xfId="27232" xr:uid="{00000000-0005-0000-0000-000092680000}"/>
    <cellStyle name="Normal 16 2 2 4 3 2" xfId="27233" xr:uid="{00000000-0005-0000-0000-000093680000}"/>
    <cellStyle name="Normal 16 2 2 4 3 2 2" xfId="27234" xr:uid="{00000000-0005-0000-0000-000094680000}"/>
    <cellStyle name="Normal 16 2 2 4 3 3" xfId="27235" xr:uid="{00000000-0005-0000-0000-000095680000}"/>
    <cellStyle name="Normal 16 2 2 4 4" xfId="27236" xr:uid="{00000000-0005-0000-0000-000096680000}"/>
    <cellStyle name="Normal 16 2 2 4 4 2" xfId="27237" xr:uid="{00000000-0005-0000-0000-000097680000}"/>
    <cellStyle name="Normal 16 2 2 4 5" xfId="27238" xr:uid="{00000000-0005-0000-0000-000098680000}"/>
    <cellStyle name="Normal 16 2 2 4 5 2" xfId="27239" xr:uid="{00000000-0005-0000-0000-000099680000}"/>
    <cellStyle name="Normal 16 2 2 4 6" xfId="27240" xr:uid="{00000000-0005-0000-0000-00009A680000}"/>
    <cellStyle name="Normal 16 2 2 5" xfId="27241" xr:uid="{00000000-0005-0000-0000-00009B680000}"/>
    <cellStyle name="Normal 16 2 2 5 2" xfId="27242" xr:uid="{00000000-0005-0000-0000-00009C680000}"/>
    <cellStyle name="Normal 16 2 2 5 2 2" xfId="27243" xr:uid="{00000000-0005-0000-0000-00009D680000}"/>
    <cellStyle name="Normal 16 2 2 5 2 2 2" xfId="27244" xr:uid="{00000000-0005-0000-0000-00009E680000}"/>
    <cellStyle name="Normal 16 2 2 5 2 3" xfId="27245" xr:uid="{00000000-0005-0000-0000-00009F680000}"/>
    <cellStyle name="Normal 16 2 2 5 2 3 2" xfId="27246" xr:uid="{00000000-0005-0000-0000-0000A0680000}"/>
    <cellStyle name="Normal 16 2 2 5 2 4" xfId="27247" xr:uid="{00000000-0005-0000-0000-0000A1680000}"/>
    <cellStyle name="Normal 16 2 2 5 3" xfId="27248" xr:uid="{00000000-0005-0000-0000-0000A2680000}"/>
    <cellStyle name="Normal 16 2 2 5 3 2" xfId="27249" xr:uid="{00000000-0005-0000-0000-0000A3680000}"/>
    <cellStyle name="Normal 16 2 2 5 3 2 2" xfId="27250" xr:uid="{00000000-0005-0000-0000-0000A4680000}"/>
    <cellStyle name="Normal 16 2 2 5 3 3" xfId="27251" xr:uid="{00000000-0005-0000-0000-0000A5680000}"/>
    <cellStyle name="Normal 16 2 2 5 4" xfId="27252" xr:uid="{00000000-0005-0000-0000-0000A6680000}"/>
    <cellStyle name="Normal 16 2 2 5 4 2" xfId="27253" xr:uid="{00000000-0005-0000-0000-0000A7680000}"/>
    <cellStyle name="Normal 16 2 2 5 5" xfId="27254" xr:uid="{00000000-0005-0000-0000-0000A8680000}"/>
    <cellStyle name="Normal 16 2 2 5 5 2" xfId="27255" xr:uid="{00000000-0005-0000-0000-0000A9680000}"/>
    <cellStyle name="Normal 16 2 2 5 6" xfId="27256" xr:uid="{00000000-0005-0000-0000-0000AA680000}"/>
    <cellStyle name="Normal 16 2 2 6" xfId="27257" xr:uid="{00000000-0005-0000-0000-0000AB680000}"/>
    <cellStyle name="Normal 16 2 2 6 2" xfId="27258" xr:uid="{00000000-0005-0000-0000-0000AC680000}"/>
    <cellStyle name="Normal 16 2 2 6 2 2" xfId="27259" xr:uid="{00000000-0005-0000-0000-0000AD680000}"/>
    <cellStyle name="Normal 16 2 2 6 2 2 2" xfId="27260" xr:uid="{00000000-0005-0000-0000-0000AE680000}"/>
    <cellStyle name="Normal 16 2 2 6 2 3" xfId="27261" xr:uid="{00000000-0005-0000-0000-0000AF680000}"/>
    <cellStyle name="Normal 16 2 2 6 2 3 2" xfId="27262" xr:uid="{00000000-0005-0000-0000-0000B0680000}"/>
    <cellStyle name="Normal 16 2 2 6 2 4" xfId="27263" xr:uid="{00000000-0005-0000-0000-0000B1680000}"/>
    <cellStyle name="Normal 16 2 2 6 3" xfId="27264" xr:uid="{00000000-0005-0000-0000-0000B2680000}"/>
    <cellStyle name="Normal 16 2 2 6 3 2" xfId="27265" xr:uid="{00000000-0005-0000-0000-0000B3680000}"/>
    <cellStyle name="Normal 16 2 2 6 3 2 2" xfId="27266" xr:uid="{00000000-0005-0000-0000-0000B4680000}"/>
    <cellStyle name="Normal 16 2 2 6 3 3" xfId="27267" xr:uid="{00000000-0005-0000-0000-0000B5680000}"/>
    <cellStyle name="Normal 16 2 2 6 4" xfId="27268" xr:uid="{00000000-0005-0000-0000-0000B6680000}"/>
    <cellStyle name="Normal 16 2 2 6 4 2" xfId="27269" xr:uid="{00000000-0005-0000-0000-0000B7680000}"/>
    <cellStyle name="Normal 16 2 2 6 5" xfId="27270" xr:uid="{00000000-0005-0000-0000-0000B8680000}"/>
    <cellStyle name="Normal 16 2 2 6 5 2" xfId="27271" xr:uid="{00000000-0005-0000-0000-0000B9680000}"/>
    <cellStyle name="Normal 16 2 2 6 6" xfId="27272" xr:uid="{00000000-0005-0000-0000-0000BA680000}"/>
    <cellStyle name="Normal 16 2 2 7" xfId="27273" xr:uid="{00000000-0005-0000-0000-0000BB680000}"/>
    <cellStyle name="Normal 16 2 2 7 2" xfId="27274" xr:uid="{00000000-0005-0000-0000-0000BC680000}"/>
    <cellStyle name="Normal 16 2 2 7 2 2" xfId="27275" xr:uid="{00000000-0005-0000-0000-0000BD680000}"/>
    <cellStyle name="Normal 16 2 2 7 2 2 2" xfId="27276" xr:uid="{00000000-0005-0000-0000-0000BE680000}"/>
    <cellStyle name="Normal 16 2 2 7 2 3" xfId="27277" xr:uid="{00000000-0005-0000-0000-0000BF680000}"/>
    <cellStyle name="Normal 16 2 2 7 2 3 2" xfId="27278" xr:uid="{00000000-0005-0000-0000-0000C0680000}"/>
    <cellStyle name="Normal 16 2 2 7 2 4" xfId="27279" xr:uid="{00000000-0005-0000-0000-0000C1680000}"/>
    <cellStyle name="Normal 16 2 2 7 3" xfId="27280" xr:uid="{00000000-0005-0000-0000-0000C2680000}"/>
    <cellStyle name="Normal 16 2 2 7 3 2" xfId="27281" xr:uid="{00000000-0005-0000-0000-0000C3680000}"/>
    <cellStyle name="Normal 16 2 2 7 4" xfId="27282" xr:uid="{00000000-0005-0000-0000-0000C4680000}"/>
    <cellStyle name="Normal 16 2 2 7 4 2" xfId="27283" xr:uid="{00000000-0005-0000-0000-0000C5680000}"/>
    <cellStyle name="Normal 16 2 2 7 5" xfId="27284" xr:uid="{00000000-0005-0000-0000-0000C6680000}"/>
    <cellStyle name="Normal 16 2 2 8" xfId="27285" xr:uid="{00000000-0005-0000-0000-0000C7680000}"/>
    <cellStyle name="Normal 16 2 2 8 2" xfId="27286" xr:uid="{00000000-0005-0000-0000-0000C8680000}"/>
    <cellStyle name="Normal 16 2 2 8 2 2" xfId="27287" xr:uid="{00000000-0005-0000-0000-0000C9680000}"/>
    <cellStyle name="Normal 16 2 2 8 2 2 2" xfId="27288" xr:uid="{00000000-0005-0000-0000-0000CA680000}"/>
    <cellStyle name="Normal 16 2 2 8 2 3" xfId="27289" xr:uid="{00000000-0005-0000-0000-0000CB680000}"/>
    <cellStyle name="Normal 16 2 2 8 2 3 2" xfId="27290" xr:uid="{00000000-0005-0000-0000-0000CC680000}"/>
    <cellStyle name="Normal 16 2 2 8 2 4" xfId="27291" xr:uid="{00000000-0005-0000-0000-0000CD680000}"/>
    <cellStyle name="Normal 16 2 2 8 3" xfId="27292" xr:uid="{00000000-0005-0000-0000-0000CE680000}"/>
    <cellStyle name="Normal 16 2 2 8 3 2" xfId="27293" xr:uid="{00000000-0005-0000-0000-0000CF680000}"/>
    <cellStyle name="Normal 16 2 2 8 4" xfId="27294" xr:uid="{00000000-0005-0000-0000-0000D0680000}"/>
    <cellStyle name="Normal 16 2 2 8 4 2" xfId="27295" xr:uid="{00000000-0005-0000-0000-0000D1680000}"/>
    <cellStyle name="Normal 16 2 2 8 5" xfId="27296" xr:uid="{00000000-0005-0000-0000-0000D2680000}"/>
    <cellStyle name="Normal 16 2 2 9" xfId="27297" xr:uid="{00000000-0005-0000-0000-0000D3680000}"/>
    <cellStyle name="Normal 16 2 2 9 2" xfId="27298" xr:uid="{00000000-0005-0000-0000-0000D4680000}"/>
    <cellStyle name="Normal 16 2 2 9 2 2" xfId="27299" xr:uid="{00000000-0005-0000-0000-0000D5680000}"/>
    <cellStyle name="Normal 16 2 2 9 3" xfId="27300" xr:uid="{00000000-0005-0000-0000-0000D6680000}"/>
    <cellStyle name="Normal 16 2 2 9 3 2" xfId="27301" xr:uid="{00000000-0005-0000-0000-0000D7680000}"/>
    <cellStyle name="Normal 16 2 2 9 4" xfId="27302" xr:uid="{00000000-0005-0000-0000-0000D8680000}"/>
    <cellStyle name="Normal 16 2 3" xfId="27303" xr:uid="{00000000-0005-0000-0000-0000D9680000}"/>
    <cellStyle name="Normal 16 2 3 2" xfId="27304" xr:uid="{00000000-0005-0000-0000-0000DA680000}"/>
    <cellStyle name="Normal 16 2 3 2 2" xfId="27305" xr:uid="{00000000-0005-0000-0000-0000DB680000}"/>
    <cellStyle name="Normal 16 2 3 2 2 2" xfId="27306" xr:uid="{00000000-0005-0000-0000-0000DC680000}"/>
    <cellStyle name="Normal 16 2 3 2 2 2 2" xfId="27307" xr:uid="{00000000-0005-0000-0000-0000DD680000}"/>
    <cellStyle name="Normal 16 2 3 2 2 2 2 2" xfId="27308" xr:uid="{00000000-0005-0000-0000-0000DE680000}"/>
    <cellStyle name="Normal 16 2 3 2 2 2 3" xfId="27309" xr:uid="{00000000-0005-0000-0000-0000DF680000}"/>
    <cellStyle name="Normal 16 2 3 2 2 2 3 2" xfId="27310" xr:uid="{00000000-0005-0000-0000-0000E0680000}"/>
    <cellStyle name="Normal 16 2 3 2 2 2 4" xfId="27311" xr:uid="{00000000-0005-0000-0000-0000E1680000}"/>
    <cellStyle name="Normal 16 2 3 2 2 3" xfId="27312" xr:uid="{00000000-0005-0000-0000-0000E2680000}"/>
    <cellStyle name="Normal 16 2 3 2 2 3 2" xfId="27313" xr:uid="{00000000-0005-0000-0000-0000E3680000}"/>
    <cellStyle name="Normal 16 2 3 2 2 4" xfId="27314" xr:uid="{00000000-0005-0000-0000-0000E4680000}"/>
    <cellStyle name="Normal 16 2 3 2 2 4 2" xfId="27315" xr:uid="{00000000-0005-0000-0000-0000E5680000}"/>
    <cellStyle name="Normal 16 2 3 2 2 5" xfId="27316" xr:uid="{00000000-0005-0000-0000-0000E6680000}"/>
    <cellStyle name="Normal 16 2 3 2 3" xfId="27317" xr:uid="{00000000-0005-0000-0000-0000E7680000}"/>
    <cellStyle name="Normal 16 2 3 2 3 2" xfId="27318" xr:uid="{00000000-0005-0000-0000-0000E8680000}"/>
    <cellStyle name="Normal 16 2 3 2 3 2 2" xfId="27319" xr:uid="{00000000-0005-0000-0000-0000E9680000}"/>
    <cellStyle name="Normal 16 2 3 2 3 3" xfId="27320" xr:uid="{00000000-0005-0000-0000-0000EA680000}"/>
    <cellStyle name="Normal 16 2 3 2 3 3 2" xfId="27321" xr:uid="{00000000-0005-0000-0000-0000EB680000}"/>
    <cellStyle name="Normal 16 2 3 2 3 4" xfId="27322" xr:uid="{00000000-0005-0000-0000-0000EC680000}"/>
    <cellStyle name="Normal 16 2 3 2 4" xfId="27323" xr:uid="{00000000-0005-0000-0000-0000ED680000}"/>
    <cellStyle name="Normal 16 2 3 2 4 2" xfId="27324" xr:uid="{00000000-0005-0000-0000-0000EE680000}"/>
    <cellStyle name="Normal 16 2 3 2 5" xfId="27325" xr:uid="{00000000-0005-0000-0000-0000EF680000}"/>
    <cellStyle name="Normal 16 2 3 2 5 2" xfId="27326" xr:uid="{00000000-0005-0000-0000-0000F0680000}"/>
    <cellStyle name="Normal 16 2 3 2 6" xfId="27327" xr:uid="{00000000-0005-0000-0000-0000F1680000}"/>
    <cellStyle name="Normal 16 2 3 3" xfId="27328" xr:uid="{00000000-0005-0000-0000-0000F2680000}"/>
    <cellStyle name="Normal 16 2 3 3 2" xfId="27329" xr:uid="{00000000-0005-0000-0000-0000F3680000}"/>
    <cellStyle name="Normal 16 2 3 3 2 2" xfId="27330" xr:uid="{00000000-0005-0000-0000-0000F4680000}"/>
    <cellStyle name="Normal 16 2 3 3 2 2 2" xfId="27331" xr:uid="{00000000-0005-0000-0000-0000F5680000}"/>
    <cellStyle name="Normal 16 2 3 3 2 3" xfId="27332" xr:uid="{00000000-0005-0000-0000-0000F6680000}"/>
    <cellStyle name="Normal 16 2 3 3 2 3 2" xfId="27333" xr:uid="{00000000-0005-0000-0000-0000F7680000}"/>
    <cellStyle name="Normal 16 2 3 3 2 4" xfId="27334" xr:uid="{00000000-0005-0000-0000-0000F8680000}"/>
    <cellStyle name="Normal 16 2 3 3 3" xfId="27335" xr:uid="{00000000-0005-0000-0000-0000F9680000}"/>
    <cellStyle name="Normal 16 2 3 3 3 2" xfId="27336" xr:uid="{00000000-0005-0000-0000-0000FA680000}"/>
    <cellStyle name="Normal 16 2 3 3 3 2 2" xfId="27337" xr:uid="{00000000-0005-0000-0000-0000FB680000}"/>
    <cellStyle name="Normal 16 2 3 3 3 3" xfId="27338" xr:uid="{00000000-0005-0000-0000-0000FC680000}"/>
    <cellStyle name="Normal 16 2 3 3 3 3 2" xfId="27339" xr:uid="{00000000-0005-0000-0000-0000FD680000}"/>
    <cellStyle name="Normal 16 2 3 3 3 4" xfId="27340" xr:uid="{00000000-0005-0000-0000-0000FE680000}"/>
    <cellStyle name="Normal 16 2 3 3 4" xfId="27341" xr:uid="{00000000-0005-0000-0000-0000FF680000}"/>
    <cellStyle name="Normal 16 2 3 3 4 2" xfId="27342" xr:uid="{00000000-0005-0000-0000-000000690000}"/>
    <cellStyle name="Normal 16 2 3 3 5" xfId="27343" xr:uid="{00000000-0005-0000-0000-000001690000}"/>
    <cellStyle name="Normal 16 2 3 3 5 2" xfId="27344" xr:uid="{00000000-0005-0000-0000-000002690000}"/>
    <cellStyle name="Normal 16 2 3 3 6" xfId="27345" xr:uid="{00000000-0005-0000-0000-000003690000}"/>
    <cellStyle name="Normal 16 2 3 4" xfId="27346" xr:uid="{00000000-0005-0000-0000-000004690000}"/>
    <cellStyle name="Normal 16 2 3 4 2" xfId="27347" xr:uid="{00000000-0005-0000-0000-000005690000}"/>
    <cellStyle name="Normal 16 2 3 4 2 2" xfId="27348" xr:uid="{00000000-0005-0000-0000-000006690000}"/>
    <cellStyle name="Normal 16 2 3 4 3" xfId="27349" xr:uid="{00000000-0005-0000-0000-000007690000}"/>
    <cellStyle name="Normal 16 2 3 4 3 2" xfId="27350" xr:uid="{00000000-0005-0000-0000-000008690000}"/>
    <cellStyle name="Normal 16 2 3 4 4" xfId="27351" xr:uid="{00000000-0005-0000-0000-000009690000}"/>
    <cellStyle name="Normal 16 2 3 5" xfId="27352" xr:uid="{00000000-0005-0000-0000-00000A690000}"/>
    <cellStyle name="Normal 16 2 3 5 2" xfId="27353" xr:uid="{00000000-0005-0000-0000-00000B690000}"/>
    <cellStyle name="Normal 16 2 3 5 2 2" xfId="27354" xr:uid="{00000000-0005-0000-0000-00000C690000}"/>
    <cellStyle name="Normal 16 2 3 5 3" xfId="27355" xr:uid="{00000000-0005-0000-0000-00000D690000}"/>
    <cellStyle name="Normal 16 2 3 5 3 2" xfId="27356" xr:uid="{00000000-0005-0000-0000-00000E690000}"/>
    <cellStyle name="Normal 16 2 3 5 4" xfId="27357" xr:uid="{00000000-0005-0000-0000-00000F690000}"/>
    <cellStyle name="Normal 16 2 3 6" xfId="27358" xr:uid="{00000000-0005-0000-0000-000010690000}"/>
    <cellStyle name="Normal 16 2 3 6 2" xfId="27359" xr:uid="{00000000-0005-0000-0000-000011690000}"/>
    <cellStyle name="Normal 16 2 3 7" xfId="27360" xr:uid="{00000000-0005-0000-0000-000012690000}"/>
    <cellStyle name="Normal 16 2 3 7 2" xfId="27361" xr:uid="{00000000-0005-0000-0000-000013690000}"/>
    <cellStyle name="Normal 16 2 3 8" xfId="27362" xr:uid="{00000000-0005-0000-0000-000014690000}"/>
    <cellStyle name="Normal 16 2 4" xfId="27363" xr:uid="{00000000-0005-0000-0000-000015690000}"/>
    <cellStyle name="Normal 16 2 4 2" xfId="27364" xr:uid="{00000000-0005-0000-0000-000016690000}"/>
    <cellStyle name="Normal 16 2 4 2 2" xfId="27365" xr:uid="{00000000-0005-0000-0000-000017690000}"/>
    <cellStyle name="Normal 16 2 4 2 2 2" xfId="27366" xr:uid="{00000000-0005-0000-0000-000018690000}"/>
    <cellStyle name="Normal 16 2 4 2 2 2 2" xfId="27367" xr:uid="{00000000-0005-0000-0000-000019690000}"/>
    <cellStyle name="Normal 16 2 4 2 2 3" xfId="27368" xr:uid="{00000000-0005-0000-0000-00001A690000}"/>
    <cellStyle name="Normal 16 2 4 2 2 3 2" xfId="27369" xr:uid="{00000000-0005-0000-0000-00001B690000}"/>
    <cellStyle name="Normal 16 2 4 2 2 4" xfId="27370" xr:uid="{00000000-0005-0000-0000-00001C690000}"/>
    <cellStyle name="Normal 16 2 4 2 3" xfId="27371" xr:uid="{00000000-0005-0000-0000-00001D690000}"/>
    <cellStyle name="Normal 16 2 4 2 3 2" xfId="27372" xr:uid="{00000000-0005-0000-0000-00001E690000}"/>
    <cellStyle name="Normal 16 2 4 2 4" xfId="27373" xr:uid="{00000000-0005-0000-0000-00001F690000}"/>
    <cellStyle name="Normal 16 2 4 2 4 2" xfId="27374" xr:uid="{00000000-0005-0000-0000-000020690000}"/>
    <cellStyle name="Normal 16 2 4 2 5" xfId="27375" xr:uid="{00000000-0005-0000-0000-000021690000}"/>
    <cellStyle name="Normal 16 2 4 3" xfId="27376" xr:uid="{00000000-0005-0000-0000-000022690000}"/>
    <cellStyle name="Normal 16 2 4 3 2" xfId="27377" xr:uid="{00000000-0005-0000-0000-000023690000}"/>
    <cellStyle name="Normal 16 2 4 3 2 2" xfId="27378" xr:uid="{00000000-0005-0000-0000-000024690000}"/>
    <cellStyle name="Normal 16 2 4 3 3" xfId="27379" xr:uid="{00000000-0005-0000-0000-000025690000}"/>
    <cellStyle name="Normal 16 2 4 3 3 2" xfId="27380" xr:uid="{00000000-0005-0000-0000-000026690000}"/>
    <cellStyle name="Normal 16 2 4 3 4" xfId="27381" xr:uid="{00000000-0005-0000-0000-000027690000}"/>
    <cellStyle name="Normal 16 2 4 4" xfId="27382" xr:uid="{00000000-0005-0000-0000-000028690000}"/>
    <cellStyle name="Normal 16 2 4 4 2" xfId="27383" xr:uid="{00000000-0005-0000-0000-000029690000}"/>
    <cellStyle name="Normal 16 2 4 5" xfId="27384" xr:uid="{00000000-0005-0000-0000-00002A690000}"/>
    <cellStyle name="Normal 16 2 4 5 2" xfId="27385" xr:uid="{00000000-0005-0000-0000-00002B690000}"/>
    <cellStyle name="Normal 16 2 4 6" xfId="27386" xr:uid="{00000000-0005-0000-0000-00002C690000}"/>
    <cellStyle name="Normal 16 2 5" xfId="27387" xr:uid="{00000000-0005-0000-0000-00002D690000}"/>
    <cellStyle name="Normal 16 2 5 2" xfId="27388" xr:uid="{00000000-0005-0000-0000-00002E690000}"/>
    <cellStyle name="Normal 16 2 5 2 2" xfId="27389" xr:uid="{00000000-0005-0000-0000-00002F690000}"/>
    <cellStyle name="Normal 16 2 5 2 2 2" xfId="27390" xr:uid="{00000000-0005-0000-0000-000030690000}"/>
    <cellStyle name="Normal 16 2 5 2 3" xfId="27391" xr:uid="{00000000-0005-0000-0000-000031690000}"/>
    <cellStyle name="Normal 16 2 5 2 3 2" xfId="27392" xr:uid="{00000000-0005-0000-0000-000032690000}"/>
    <cellStyle name="Normal 16 2 5 2 4" xfId="27393" xr:uid="{00000000-0005-0000-0000-000033690000}"/>
    <cellStyle name="Normal 16 2 5 3" xfId="27394" xr:uid="{00000000-0005-0000-0000-000034690000}"/>
    <cellStyle name="Normal 16 2 5 3 2" xfId="27395" xr:uid="{00000000-0005-0000-0000-000035690000}"/>
    <cellStyle name="Normal 16 2 5 3 2 2" xfId="27396" xr:uid="{00000000-0005-0000-0000-000036690000}"/>
    <cellStyle name="Normal 16 2 5 3 3" xfId="27397" xr:uid="{00000000-0005-0000-0000-000037690000}"/>
    <cellStyle name="Normal 16 2 5 3 3 2" xfId="27398" xr:uid="{00000000-0005-0000-0000-000038690000}"/>
    <cellStyle name="Normal 16 2 5 3 4" xfId="27399" xr:uid="{00000000-0005-0000-0000-000039690000}"/>
    <cellStyle name="Normal 16 2 5 4" xfId="27400" xr:uid="{00000000-0005-0000-0000-00003A690000}"/>
    <cellStyle name="Normal 16 2 5 4 2" xfId="27401" xr:uid="{00000000-0005-0000-0000-00003B690000}"/>
    <cellStyle name="Normal 16 2 5 5" xfId="27402" xr:uid="{00000000-0005-0000-0000-00003C690000}"/>
    <cellStyle name="Normal 16 2 5 5 2" xfId="27403" xr:uid="{00000000-0005-0000-0000-00003D690000}"/>
    <cellStyle name="Normal 16 2 5 6" xfId="27404" xr:uid="{00000000-0005-0000-0000-00003E690000}"/>
    <cellStyle name="Normal 16 2 6" xfId="27405" xr:uid="{00000000-0005-0000-0000-00003F690000}"/>
    <cellStyle name="Normal 16 2 6 2" xfId="27406" xr:uid="{00000000-0005-0000-0000-000040690000}"/>
    <cellStyle name="Normal 16 2 6 2 2" xfId="27407" xr:uid="{00000000-0005-0000-0000-000041690000}"/>
    <cellStyle name="Normal 16 2 6 2 2 2" xfId="27408" xr:uid="{00000000-0005-0000-0000-000042690000}"/>
    <cellStyle name="Normal 16 2 6 2 3" xfId="27409" xr:uid="{00000000-0005-0000-0000-000043690000}"/>
    <cellStyle name="Normal 16 2 6 2 3 2" xfId="27410" xr:uid="{00000000-0005-0000-0000-000044690000}"/>
    <cellStyle name="Normal 16 2 6 2 4" xfId="27411" xr:uid="{00000000-0005-0000-0000-000045690000}"/>
    <cellStyle name="Normal 16 2 6 3" xfId="27412" xr:uid="{00000000-0005-0000-0000-000046690000}"/>
    <cellStyle name="Normal 16 2 6 3 2" xfId="27413" xr:uid="{00000000-0005-0000-0000-000047690000}"/>
    <cellStyle name="Normal 16 2 6 3 2 2" xfId="27414" xr:uid="{00000000-0005-0000-0000-000048690000}"/>
    <cellStyle name="Normal 16 2 6 3 3" xfId="27415" xr:uid="{00000000-0005-0000-0000-000049690000}"/>
    <cellStyle name="Normal 16 2 6 4" xfId="27416" xr:uid="{00000000-0005-0000-0000-00004A690000}"/>
    <cellStyle name="Normal 16 2 6 4 2" xfId="27417" xr:uid="{00000000-0005-0000-0000-00004B690000}"/>
    <cellStyle name="Normal 16 2 6 5" xfId="27418" xr:uid="{00000000-0005-0000-0000-00004C690000}"/>
    <cellStyle name="Normal 16 2 6 5 2" xfId="27419" xr:uid="{00000000-0005-0000-0000-00004D690000}"/>
    <cellStyle name="Normal 16 2 6 6" xfId="27420" xr:uid="{00000000-0005-0000-0000-00004E690000}"/>
    <cellStyle name="Normal 16 2 7" xfId="27421" xr:uid="{00000000-0005-0000-0000-00004F690000}"/>
    <cellStyle name="Normal 16 2 7 2" xfId="27422" xr:uid="{00000000-0005-0000-0000-000050690000}"/>
    <cellStyle name="Normal 16 2 7 2 2" xfId="27423" xr:uid="{00000000-0005-0000-0000-000051690000}"/>
    <cellStyle name="Normal 16 2 7 2 2 2" xfId="27424" xr:uid="{00000000-0005-0000-0000-000052690000}"/>
    <cellStyle name="Normal 16 2 7 2 3" xfId="27425" xr:uid="{00000000-0005-0000-0000-000053690000}"/>
    <cellStyle name="Normal 16 2 7 2 3 2" xfId="27426" xr:uid="{00000000-0005-0000-0000-000054690000}"/>
    <cellStyle name="Normal 16 2 7 2 4" xfId="27427" xr:uid="{00000000-0005-0000-0000-000055690000}"/>
    <cellStyle name="Normal 16 2 7 3" xfId="27428" xr:uid="{00000000-0005-0000-0000-000056690000}"/>
    <cellStyle name="Normal 16 2 7 3 2" xfId="27429" xr:uid="{00000000-0005-0000-0000-000057690000}"/>
    <cellStyle name="Normal 16 2 7 3 2 2" xfId="27430" xr:uid="{00000000-0005-0000-0000-000058690000}"/>
    <cellStyle name="Normal 16 2 7 3 3" xfId="27431" xr:uid="{00000000-0005-0000-0000-000059690000}"/>
    <cellStyle name="Normal 16 2 7 4" xfId="27432" xr:uid="{00000000-0005-0000-0000-00005A690000}"/>
    <cellStyle name="Normal 16 2 7 4 2" xfId="27433" xr:uid="{00000000-0005-0000-0000-00005B690000}"/>
    <cellStyle name="Normal 16 2 7 5" xfId="27434" xr:uid="{00000000-0005-0000-0000-00005C690000}"/>
    <cellStyle name="Normal 16 2 7 5 2" xfId="27435" xr:uid="{00000000-0005-0000-0000-00005D690000}"/>
    <cellStyle name="Normal 16 2 7 6" xfId="27436" xr:uid="{00000000-0005-0000-0000-00005E690000}"/>
    <cellStyle name="Normal 16 2 8" xfId="27437" xr:uid="{00000000-0005-0000-0000-00005F690000}"/>
    <cellStyle name="Normal 16 2 8 2" xfId="27438" xr:uid="{00000000-0005-0000-0000-000060690000}"/>
    <cellStyle name="Normal 16 2 8 2 2" xfId="27439" xr:uid="{00000000-0005-0000-0000-000061690000}"/>
    <cellStyle name="Normal 16 2 8 2 2 2" xfId="27440" xr:uid="{00000000-0005-0000-0000-000062690000}"/>
    <cellStyle name="Normal 16 2 8 2 3" xfId="27441" xr:uid="{00000000-0005-0000-0000-000063690000}"/>
    <cellStyle name="Normal 16 2 8 2 3 2" xfId="27442" xr:uid="{00000000-0005-0000-0000-000064690000}"/>
    <cellStyle name="Normal 16 2 8 2 4" xfId="27443" xr:uid="{00000000-0005-0000-0000-000065690000}"/>
    <cellStyle name="Normal 16 2 8 3" xfId="27444" xr:uid="{00000000-0005-0000-0000-000066690000}"/>
    <cellStyle name="Normal 16 2 8 3 2" xfId="27445" xr:uid="{00000000-0005-0000-0000-000067690000}"/>
    <cellStyle name="Normal 16 2 8 3 2 2" xfId="27446" xr:uid="{00000000-0005-0000-0000-000068690000}"/>
    <cellStyle name="Normal 16 2 8 3 3" xfId="27447" xr:uid="{00000000-0005-0000-0000-000069690000}"/>
    <cellStyle name="Normal 16 2 8 4" xfId="27448" xr:uid="{00000000-0005-0000-0000-00006A690000}"/>
    <cellStyle name="Normal 16 2 8 4 2" xfId="27449" xr:uid="{00000000-0005-0000-0000-00006B690000}"/>
    <cellStyle name="Normal 16 2 8 5" xfId="27450" xr:uid="{00000000-0005-0000-0000-00006C690000}"/>
    <cellStyle name="Normal 16 2 8 5 2" xfId="27451" xr:uid="{00000000-0005-0000-0000-00006D690000}"/>
    <cellStyle name="Normal 16 2 8 6" xfId="27452" xr:uid="{00000000-0005-0000-0000-00006E690000}"/>
    <cellStyle name="Normal 16 2 9" xfId="27453" xr:uid="{00000000-0005-0000-0000-00006F690000}"/>
    <cellStyle name="Normal 16 2 9 2" xfId="27454" xr:uid="{00000000-0005-0000-0000-000070690000}"/>
    <cellStyle name="Normal 16 2 9 2 2" xfId="27455" xr:uid="{00000000-0005-0000-0000-000071690000}"/>
    <cellStyle name="Normal 16 2 9 2 2 2" xfId="27456" xr:uid="{00000000-0005-0000-0000-000072690000}"/>
    <cellStyle name="Normal 16 2 9 2 3" xfId="27457" xr:uid="{00000000-0005-0000-0000-000073690000}"/>
    <cellStyle name="Normal 16 2 9 2 3 2" xfId="27458" xr:uid="{00000000-0005-0000-0000-000074690000}"/>
    <cellStyle name="Normal 16 2 9 2 4" xfId="27459" xr:uid="{00000000-0005-0000-0000-000075690000}"/>
    <cellStyle name="Normal 16 2 9 3" xfId="27460" xr:uid="{00000000-0005-0000-0000-000076690000}"/>
    <cellStyle name="Normal 16 2 9 3 2" xfId="27461" xr:uid="{00000000-0005-0000-0000-000077690000}"/>
    <cellStyle name="Normal 16 2 9 4" xfId="27462" xr:uid="{00000000-0005-0000-0000-000078690000}"/>
    <cellStyle name="Normal 16 2 9 4 2" xfId="27463" xr:uid="{00000000-0005-0000-0000-000079690000}"/>
    <cellStyle name="Normal 16 2 9 5" xfId="27464" xr:uid="{00000000-0005-0000-0000-00007A690000}"/>
    <cellStyle name="Normal 16 3" xfId="27465" xr:uid="{00000000-0005-0000-0000-00007B690000}"/>
    <cellStyle name="Normal 16 3 10" xfId="27466" xr:uid="{00000000-0005-0000-0000-00007C690000}"/>
    <cellStyle name="Normal 16 3 10 2" xfId="27467" xr:uid="{00000000-0005-0000-0000-00007D690000}"/>
    <cellStyle name="Normal 16 3 10 2 2" xfId="27468" xr:uid="{00000000-0005-0000-0000-00007E690000}"/>
    <cellStyle name="Normal 16 3 10 2 2 2" xfId="27469" xr:uid="{00000000-0005-0000-0000-00007F690000}"/>
    <cellStyle name="Normal 16 3 10 2 3" xfId="27470" xr:uid="{00000000-0005-0000-0000-000080690000}"/>
    <cellStyle name="Normal 16 3 10 2 3 2" xfId="27471" xr:uid="{00000000-0005-0000-0000-000081690000}"/>
    <cellStyle name="Normal 16 3 10 2 4" xfId="27472" xr:uid="{00000000-0005-0000-0000-000082690000}"/>
    <cellStyle name="Normal 16 3 10 3" xfId="27473" xr:uid="{00000000-0005-0000-0000-000083690000}"/>
    <cellStyle name="Normal 16 3 10 3 2" xfId="27474" xr:uid="{00000000-0005-0000-0000-000084690000}"/>
    <cellStyle name="Normal 16 3 10 4" xfId="27475" xr:uid="{00000000-0005-0000-0000-000085690000}"/>
    <cellStyle name="Normal 16 3 10 4 2" xfId="27476" xr:uid="{00000000-0005-0000-0000-000086690000}"/>
    <cellStyle name="Normal 16 3 10 5" xfId="27477" xr:uid="{00000000-0005-0000-0000-000087690000}"/>
    <cellStyle name="Normal 16 3 11" xfId="27478" xr:uid="{00000000-0005-0000-0000-000088690000}"/>
    <cellStyle name="Normal 16 3 11 2" xfId="27479" xr:uid="{00000000-0005-0000-0000-000089690000}"/>
    <cellStyle name="Normal 16 3 11 2 2" xfId="27480" xr:uid="{00000000-0005-0000-0000-00008A690000}"/>
    <cellStyle name="Normal 16 3 11 3" xfId="27481" xr:uid="{00000000-0005-0000-0000-00008B690000}"/>
    <cellStyle name="Normal 16 3 11 3 2" xfId="27482" xr:uid="{00000000-0005-0000-0000-00008C690000}"/>
    <cellStyle name="Normal 16 3 11 4" xfId="27483" xr:uid="{00000000-0005-0000-0000-00008D690000}"/>
    <cellStyle name="Normal 16 3 12" xfId="27484" xr:uid="{00000000-0005-0000-0000-00008E690000}"/>
    <cellStyle name="Normal 16 3 12 2" xfId="27485" xr:uid="{00000000-0005-0000-0000-00008F690000}"/>
    <cellStyle name="Normal 16 3 12 2 2" xfId="27486" xr:uid="{00000000-0005-0000-0000-000090690000}"/>
    <cellStyle name="Normal 16 3 12 3" xfId="27487" xr:uid="{00000000-0005-0000-0000-000091690000}"/>
    <cellStyle name="Normal 16 3 12 3 2" xfId="27488" xr:uid="{00000000-0005-0000-0000-000092690000}"/>
    <cellStyle name="Normal 16 3 12 4" xfId="27489" xr:uid="{00000000-0005-0000-0000-000093690000}"/>
    <cellStyle name="Normal 16 3 13" xfId="27490" xr:uid="{00000000-0005-0000-0000-000094690000}"/>
    <cellStyle name="Normal 16 3 13 2" xfId="27491" xr:uid="{00000000-0005-0000-0000-000095690000}"/>
    <cellStyle name="Normal 16 3 14" xfId="27492" xr:uid="{00000000-0005-0000-0000-000096690000}"/>
    <cellStyle name="Normal 16 3 14 2" xfId="27493" xr:uid="{00000000-0005-0000-0000-000097690000}"/>
    <cellStyle name="Normal 16 3 15" xfId="27494" xr:uid="{00000000-0005-0000-0000-000098690000}"/>
    <cellStyle name="Normal 16 3 2" xfId="27495" xr:uid="{00000000-0005-0000-0000-000099690000}"/>
    <cellStyle name="Normal 16 3 2 10" xfId="27496" xr:uid="{00000000-0005-0000-0000-00009A690000}"/>
    <cellStyle name="Normal 16 3 2 10 2" xfId="27497" xr:uid="{00000000-0005-0000-0000-00009B690000}"/>
    <cellStyle name="Normal 16 3 2 10 2 2" xfId="27498" xr:uid="{00000000-0005-0000-0000-00009C690000}"/>
    <cellStyle name="Normal 16 3 2 10 3" xfId="27499" xr:uid="{00000000-0005-0000-0000-00009D690000}"/>
    <cellStyle name="Normal 16 3 2 10 3 2" xfId="27500" xr:uid="{00000000-0005-0000-0000-00009E690000}"/>
    <cellStyle name="Normal 16 3 2 10 4" xfId="27501" xr:uid="{00000000-0005-0000-0000-00009F690000}"/>
    <cellStyle name="Normal 16 3 2 11" xfId="27502" xr:uid="{00000000-0005-0000-0000-0000A0690000}"/>
    <cellStyle name="Normal 16 3 2 11 2" xfId="27503" xr:uid="{00000000-0005-0000-0000-0000A1690000}"/>
    <cellStyle name="Normal 16 3 2 12" xfId="27504" xr:uid="{00000000-0005-0000-0000-0000A2690000}"/>
    <cellStyle name="Normal 16 3 2 12 2" xfId="27505" xr:uid="{00000000-0005-0000-0000-0000A3690000}"/>
    <cellStyle name="Normal 16 3 2 13" xfId="27506" xr:uid="{00000000-0005-0000-0000-0000A4690000}"/>
    <cellStyle name="Normal 16 3 2 2" xfId="27507" xr:uid="{00000000-0005-0000-0000-0000A5690000}"/>
    <cellStyle name="Normal 16 3 2 2 2" xfId="27508" xr:uid="{00000000-0005-0000-0000-0000A6690000}"/>
    <cellStyle name="Normal 16 3 2 2 2 2" xfId="27509" xr:uid="{00000000-0005-0000-0000-0000A7690000}"/>
    <cellStyle name="Normal 16 3 2 2 2 2 2" xfId="27510" xr:uid="{00000000-0005-0000-0000-0000A8690000}"/>
    <cellStyle name="Normal 16 3 2 2 2 2 2 2" xfId="27511" xr:uid="{00000000-0005-0000-0000-0000A9690000}"/>
    <cellStyle name="Normal 16 3 2 2 2 2 3" xfId="27512" xr:uid="{00000000-0005-0000-0000-0000AA690000}"/>
    <cellStyle name="Normal 16 3 2 2 2 2 3 2" xfId="27513" xr:uid="{00000000-0005-0000-0000-0000AB690000}"/>
    <cellStyle name="Normal 16 3 2 2 2 2 4" xfId="27514" xr:uid="{00000000-0005-0000-0000-0000AC690000}"/>
    <cellStyle name="Normal 16 3 2 2 2 3" xfId="27515" xr:uid="{00000000-0005-0000-0000-0000AD690000}"/>
    <cellStyle name="Normal 16 3 2 2 2 3 2" xfId="27516" xr:uid="{00000000-0005-0000-0000-0000AE690000}"/>
    <cellStyle name="Normal 16 3 2 2 2 4" xfId="27517" xr:uid="{00000000-0005-0000-0000-0000AF690000}"/>
    <cellStyle name="Normal 16 3 2 2 2 4 2" xfId="27518" xr:uid="{00000000-0005-0000-0000-0000B0690000}"/>
    <cellStyle name="Normal 16 3 2 2 2 5" xfId="27519" xr:uid="{00000000-0005-0000-0000-0000B1690000}"/>
    <cellStyle name="Normal 16 3 2 2 3" xfId="27520" xr:uid="{00000000-0005-0000-0000-0000B2690000}"/>
    <cellStyle name="Normal 16 3 2 2 3 2" xfId="27521" xr:uid="{00000000-0005-0000-0000-0000B3690000}"/>
    <cellStyle name="Normal 16 3 2 2 3 2 2" xfId="27522" xr:uid="{00000000-0005-0000-0000-0000B4690000}"/>
    <cellStyle name="Normal 16 3 2 2 3 3" xfId="27523" xr:uid="{00000000-0005-0000-0000-0000B5690000}"/>
    <cellStyle name="Normal 16 3 2 2 3 3 2" xfId="27524" xr:uid="{00000000-0005-0000-0000-0000B6690000}"/>
    <cellStyle name="Normal 16 3 2 2 3 4" xfId="27525" xr:uid="{00000000-0005-0000-0000-0000B7690000}"/>
    <cellStyle name="Normal 16 3 2 2 4" xfId="27526" xr:uid="{00000000-0005-0000-0000-0000B8690000}"/>
    <cellStyle name="Normal 16 3 2 2 4 2" xfId="27527" xr:uid="{00000000-0005-0000-0000-0000B9690000}"/>
    <cellStyle name="Normal 16 3 2 2 5" xfId="27528" xr:uid="{00000000-0005-0000-0000-0000BA690000}"/>
    <cellStyle name="Normal 16 3 2 2 5 2" xfId="27529" xr:uid="{00000000-0005-0000-0000-0000BB690000}"/>
    <cellStyle name="Normal 16 3 2 2 6" xfId="27530" xr:uid="{00000000-0005-0000-0000-0000BC690000}"/>
    <cellStyle name="Normal 16 3 2 3" xfId="27531" xr:uid="{00000000-0005-0000-0000-0000BD690000}"/>
    <cellStyle name="Normal 16 3 2 3 2" xfId="27532" xr:uid="{00000000-0005-0000-0000-0000BE690000}"/>
    <cellStyle name="Normal 16 3 2 3 2 2" xfId="27533" xr:uid="{00000000-0005-0000-0000-0000BF690000}"/>
    <cellStyle name="Normal 16 3 2 3 2 2 2" xfId="27534" xr:uid="{00000000-0005-0000-0000-0000C0690000}"/>
    <cellStyle name="Normal 16 3 2 3 2 3" xfId="27535" xr:uid="{00000000-0005-0000-0000-0000C1690000}"/>
    <cellStyle name="Normal 16 3 2 3 2 3 2" xfId="27536" xr:uid="{00000000-0005-0000-0000-0000C2690000}"/>
    <cellStyle name="Normal 16 3 2 3 2 4" xfId="27537" xr:uid="{00000000-0005-0000-0000-0000C3690000}"/>
    <cellStyle name="Normal 16 3 2 3 3" xfId="27538" xr:uid="{00000000-0005-0000-0000-0000C4690000}"/>
    <cellStyle name="Normal 16 3 2 3 3 2" xfId="27539" xr:uid="{00000000-0005-0000-0000-0000C5690000}"/>
    <cellStyle name="Normal 16 3 2 3 3 2 2" xfId="27540" xr:uid="{00000000-0005-0000-0000-0000C6690000}"/>
    <cellStyle name="Normal 16 3 2 3 3 3" xfId="27541" xr:uid="{00000000-0005-0000-0000-0000C7690000}"/>
    <cellStyle name="Normal 16 3 2 3 3 3 2" xfId="27542" xr:uid="{00000000-0005-0000-0000-0000C8690000}"/>
    <cellStyle name="Normal 16 3 2 3 3 4" xfId="27543" xr:uid="{00000000-0005-0000-0000-0000C9690000}"/>
    <cellStyle name="Normal 16 3 2 3 4" xfId="27544" xr:uid="{00000000-0005-0000-0000-0000CA690000}"/>
    <cellStyle name="Normal 16 3 2 3 4 2" xfId="27545" xr:uid="{00000000-0005-0000-0000-0000CB690000}"/>
    <cellStyle name="Normal 16 3 2 3 5" xfId="27546" xr:uid="{00000000-0005-0000-0000-0000CC690000}"/>
    <cellStyle name="Normal 16 3 2 3 5 2" xfId="27547" xr:uid="{00000000-0005-0000-0000-0000CD690000}"/>
    <cellStyle name="Normal 16 3 2 3 6" xfId="27548" xr:uid="{00000000-0005-0000-0000-0000CE690000}"/>
    <cellStyle name="Normal 16 3 2 4" xfId="27549" xr:uid="{00000000-0005-0000-0000-0000CF690000}"/>
    <cellStyle name="Normal 16 3 2 4 2" xfId="27550" xr:uid="{00000000-0005-0000-0000-0000D0690000}"/>
    <cellStyle name="Normal 16 3 2 4 2 2" xfId="27551" xr:uid="{00000000-0005-0000-0000-0000D1690000}"/>
    <cellStyle name="Normal 16 3 2 4 2 2 2" xfId="27552" xr:uid="{00000000-0005-0000-0000-0000D2690000}"/>
    <cellStyle name="Normal 16 3 2 4 2 3" xfId="27553" xr:uid="{00000000-0005-0000-0000-0000D3690000}"/>
    <cellStyle name="Normal 16 3 2 4 2 3 2" xfId="27554" xr:uid="{00000000-0005-0000-0000-0000D4690000}"/>
    <cellStyle name="Normal 16 3 2 4 2 4" xfId="27555" xr:uid="{00000000-0005-0000-0000-0000D5690000}"/>
    <cellStyle name="Normal 16 3 2 4 3" xfId="27556" xr:uid="{00000000-0005-0000-0000-0000D6690000}"/>
    <cellStyle name="Normal 16 3 2 4 3 2" xfId="27557" xr:uid="{00000000-0005-0000-0000-0000D7690000}"/>
    <cellStyle name="Normal 16 3 2 4 3 2 2" xfId="27558" xr:uid="{00000000-0005-0000-0000-0000D8690000}"/>
    <cellStyle name="Normal 16 3 2 4 3 3" xfId="27559" xr:uid="{00000000-0005-0000-0000-0000D9690000}"/>
    <cellStyle name="Normal 16 3 2 4 4" xfId="27560" xr:uid="{00000000-0005-0000-0000-0000DA690000}"/>
    <cellStyle name="Normal 16 3 2 4 4 2" xfId="27561" xr:uid="{00000000-0005-0000-0000-0000DB690000}"/>
    <cellStyle name="Normal 16 3 2 4 5" xfId="27562" xr:uid="{00000000-0005-0000-0000-0000DC690000}"/>
    <cellStyle name="Normal 16 3 2 4 5 2" xfId="27563" xr:uid="{00000000-0005-0000-0000-0000DD690000}"/>
    <cellStyle name="Normal 16 3 2 4 6" xfId="27564" xr:uid="{00000000-0005-0000-0000-0000DE690000}"/>
    <cellStyle name="Normal 16 3 2 5" xfId="27565" xr:uid="{00000000-0005-0000-0000-0000DF690000}"/>
    <cellStyle name="Normal 16 3 2 5 2" xfId="27566" xr:uid="{00000000-0005-0000-0000-0000E0690000}"/>
    <cellStyle name="Normal 16 3 2 5 2 2" xfId="27567" xr:uid="{00000000-0005-0000-0000-0000E1690000}"/>
    <cellStyle name="Normal 16 3 2 5 2 2 2" xfId="27568" xr:uid="{00000000-0005-0000-0000-0000E2690000}"/>
    <cellStyle name="Normal 16 3 2 5 2 3" xfId="27569" xr:uid="{00000000-0005-0000-0000-0000E3690000}"/>
    <cellStyle name="Normal 16 3 2 5 2 3 2" xfId="27570" xr:uid="{00000000-0005-0000-0000-0000E4690000}"/>
    <cellStyle name="Normal 16 3 2 5 2 4" xfId="27571" xr:uid="{00000000-0005-0000-0000-0000E5690000}"/>
    <cellStyle name="Normal 16 3 2 5 3" xfId="27572" xr:uid="{00000000-0005-0000-0000-0000E6690000}"/>
    <cellStyle name="Normal 16 3 2 5 3 2" xfId="27573" xr:uid="{00000000-0005-0000-0000-0000E7690000}"/>
    <cellStyle name="Normal 16 3 2 5 3 2 2" xfId="27574" xr:uid="{00000000-0005-0000-0000-0000E8690000}"/>
    <cellStyle name="Normal 16 3 2 5 3 3" xfId="27575" xr:uid="{00000000-0005-0000-0000-0000E9690000}"/>
    <cellStyle name="Normal 16 3 2 5 4" xfId="27576" xr:uid="{00000000-0005-0000-0000-0000EA690000}"/>
    <cellStyle name="Normal 16 3 2 5 4 2" xfId="27577" xr:uid="{00000000-0005-0000-0000-0000EB690000}"/>
    <cellStyle name="Normal 16 3 2 5 5" xfId="27578" xr:uid="{00000000-0005-0000-0000-0000EC690000}"/>
    <cellStyle name="Normal 16 3 2 5 5 2" xfId="27579" xr:uid="{00000000-0005-0000-0000-0000ED690000}"/>
    <cellStyle name="Normal 16 3 2 5 6" xfId="27580" xr:uid="{00000000-0005-0000-0000-0000EE690000}"/>
    <cellStyle name="Normal 16 3 2 6" xfId="27581" xr:uid="{00000000-0005-0000-0000-0000EF690000}"/>
    <cellStyle name="Normal 16 3 2 6 2" xfId="27582" xr:uid="{00000000-0005-0000-0000-0000F0690000}"/>
    <cellStyle name="Normal 16 3 2 6 2 2" xfId="27583" xr:uid="{00000000-0005-0000-0000-0000F1690000}"/>
    <cellStyle name="Normal 16 3 2 6 2 2 2" xfId="27584" xr:uid="{00000000-0005-0000-0000-0000F2690000}"/>
    <cellStyle name="Normal 16 3 2 6 2 3" xfId="27585" xr:uid="{00000000-0005-0000-0000-0000F3690000}"/>
    <cellStyle name="Normal 16 3 2 6 2 3 2" xfId="27586" xr:uid="{00000000-0005-0000-0000-0000F4690000}"/>
    <cellStyle name="Normal 16 3 2 6 2 4" xfId="27587" xr:uid="{00000000-0005-0000-0000-0000F5690000}"/>
    <cellStyle name="Normal 16 3 2 6 3" xfId="27588" xr:uid="{00000000-0005-0000-0000-0000F6690000}"/>
    <cellStyle name="Normal 16 3 2 6 3 2" xfId="27589" xr:uid="{00000000-0005-0000-0000-0000F7690000}"/>
    <cellStyle name="Normal 16 3 2 6 3 2 2" xfId="27590" xr:uid="{00000000-0005-0000-0000-0000F8690000}"/>
    <cellStyle name="Normal 16 3 2 6 3 3" xfId="27591" xr:uid="{00000000-0005-0000-0000-0000F9690000}"/>
    <cellStyle name="Normal 16 3 2 6 4" xfId="27592" xr:uid="{00000000-0005-0000-0000-0000FA690000}"/>
    <cellStyle name="Normal 16 3 2 6 4 2" xfId="27593" xr:uid="{00000000-0005-0000-0000-0000FB690000}"/>
    <cellStyle name="Normal 16 3 2 6 5" xfId="27594" xr:uid="{00000000-0005-0000-0000-0000FC690000}"/>
    <cellStyle name="Normal 16 3 2 6 5 2" xfId="27595" xr:uid="{00000000-0005-0000-0000-0000FD690000}"/>
    <cellStyle name="Normal 16 3 2 6 6" xfId="27596" xr:uid="{00000000-0005-0000-0000-0000FE690000}"/>
    <cellStyle name="Normal 16 3 2 7" xfId="27597" xr:uid="{00000000-0005-0000-0000-0000FF690000}"/>
    <cellStyle name="Normal 16 3 2 7 2" xfId="27598" xr:uid="{00000000-0005-0000-0000-0000006A0000}"/>
    <cellStyle name="Normal 16 3 2 7 2 2" xfId="27599" xr:uid="{00000000-0005-0000-0000-0000016A0000}"/>
    <cellStyle name="Normal 16 3 2 7 2 2 2" xfId="27600" xr:uid="{00000000-0005-0000-0000-0000026A0000}"/>
    <cellStyle name="Normal 16 3 2 7 2 3" xfId="27601" xr:uid="{00000000-0005-0000-0000-0000036A0000}"/>
    <cellStyle name="Normal 16 3 2 7 2 3 2" xfId="27602" xr:uid="{00000000-0005-0000-0000-0000046A0000}"/>
    <cellStyle name="Normal 16 3 2 7 2 4" xfId="27603" xr:uid="{00000000-0005-0000-0000-0000056A0000}"/>
    <cellStyle name="Normal 16 3 2 7 3" xfId="27604" xr:uid="{00000000-0005-0000-0000-0000066A0000}"/>
    <cellStyle name="Normal 16 3 2 7 3 2" xfId="27605" xr:uid="{00000000-0005-0000-0000-0000076A0000}"/>
    <cellStyle name="Normal 16 3 2 7 4" xfId="27606" xr:uid="{00000000-0005-0000-0000-0000086A0000}"/>
    <cellStyle name="Normal 16 3 2 7 4 2" xfId="27607" xr:uid="{00000000-0005-0000-0000-0000096A0000}"/>
    <cellStyle name="Normal 16 3 2 7 5" xfId="27608" xr:uid="{00000000-0005-0000-0000-00000A6A0000}"/>
    <cellStyle name="Normal 16 3 2 8" xfId="27609" xr:uid="{00000000-0005-0000-0000-00000B6A0000}"/>
    <cellStyle name="Normal 16 3 2 8 2" xfId="27610" xr:uid="{00000000-0005-0000-0000-00000C6A0000}"/>
    <cellStyle name="Normal 16 3 2 8 2 2" xfId="27611" xr:uid="{00000000-0005-0000-0000-00000D6A0000}"/>
    <cellStyle name="Normal 16 3 2 8 2 2 2" xfId="27612" xr:uid="{00000000-0005-0000-0000-00000E6A0000}"/>
    <cellStyle name="Normal 16 3 2 8 2 3" xfId="27613" xr:uid="{00000000-0005-0000-0000-00000F6A0000}"/>
    <cellStyle name="Normal 16 3 2 8 2 3 2" xfId="27614" xr:uid="{00000000-0005-0000-0000-0000106A0000}"/>
    <cellStyle name="Normal 16 3 2 8 2 4" xfId="27615" xr:uid="{00000000-0005-0000-0000-0000116A0000}"/>
    <cellStyle name="Normal 16 3 2 8 3" xfId="27616" xr:uid="{00000000-0005-0000-0000-0000126A0000}"/>
    <cellStyle name="Normal 16 3 2 8 3 2" xfId="27617" xr:uid="{00000000-0005-0000-0000-0000136A0000}"/>
    <cellStyle name="Normal 16 3 2 8 4" xfId="27618" xr:uid="{00000000-0005-0000-0000-0000146A0000}"/>
    <cellStyle name="Normal 16 3 2 8 4 2" xfId="27619" xr:uid="{00000000-0005-0000-0000-0000156A0000}"/>
    <cellStyle name="Normal 16 3 2 8 5" xfId="27620" xr:uid="{00000000-0005-0000-0000-0000166A0000}"/>
    <cellStyle name="Normal 16 3 2 9" xfId="27621" xr:uid="{00000000-0005-0000-0000-0000176A0000}"/>
    <cellStyle name="Normal 16 3 2 9 2" xfId="27622" xr:uid="{00000000-0005-0000-0000-0000186A0000}"/>
    <cellStyle name="Normal 16 3 2 9 2 2" xfId="27623" xr:uid="{00000000-0005-0000-0000-0000196A0000}"/>
    <cellStyle name="Normal 16 3 2 9 3" xfId="27624" xr:uid="{00000000-0005-0000-0000-00001A6A0000}"/>
    <cellStyle name="Normal 16 3 2 9 3 2" xfId="27625" xr:uid="{00000000-0005-0000-0000-00001B6A0000}"/>
    <cellStyle name="Normal 16 3 2 9 4" xfId="27626" xr:uid="{00000000-0005-0000-0000-00001C6A0000}"/>
    <cellStyle name="Normal 16 3 3" xfId="27627" xr:uid="{00000000-0005-0000-0000-00001D6A0000}"/>
    <cellStyle name="Normal 16 3 3 2" xfId="27628" xr:uid="{00000000-0005-0000-0000-00001E6A0000}"/>
    <cellStyle name="Normal 16 3 3 2 2" xfId="27629" xr:uid="{00000000-0005-0000-0000-00001F6A0000}"/>
    <cellStyle name="Normal 16 3 3 2 2 2" xfId="27630" xr:uid="{00000000-0005-0000-0000-0000206A0000}"/>
    <cellStyle name="Normal 16 3 3 2 2 2 2" xfId="27631" xr:uid="{00000000-0005-0000-0000-0000216A0000}"/>
    <cellStyle name="Normal 16 3 3 2 2 2 2 2" xfId="27632" xr:uid="{00000000-0005-0000-0000-0000226A0000}"/>
    <cellStyle name="Normal 16 3 3 2 2 2 3" xfId="27633" xr:uid="{00000000-0005-0000-0000-0000236A0000}"/>
    <cellStyle name="Normal 16 3 3 2 2 2 3 2" xfId="27634" xr:uid="{00000000-0005-0000-0000-0000246A0000}"/>
    <cellStyle name="Normal 16 3 3 2 2 2 4" xfId="27635" xr:uid="{00000000-0005-0000-0000-0000256A0000}"/>
    <cellStyle name="Normal 16 3 3 2 2 3" xfId="27636" xr:uid="{00000000-0005-0000-0000-0000266A0000}"/>
    <cellStyle name="Normal 16 3 3 2 2 3 2" xfId="27637" xr:uid="{00000000-0005-0000-0000-0000276A0000}"/>
    <cellStyle name="Normal 16 3 3 2 2 4" xfId="27638" xr:uid="{00000000-0005-0000-0000-0000286A0000}"/>
    <cellStyle name="Normal 16 3 3 2 2 4 2" xfId="27639" xr:uid="{00000000-0005-0000-0000-0000296A0000}"/>
    <cellStyle name="Normal 16 3 3 2 2 5" xfId="27640" xr:uid="{00000000-0005-0000-0000-00002A6A0000}"/>
    <cellStyle name="Normal 16 3 3 2 3" xfId="27641" xr:uid="{00000000-0005-0000-0000-00002B6A0000}"/>
    <cellStyle name="Normal 16 3 3 2 3 2" xfId="27642" xr:uid="{00000000-0005-0000-0000-00002C6A0000}"/>
    <cellStyle name="Normal 16 3 3 2 3 2 2" xfId="27643" xr:uid="{00000000-0005-0000-0000-00002D6A0000}"/>
    <cellStyle name="Normal 16 3 3 2 3 3" xfId="27644" xr:uid="{00000000-0005-0000-0000-00002E6A0000}"/>
    <cellStyle name="Normal 16 3 3 2 3 3 2" xfId="27645" xr:uid="{00000000-0005-0000-0000-00002F6A0000}"/>
    <cellStyle name="Normal 16 3 3 2 3 4" xfId="27646" xr:uid="{00000000-0005-0000-0000-0000306A0000}"/>
    <cellStyle name="Normal 16 3 3 2 4" xfId="27647" xr:uid="{00000000-0005-0000-0000-0000316A0000}"/>
    <cellStyle name="Normal 16 3 3 2 4 2" xfId="27648" xr:uid="{00000000-0005-0000-0000-0000326A0000}"/>
    <cellStyle name="Normal 16 3 3 2 5" xfId="27649" xr:uid="{00000000-0005-0000-0000-0000336A0000}"/>
    <cellStyle name="Normal 16 3 3 2 5 2" xfId="27650" xr:uid="{00000000-0005-0000-0000-0000346A0000}"/>
    <cellStyle name="Normal 16 3 3 2 6" xfId="27651" xr:uid="{00000000-0005-0000-0000-0000356A0000}"/>
    <cellStyle name="Normal 16 3 3 3" xfId="27652" xr:uid="{00000000-0005-0000-0000-0000366A0000}"/>
    <cellStyle name="Normal 16 3 3 3 2" xfId="27653" xr:uid="{00000000-0005-0000-0000-0000376A0000}"/>
    <cellStyle name="Normal 16 3 3 3 2 2" xfId="27654" xr:uid="{00000000-0005-0000-0000-0000386A0000}"/>
    <cellStyle name="Normal 16 3 3 3 2 2 2" xfId="27655" xr:uid="{00000000-0005-0000-0000-0000396A0000}"/>
    <cellStyle name="Normal 16 3 3 3 2 3" xfId="27656" xr:uid="{00000000-0005-0000-0000-00003A6A0000}"/>
    <cellStyle name="Normal 16 3 3 3 2 3 2" xfId="27657" xr:uid="{00000000-0005-0000-0000-00003B6A0000}"/>
    <cellStyle name="Normal 16 3 3 3 2 4" xfId="27658" xr:uid="{00000000-0005-0000-0000-00003C6A0000}"/>
    <cellStyle name="Normal 16 3 3 3 3" xfId="27659" xr:uid="{00000000-0005-0000-0000-00003D6A0000}"/>
    <cellStyle name="Normal 16 3 3 3 3 2" xfId="27660" xr:uid="{00000000-0005-0000-0000-00003E6A0000}"/>
    <cellStyle name="Normal 16 3 3 3 3 2 2" xfId="27661" xr:uid="{00000000-0005-0000-0000-00003F6A0000}"/>
    <cellStyle name="Normal 16 3 3 3 3 3" xfId="27662" xr:uid="{00000000-0005-0000-0000-0000406A0000}"/>
    <cellStyle name="Normal 16 3 3 3 3 3 2" xfId="27663" xr:uid="{00000000-0005-0000-0000-0000416A0000}"/>
    <cellStyle name="Normal 16 3 3 3 3 4" xfId="27664" xr:uid="{00000000-0005-0000-0000-0000426A0000}"/>
    <cellStyle name="Normal 16 3 3 3 4" xfId="27665" xr:uid="{00000000-0005-0000-0000-0000436A0000}"/>
    <cellStyle name="Normal 16 3 3 3 4 2" xfId="27666" xr:uid="{00000000-0005-0000-0000-0000446A0000}"/>
    <cellStyle name="Normal 16 3 3 3 5" xfId="27667" xr:uid="{00000000-0005-0000-0000-0000456A0000}"/>
    <cellStyle name="Normal 16 3 3 3 5 2" xfId="27668" xr:uid="{00000000-0005-0000-0000-0000466A0000}"/>
    <cellStyle name="Normal 16 3 3 3 6" xfId="27669" xr:uid="{00000000-0005-0000-0000-0000476A0000}"/>
    <cellStyle name="Normal 16 3 3 4" xfId="27670" xr:uid="{00000000-0005-0000-0000-0000486A0000}"/>
    <cellStyle name="Normal 16 3 3 4 2" xfId="27671" xr:uid="{00000000-0005-0000-0000-0000496A0000}"/>
    <cellStyle name="Normal 16 3 3 4 2 2" xfId="27672" xr:uid="{00000000-0005-0000-0000-00004A6A0000}"/>
    <cellStyle name="Normal 16 3 3 4 3" xfId="27673" xr:uid="{00000000-0005-0000-0000-00004B6A0000}"/>
    <cellStyle name="Normal 16 3 3 4 3 2" xfId="27674" xr:uid="{00000000-0005-0000-0000-00004C6A0000}"/>
    <cellStyle name="Normal 16 3 3 4 4" xfId="27675" xr:uid="{00000000-0005-0000-0000-00004D6A0000}"/>
    <cellStyle name="Normal 16 3 3 5" xfId="27676" xr:uid="{00000000-0005-0000-0000-00004E6A0000}"/>
    <cellStyle name="Normal 16 3 3 5 2" xfId="27677" xr:uid="{00000000-0005-0000-0000-00004F6A0000}"/>
    <cellStyle name="Normal 16 3 3 5 2 2" xfId="27678" xr:uid="{00000000-0005-0000-0000-0000506A0000}"/>
    <cellStyle name="Normal 16 3 3 5 3" xfId="27679" xr:uid="{00000000-0005-0000-0000-0000516A0000}"/>
    <cellStyle name="Normal 16 3 3 5 3 2" xfId="27680" xr:uid="{00000000-0005-0000-0000-0000526A0000}"/>
    <cellStyle name="Normal 16 3 3 5 4" xfId="27681" xr:uid="{00000000-0005-0000-0000-0000536A0000}"/>
    <cellStyle name="Normal 16 3 3 6" xfId="27682" xr:uid="{00000000-0005-0000-0000-0000546A0000}"/>
    <cellStyle name="Normal 16 3 3 6 2" xfId="27683" xr:uid="{00000000-0005-0000-0000-0000556A0000}"/>
    <cellStyle name="Normal 16 3 3 7" xfId="27684" xr:uid="{00000000-0005-0000-0000-0000566A0000}"/>
    <cellStyle name="Normal 16 3 3 7 2" xfId="27685" xr:uid="{00000000-0005-0000-0000-0000576A0000}"/>
    <cellStyle name="Normal 16 3 3 8" xfId="27686" xr:uid="{00000000-0005-0000-0000-0000586A0000}"/>
    <cellStyle name="Normal 16 3 4" xfId="27687" xr:uid="{00000000-0005-0000-0000-0000596A0000}"/>
    <cellStyle name="Normal 16 3 4 2" xfId="27688" xr:uid="{00000000-0005-0000-0000-00005A6A0000}"/>
    <cellStyle name="Normal 16 3 4 2 2" xfId="27689" xr:uid="{00000000-0005-0000-0000-00005B6A0000}"/>
    <cellStyle name="Normal 16 3 4 2 2 2" xfId="27690" xr:uid="{00000000-0005-0000-0000-00005C6A0000}"/>
    <cellStyle name="Normal 16 3 4 2 2 2 2" xfId="27691" xr:uid="{00000000-0005-0000-0000-00005D6A0000}"/>
    <cellStyle name="Normal 16 3 4 2 2 3" xfId="27692" xr:uid="{00000000-0005-0000-0000-00005E6A0000}"/>
    <cellStyle name="Normal 16 3 4 2 2 3 2" xfId="27693" xr:uid="{00000000-0005-0000-0000-00005F6A0000}"/>
    <cellStyle name="Normal 16 3 4 2 2 4" xfId="27694" xr:uid="{00000000-0005-0000-0000-0000606A0000}"/>
    <cellStyle name="Normal 16 3 4 2 3" xfId="27695" xr:uid="{00000000-0005-0000-0000-0000616A0000}"/>
    <cellStyle name="Normal 16 3 4 2 3 2" xfId="27696" xr:uid="{00000000-0005-0000-0000-0000626A0000}"/>
    <cellStyle name="Normal 16 3 4 2 4" xfId="27697" xr:uid="{00000000-0005-0000-0000-0000636A0000}"/>
    <cellStyle name="Normal 16 3 4 2 4 2" xfId="27698" xr:uid="{00000000-0005-0000-0000-0000646A0000}"/>
    <cellStyle name="Normal 16 3 4 2 5" xfId="27699" xr:uid="{00000000-0005-0000-0000-0000656A0000}"/>
    <cellStyle name="Normal 16 3 4 3" xfId="27700" xr:uid="{00000000-0005-0000-0000-0000666A0000}"/>
    <cellStyle name="Normal 16 3 4 3 2" xfId="27701" xr:uid="{00000000-0005-0000-0000-0000676A0000}"/>
    <cellStyle name="Normal 16 3 4 3 2 2" xfId="27702" xr:uid="{00000000-0005-0000-0000-0000686A0000}"/>
    <cellStyle name="Normal 16 3 4 3 3" xfId="27703" xr:uid="{00000000-0005-0000-0000-0000696A0000}"/>
    <cellStyle name="Normal 16 3 4 3 3 2" xfId="27704" xr:uid="{00000000-0005-0000-0000-00006A6A0000}"/>
    <cellStyle name="Normal 16 3 4 3 4" xfId="27705" xr:uid="{00000000-0005-0000-0000-00006B6A0000}"/>
    <cellStyle name="Normal 16 3 4 4" xfId="27706" xr:uid="{00000000-0005-0000-0000-00006C6A0000}"/>
    <cellStyle name="Normal 16 3 4 4 2" xfId="27707" xr:uid="{00000000-0005-0000-0000-00006D6A0000}"/>
    <cellStyle name="Normal 16 3 4 5" xfId="27708" xr:uid="{00000000-0005-0000-0000-00006E6A0000}"/>
    <cellStyle name="Normal 16 3 4 5 2" xfId="27709" xr:uid="{00000000-0005-0000-0000-00006F6A0000}"/>
    <cellStyle name="Normal 16 3 4 6" xfId="27710" xr:uid="{00000000-0005-0000-0000-0000706A0000}"/>
    <cellStyle name="Normal 16 3 5" xfId="27711" xr:uid="{00000000-0005-0000-0000-0000716A0000}"/>
    <cellStyle name="Normal 16 3 5 2" xfId="27712" xr:uid="{00000000-0005-0000-0000-0000726A0000}"/>
    <cellStyle name="Normal 16 3 5 2 2" xfId="27713" xr:uid="{00000000-0005-0000-0000-0000736A0000}"/>
    <cellStyle name="Normal 16 3 5 2 2 2" xfId="27714" xr:uid="{00000000-0005-0000-0000-0000746A0000}"/>
    <cellStyle name="Normal 16 3 5 2 3" xfId="27715" xr:uid="{00000000-0005-0000-0000-0000756A0000}"/>
    <cellStyle name="Normal 16 3 5 2 3 2" xfId="27716" xr:uid="{00000000-0005-0000-0000-0000766A0000}"/>
    <cellStyle name="Normal 16 3 5 2 4" xfId="27717" xr:uid="{00000000-0005-0000-0000-0000776A0000}"/>
    <cellStyle name="Normal 16 3 5 3" xfId="27718" xr:uid="{00000000-0005-0000-0000-0000786A0000}"/>
    <cellStyle name="Normal 16 3 5 3 2" xfId="27719" xr:uid="{00000000-0005-0000-0000-0000796A0000}"/>
    <cellStyle name="Normal 16 3 5 3 2 2" xfId="27720" xr:uid="{00000000-0005-0000-0000-00007A6A0000}"/>
    <cellStyle name="Normal 16 3 5 3 3" xfId="27721" xr:uid="{00000000-0005-0000-0000-00007B6A0000}"/>
    <cellStyle name="Normal 16 3 5 3 3 2" xfId="27722" xr:uid="{00000000-0005-0000-0000-00007C6A0000}"/>
    <cellStyle name="Normal 16 3 5 3 4" xfId="27723" xr:uid="{00000000-0005-0000-0000-00007D6A0000}"/>
    <cellStyle name="Normal 16 3 5 4" xfId="27724" xr:uid="{00000000-0005-0000-0000-00007E6A0000}"/>
    <cellStyle name="Normal 16 3 5 4 2" xfId="27725" xr:uid="{00000000-0005-0000-0000-00007F6A0000}"/>
    <cellStyle name="Normal 16 3 5 5" xfId="27726" xr:uid="{00000000-0005-0000-0000-0000806A0000}"/>
    <cellStyle name="Normal 16 3 5 5 2" xfId="27727" xr:uid="{00000000-0005-0000-0000-0000816A0000}"/>
    <cellStyle name="Normal 16 3 5 6" xfId="27728" xr:uid="{00000000-0005-0000-0000-0000826A0000}"/>
    <cellStyle name="Normal 16 3 6" xfId="27729" xr:uid="{00000000-0005-0000-0000-0000836A0000}"/>
    <cellStyle name="Normal 16 3 6 2" xfId="27730" xr:uid="{00000000-0005-0000-0000-0000846A0000}"/>
    <cellStyle name="Normal 16 3 6 2 2" xfId="27731" xr:uid="{00000000-0005-0000-0000-0000856A0000}"/>
    <cellStyle name="Normal 16 3 6 2 2 2" xfId="27732" xr:uid="{00000000-0005-0000-0000-0000866A0000}"/>
    <cellStyle name="Normal 16 3 6 2 3" xfId="27733" xr:uid="{00000000-0005-0000-0000-0000876A0000}"/>
    <cellStyle name="Normal 16 3 6 2 3 2" xfId="27734" xr:uid="{00000000-0005-0000-0000-0000886A0000}"/>
    <cellStyle name="Normal 16 3 6 2 4" xfId="27735" xr:uid="{00000000-0005-0000-0000-0000896A0000}"/>
    <cellStyle name="Normal 16 3 6 3" xfId="27736" xr:uid="{00000000-0005-0000-0000-00008A6A0000}"/>
    <cellStyle name="Normal 16 3 6 3 2" xfId="27737" xr:uid="{00000000-0005-0000-0000-00008B6A0000}"/>
    <cellStyle name="Normal 16 3 6 3 2 2" xfId="27738" xr:uid="{00000000-0005-0000-0000-00008C6A0000}"/>
    <cellStyle name="Normal 16 3 6 3 3" xfId="27739" xr:uid="{00000000-0005-0000-0000-00008D6A0000}"/>
    <cellStyle name="Normal 16 3 6 4" xfId="27740" xr:uid="{00000000-0005-0000-0000-00008E6A0000}"/>
    <cellStyle name="Normal 16 3 6 4 2" xfId="27741" xr:uid="{00000000-0005-0000-0000-00008F6A0000}"/>
    <cellStyle name="Normal 16 3 6 5" xfId="27742" xr:uid="{00000000-0005-0000-0000-0000906A0000}"/>
    <cellStyle name="Normal 16 3 6 5 2" xfId="27743" xr:uid="{00000000-0005-0000-0000-0000916A0000}"/>
    <cellStyle name="Normal 16 3 6 6" xfId="27744" xr:uid="{00000000-0005-0000-0000-0000926A0000}"/>
    <cellStyle name="Normal 16 3 7" xfId="27745" xr:uid="{00000000-0005-0000-0000-0000936A0000}"/>
    <cellStyle name="Normal 16 3 7 2" xfId="27746" xr:uid="{00000000-0005-0000-0000-0000946A0000}"/>
    <cellStyle name="Normal 16 3 7 2 2" xfId="27747" xr:uid="{00000000-0005-0000-0000-0000956A0000}"/>
    <cellStyle name="Normal 16 3 7 2 2 2" xfId="27748" xr:uid="{00000000-0005-0000-0000-0000966A0000}"/>
    <cellStyle name="Normal 16 3 7 2 3" xfId="27749" xr:uid="{00000000-0005-0000-0000-0000976A0000}"/>
    <cellStyle name="Normal 16 3 7 2 3 2" xfId="27750" xr:uid="{00000000-0005-0000-0000-0000986A0000}"/>
    <cellStyle name="Normal 16 3 7 2 4" xfId="27751" xr:uid="{00000000-0005-0000-0000-0000996A0000}"/>
    <cellStyle name="Normal 16 3 7 3" xfId="27752" xr:uid="{00000000-0005-0000-0000-00009A6A0000}"/>
    <cellStyle name="Normal 16 3 7 3 2" xfId="27753" xr:uid="{00000000-0005-0000-0000-00009B6A0000}"/>
    <cellStyle name="Normal 16 3 7 3 2 2" xfId="27754" xr:uid="{00000000-0005-0000-0000-00009C6A0000}"/>
    <cellStyle name="Normal 16 3 7 3 3" xfId="27755" xr:uid="{00000000-0005-0000-0000-00009D6A0000}"/>
    <cellStyle name="Normal 16 3 7 4" xfId="27756" xr:uid="{00000000-0005-0000-0000-00009E6A0000}"/>
    <cellStyle name="Normal 16 3 7 4 2" xfId="27757" xr:uid="{00000000-0005-0000-0000-00009F6A0000}"/>
    <cellStyle name="Normal 16 3 7 5" xfId="27758" xr:uid="{00000000-0005-0000-0000-0000A06A0000}"/>
    <cellStyle name="Normal 16 3 7 5 2" xfId="27759" xr:uid="{00000000-0005-0000-0000-0000A16A0000}"/>
    <cellStyle name="Normal 16 3 7 6" xfId="27760" xr:uid="{00000000-0005-0000-0000-0000A26A0000}"/>
    <cellStyle name="Normal 16 3 8" xfId="27761" xr:uid="{00000000-0005-0000-0000-0000A36A0000}"/>
    <cellStyle name="Normal 16 3 8 2" xfId="27762" xr:uid="{00000000-0005-0000-0000-0000A46A0000}"/>
    <cellStyle name="Normal 16 3 8 2 2" xfId="27763" xr:uid="{00000000-0005-0000-0000-0000A56A0000}"/>
    <cellStyle name="Normal 16 3 8 2 2 2" xfId="27764" xr:uid="{00000000-0005-0000-0000-0000A66A0000}"/>
    <cellStyle name="Normal 16 3 8 2 3" xfId="27765" xr:uid="{00000000-0005-0000-0000-0000A76A0000}"/>
    <cellStyle name="Normal 16 3 8 2 3 2" xfId="27766" xr:uid="{00000000-0005-0000-0000-0000A86A0000}"/>
    <cellStyle name="Normal 16 3 8 2 4" xfId="27767" xr:uid="{00000000-0005-0000-0000-0000A96A0000}"/>
    <cellStyle name="Normal 16 3 8 3" xfId="27768" xr:uid="{00000000-0005-0000-0000-0000AA6A0000}"/>
    <cellStyle name="Normal 16 3 8 3 2" xfId="27769" xr:uid="{00000000-0005-0000-0000-0000AB6A0000}"/>
    <cellStyle name="Normal 16 3 8 3 2 2" xfId="27770" xr:uid="{00000000-0005-0000-0000-0000AC6A0000}"/>
    <cellStyle name="Normal 16 3 8 3 3" xfId="27771" xr:uid="{00000000-0005-0000-0000-0000AD6A0000}"/>
    <cellStyle name="Normal 16 3 8 4" xfId="27772" xr:uid="{00000000-0005-0000-0000-0000AE6A0000}"/>
    <cellStyle name="Normal 16 3 8 4 2" xfId="27773" xr:uid="{00000000-0005-0000-0000-0000AF6A0000}"/>
    <cellStyle name="Normal 16 3 8 5" xfId="27774" xr:uid="{00000000-0005-0000-0000-0000B06A0000}"/>
    <cellStyle name="Normal 16 3 8 5 2" xfId="27775" xr:uid="{00000000-0005-0000-0000-0000B16A0000}"/>
    <cellStyle name="Normal 16 3 8 6" xfId="27776" xr:uid="{00000000-0005-0000-0000-0000B26A0000}"/>
    <cellStyle name="Normal 16 3 9" xfId="27777" xr:uid="{00000000-0005-0000-0000-0000B36A0000}"/>
    <cellStyle name="Normal 16 3 9 2" xfId="27778" xr:uid="{00000000-0005-0000-0000-0000B46A0000}"/>
    <cellStyle name="Normal 16 3 9 2 2" xfId="27779" xr:uid="{00000000-0005-0000-0000-0000B56A0000}"/>
    <cellStyle name="Normal 16 3 9 2 2 2" xfId="27780" xr:uid="{00000000-0005-0000-0000-0000B66A0000}"/>
    <cellStyle name="Normal 16 3 9 2 3" xfId="27781" xr:uid="{00000000-0005-0000-0000-0000B76A0000}"/>
    <cellStyle name="Normal 16 3 9 2 3 2" xfId="27782" xr:uid="{00000000-0005-0000-0000-0000B86A0000}"/>
    <cellStyle name="Normal 16 3 9 2 4" xfId="27783" xr:uid="{00000000-0005-0000-0000-0000B96A0000}"/>
    <cellStyle name="Normal 16 3 9 3" xfId="27784" xr:uid="{00000000-0005-0000-0000-0000BA6A0000}"/>
    <cellStyle name="Normal 16 3 9 3 2" xfId="27785" xr:uid="{00000000-0005-0000-0000-0000BB6A0000}"/>
    <cellStyle name="Normal 16 3 9 4" xfId="27786" xr:uid="{00000000-0005-0000-0000-0000BC6A0000}"/>
    <cellStyle name="Normal 16 3 9 4 2" xfId="27787" xr:uid="{00000000-0005-0000-0000-0000BD6A0000}"/>
    <cellStyle name="Normal 16 3 9 5" xfId="27788" xr:uid="{00000000-0005-0000-0000-0000BE6A0000}"/>
    <cellStyle name="Normal 16 4" xfId="27789" xr:uid="{00000000-0005-0000-0000-0000BF6A0000}"/>
    <cellStyle name="Normal 16 4 10" xfId="27790" xr:uid="{00000000-0005-0000-0000-0000C06A0000}"/>
    <cellStyle name="Normal 16 4 10 2" xfId="27791" xr:uid="{00000000-0005-0000-0000-0000C16A0000}"/>
    <cellStyle name="Normal 16 4 10 2 2" xfId="27792" xr:uid="{00000000-0005-0000-0000-0000C26A0000}"/>
    <cellStyle name="Normal 16 4 10 3" xfId="27793" xr:uid="{00000000-0005-0000-0000-0000C36A0000}"/>
    <cellStyle name="Normal 16 4 10 3 2" xfId="27794" xr:uid="{00000000-0005-0000-0000-0000C46A0000}"/>
    <cellStyle name="Normal 16 4 10 4" xfId="27795" xr:uid="{00000000-0005-0000-0000-0000C56A0000}"/>
    <cellStyle name="Normal 16 4 11" xfId="27796" xr:uid="{00000000-0005-0000-0000-0000C66A0000}"/>
    <cellStyle name="Normal 16 4 11 2" xfId="27797" xr:uid="{00000000-0005-0000-0000-0000C76A0000}"/>
    <cellStyle name="Normal 16 4 12" xfId="27798" xr:uid="{00000000-0005-0000-0000-0000C86A0000}"/>
    <cellStyle name="Normal 16 4 12 2" xfId="27799" xr:uid="{00000000-0005-0000-0000-0000C96A0000}"/>
    <cellStyle name="Normal 16 4 13" xfId="27800" xr:uid="{00000000-0005-0000-0000-0000CA6A0000}"/>
    <cellStyle name="Normal 16 4 2" xfId="27801" xr:uid="{00000000-0005-0000-0000-0000CB6A0000}"/>
    <cellStyle name="Normal 16 4 2 2" xfId="27802" xr:uid="{00000000-0005-0000-0000-0000CC6A0000}"/>
    <cellStyle name="Normal 16 4 2 2 2" xfId="27803" xr:uid="{00000000-0005-0000-0000-0000CD6A0000}"/>
    <cellStyle name="Normal 16 4 2 2 2 2" xfId="27804" xr:uid="{00000000-0005-0000-0000-0000CE6A0000}"/>
    <cellStyle name="Normal 16 4 2 2 2 2 2" xfId="27805" xr:uid="{00000000-0005-0000-0000-0000CF6A0000}"/>
    <cellStyle name="Normal 16 4 2 2 2 3" xfId="27806" xr:uid="{00000000-0005-0000-0000-0000D06A0000}"/>
    <cellStyle name="Normal 16 4 2 2 2 3 2" xfId="27807" xr:uid="{00000000-0005-0000-0000-0000D16A0000}"/>
    <cellStyle name="Normal 16 4 2 2 2 4" xfId="27808" xr:uid="{00000000-0005-0000-0000-0000D26A0000}"/>
    <cellStyle name="Normal 16 4 2 2 3" xfId="27809" xr:uid="{00000000-0005-0000-0000-0000D36A0000}"/>
    <cellStyle name="Normal 16 4 2 2 3 2" xfId="27810" xr:uid="{00000000-0005-0000-0000-0000D46A0000}"/>
    <cellStyle name="Normal 16 4 2 2 4" xfId="27811" xr:uid="{00000000-0005-0000-0000-0000D56A0000}"/>
    <cellStyle name="Normal 16 4 2 2 4 2" xfId="27812" xr:uid="{00000000-0005-0000-0000-0000D66A0000}"/>
    <cellStyle name="Normal 16 4 2 2 5" xfId="27813" xr:uid="{00000000-0005-0000-0000-0000D76A0000}"/>
    <cellStyle name="Normal 16 4 2 3" xfId="27814" xr:uid="{00000000-0005-0000-0000-0000D86A0000}"/>
    <cellStyle name="Normal 16 4 2 3 2" xfId="27815" xr:uid="{00000000-0005-0000-0000-0000D96A0000}"/>
    <cellStyle name="Normal 16 4 2 3 2 2" xfId="27816" xr:uid="{00000000-0005-0000-0000-0000DA6A0000}"/>
    <cellStyle name="Normal 16 4 2 3 3" xfId="27817" xr:uid="{00000000-0005-0000-0000-0000DB6A0000}"/>
    <cellStyle name="Normal 16 4 2 3 3 2" xfId="27818" xr:uid="{00000000-0005-0000-0000-0000DC6A0000}"/>
    <cellStyle name="Normal 16 4 2 3 4" xfId="27819" xr:uid="{00000000-0005-0000-0000-0000DD6A0000}"/>
    <cellStyle name="Normal 16 4 2 4" xfId="27820" xr:uid="{00000000-0005-0000-0000-0000DE6A0000}"/>
    <cellStyle name="Normal 16 4 2 4 2" xfId="27821" xr:uid="{00000000-0005-0000-0000-0000DF6A0000}"/>
    <cellStyle name="Normal 16 4 2 5" xfId="27822" xr:uid="{00000000-0005-0000-0000-0000E06A0000}"/>
    <cellStyle name="Normal 16 4 2 5 2" xfId="27823" xr:uid="{00000000-0005-0000-0000-0000E16A0000}"/>
    <cellStyle name="Normal 16 4 2 6" xfId="27824" xr:uid="{00000000-0005-0000-0000-0000E26A0000}"/>
    <cellStyle name="Normal 16 4 3" xfId="27825" xr:uid="{00000000-0005-0000-0000-0000E36A0000}"/>
    <cellStyle name="Normal 16 4 3 2" xfId="27826" xr:uid="{00000000-0005-0000-0000-0000E46A0000}"/>
    <cellStyle name="Normal 16 4 3 2 2" xfId="27827" xr:uid="{00000000-0005-0000-0000-0000E56A0000}"/>
    <cellStyle name="Normal 16 4 3 2 2 2" xfId="27828" xr:uid="{00000000-0005-0000-0000-0000E66A0000}"/>
    <cellStyle name="Normal 16 4 3 2 3" xfId="27829" xr:uid="{00000000-0005-0000-0000-0000E76A0000}"/>
    <cellStyle name="Normal 16 4 3 2 3 2" xfId="27830" xr:uid="{00000000-0005-0000-0000-0000E86A0000}"/>
    <cellStyle name="Normal 16 4 3 2 4" xfId="27831" xr:uid="{00000000-0005-0000-0000-0000E96A0000}"/>
    <cellStyle name="Normal 16 4 3 3" xfId="27832" xr:uid="{00000000-0005-0000-0000-0000EA6A0000}"/>
    <cellStyle name="Normal 16 4 3 3 2" xfId="27833" xr:uid="{00000000-0005-0000-0000-0000EB6A0000}"/>
    <cellStyle name="Normal 16 4 3 3 2 2" xfId="27834" xr:uid="{00000000-0005-0000-0000-0000EC6A0000}"/>
    <cellStyle name="Normal 16 4 3 3 3" xfId="27835" xr:uid="{00000000-0005-0000-0000-0000ED6A0000}"/>
    <cellStyle name="Normal 16 4 3 3 3 2" xfId="27836" xr:uid="{00000000-0005-0000-0000-0000EE6A0000}"/>
    <cellStyle name="Normal 16 4 3 3 4" xfId="27837" xr:uid="{00000000-0005-0000-0000-0000EF6A0000}"/>
    <cellStyle name="Normal 16 4 3 4" xfId="27838" xr:uid="{00000000-0005-0000-0000-0000F06A0000}"/>
    <cellStyle name="Normal 16 4 3 4 2" xfId="27839" xr:uid="{00000000-0005-0000-0000-0000F16A0000}"/>
    <cellStyle name="Normal 16 4 3 5" xfId="27840" xr:uid="{00000000-0005-0000-0000-0000F26A0000}"/>
    <cellStyle name="Normal 16 4 3 5 2" xfId="27841" xr:uid="{00000000-0005-0000-0000-0000F36A0000}"/>
    <cellStyle name="Normal 16 4 3 6" xfId="27842" xr:uid="{00000000-0005-0000-0000-0000F46A0000}"/>
    <cellStyle name="Normal 16 4 4" xfId="27843" xr:uid="{00000000-0005-0000-0000-0000F56A0000}"/>
    <cellStyle name="Normal 16 4 4 2" xfId="27844" xr:uid="{00000000-0005-0000-0000-0000F66A0000}"/>
    <cellStyle name="Normal 16 4 4 2 2" xfId="27845" xr:uid="{00000000-0005-0000-0000-0000F76A0000}"/>
    <cellStyle name="Normal 16 4 4 2 2 2" xfId="27846" xr:uid="{00000000-0005-0000-0000-0000F86A0000}"/>
    <cellStyle name="Normal 16 4 4 2 3" xfId="27847" xr:uid="{00000000-0005-0000-0000-0000F96A0000}"/>
    <cellStyle name="Normal 16 4 4 2 3 2" xfId="27848" xr:uid="{00000000-0005-0000-0000-0000FA6A0000}"/>
    <cellStyle name="Normal 16 4 4 2 4" xfId="27849" xr:uid="{00000000-0005-0000-0000-0000FB6A0000}"/>
    <cellStyle name="Normal 16 4 4 3" xfId="27850" xr:uid="{00000000-0005-0000-0000-0000FC6A0000}"/>
    <cellStyle name="Normal 16 4 4 3 2" xfId="27851" xr:uid="{00000000-0005-0000-0000-0000FD6A0000}"/>
    <cellStyle name="Normal 16 4 4 3 2 2" xfId="27852" xr:uid="{00000000-0005-0000-0000-0000FE6A0000}"/>
    <cellStyle name="Normal 16 4 4 3 3" xfId="27853" xr:uid="{00000000-0005-0000-0000-0000FF6A0000}"/>
    <cellStyle name="Normal 16 4 4 4" xfId="27854" xr:uid="{00000000-0005-0000-0000-0000006B0000}"/>
    <cellStyle name="Normal 16 4 4 4 2" xfId="27855" xr:uid="{00000000-0005-0000-0000-0000016B0000}"/>
    <cellStyle name="Normal 16 4 4 5" xfId="27856" xr:uid="{00000000-0005-0000-0000-0000026B0000}"/>
    <cellStyle name="Normal 16 4 4 5 2" xfId="27857" xr:uid="{00000000-0005-0000-0000-0000036B0000}"/>
    <cellStyle name="Normal 16 4 4 6" xfId="27858" xr:uid="{00000000-0005-0000-0000-0000046B0000}"/>
    <cellStyle name="Normal 16 4 5" xfId="27859" xr:uid="{00000000-0005-0000-0000-0000056B0000}"/>
    <cellStyle name="Normal 16 4 5 2" xfId="27860" xr:uid="{00000000-0005-0000-0000-0000066B0000}"/>
    <cellStyle name="Normal 16 4 5 2 2" xfId="27861" xr:uid="{00000000-0005-0000-0000-0000076B0000}"/>
    <cellStyle name="Normal 16 4 5 2 2 2" xfId="27862" xr:uid="{00000000-0005-0000-0000-0000086B0000}"/>
    <cellStyle name="Normal 16 4 5 2 3" xfId="27863" xr:uid="{00000000-0005-0000-0000-0000096B0000}"/>
    <cellStyle name="Normal 16 4 5 2 3 2" xfId="27864" xr:uid="{00000000-0005-0000-0000-00000A6B0000}"/>
    <cellStyle name="Normal 16 4 5 2 4" xfId="27865" xr:uid="{00000000-0005-0000-0000-00000B6B0000}"/>
    <cellStyle name="Normal 16 4 5 3" xfId="27866" xr:uid="{00000000-0005-0000-0000-00000C6B0000}"/>
    <cellStyle name="Normal 16 4 5 3 2" xfId="27867" xr:uid="{00000000-0005-0000-0000-00000D6B0000}"/>
    <cellStyle name="Normal 16 4 5 3 2 2" xfId="27868" xr:uid="{00000000-0005-0000-0000-00000E6B0000}"/>
    <cellStyle name="Normal 16 4 5 3 3" xfId="27869" xr:uid="{00000000-0005-0000-0000-00000F6B0000}"/>
    <cellStyle name="Normal 16 4 5 4" xfId="27870" xr:uid="{00000000-0005-0000-0000-0000106B0000}"/>
    <cellStyle name="Normal 16 4 5 4 2" xfId="27871" xr:uid="{00000000-0005-0000-0000-0000116B0000}"/>
    <cellStyle name="Normal 16 4 5 5" xfId="27872" xr:uid="{00000000-0005-0000-0000-0000126B0000}"/>
    <cellStyle name="Normal 16 4 5 5 2" xfId="27873" xr:uid="{00000000-0005-0000-0000-0000136B0000}"/>
    <cellStyle name="Normal 16 4 5 6" xfId="27874" xr:uid="{00000000-0005-0000-0000-0000146B0000}"/>
    <cellStyle name="Normal 16 4 6" xfId="27875" xr:uid="{00000000-0005-0000-0000-0000156B0000}"/>
    <cellStyle name="Normal 16 4 6 2" xfId="27876" xr:uid="{00000000-0005-0000-0000-0000166B0000}"/>
    <cellStyle name="Normal 16 4 6 2 2" xfId="27877" xr:uid="{00000000-0005-0000-0000-0000176B0000}"/>
    <cellStyle name="Normal 16 4 6 2 2 2" xfId="27878" xr:uid="{00000000-0005-0000-0000-0000186B0000}"/>
    <cellStyle name="Normal 16 4 6 2 3" xfId="27879" xr:uid="{00000000-0005-0000-0000-0000196B0000}"/>
    <cellStyle name="Normal 16 4 6 2 3 2" xfId="27880" xr:uid="{00000000-0005-0000-0000-00001A6B0000}"/>
    <cellStyle name="Normal 16 4 6 2 4" xfId="27881" xr:uid="{00000000-0005-0000-0000-00001B6B0000}"/>
    <cellStyle name="Normal 16 4 6 3" xfId="27882" xr:uid="{00000000-0005-0000-0000-00001C6B0000}"/>
    <cellStyle name="Normal 16 4 6 3 2" xfId="27883" xr:uid="{00000000-0005-0000-0000-00001D6B0000}"/>
    <cellStyle name="Normal 16 4 6 3 2 2" xfId="27884" xr:uid="{00000000-0005-0000-0000-00001E6B0000}"/>
    <cellStyle name="Normal 16 4 6 3 3" xfId="27885" xr:uid="{00000000-0005-0000-0000-00001F6B0000}"/>
    <cellStyle name="Normal 16 4 6 4" xfId="27886" xr:uid="{00000000-0005-0000-0000-0000206B0000}"/>
    <cellStyle name="Normal 16 4 6 4 2" xfId="27887" xr:uid="{00000000-0005-0000-0000-0000216B0000}"/>
    <cellStyle name="Normal 16 4 6 5" xfId="27888" xr:uid="{00000000-0005-0000-0000-0000226B0000}"/>
    <cellStyle name="Normal 16 4 6 5 2" xfId="27889" xr:uid="{00000000-0005-0000-0000-0000236B0000}"/>
    <cellStyle name="Normal 16 4 6 6" xfId="27890" xr:uid="{00000000-0005-0000-0000-0000246B0000}"/>
    <cellStyle name="Normal 16 4 7" xfId="27891" xr:uid="{00000000-0005-0000-0000-0000256B0000}"/>
    <cellStyle name="Normal 16 4 7 2" xfId="27892" xr:uid="{00000000-0005-0000-0000-0000266B0000}"/>
    <cellStyle name="Normal 16 4 7 2 2" xfId="27893" xr:uid="{00000000-0005-0000-0000-0000276B0000}"/>
    <cellStyle name="Normal 16 4 7 2 2 2" xfId="27894" xr:uid="{00000000-0005-0000-0000-0000286B0000}"/>
    <cellStyle name="Normal 16 4 7 2 3" xfId="27895" xr:uid="{00000000-0005-0000-0000-0000296B0000}"/>
    <cellStyle name="Normal 16 4 7 2 3 2" xfId="27896" xr:uid="{00000000-0005-0000-0000-00002A6B0000}"/>
    <cellStyle name="Normal 16 4 7 2 4" xfId="27897" xr:uid="{00000000-0005-0000-0000-00002B6B0000}"/>
    <cellStyle name="Normal 16 4 7 3" xfId="27898" xr:uid="{00000000-0005-0000-0000-00002C6B0000}"/>
    <cellStyle name="Normal 16 4 7 3 2" xfId="27899" xr:uid="{00000000-0005-0000-0000-00002D6B0000}"/>
    <cellStyle name="Normal 16 4 7 4" xfId="27900" xr:uid="{00000000-0005-0000-0000-00002E6B0000}"/>
    <cellStyle name="Normal 16 4 7 4 2" xfId="27901" xr:uid="{00000000-0005-0000-0000-00002F6B0000}"/>
    <cellStyle name="Normal 16 4 7 5" xfId="27902" xr:uid="{00000000-0005-0000-0000-0000306B0000}"/>
    <cellStyle name="Normal 16 4 8" xfId="27903" xr:uid="{00000000-0005-0000-0000-0000316B0000}"/>
    <cellStyle name="Normal 16 4 8 2" xfId="27904" xr:uid="{00000000-0005-0000-0000-0000326B0000}"/>
    <cellStyle name="Normal 16 4 8 2 2" xfId="27905" xr:uid="{00000000-0005-0000-0000-0000336B0000}"/>
    <cellStyle name="Normal 16 4 8 2 2 2" xfId="27906" xr:uid="{00000000-0005-0000-0000-0000346B0000}"/>
    <cellStyle name="Normal 16 4 8 2 3" xfId="27907" xr:uid="{00000000-0005-0000-0000-0000356B0000}"/>
    <cellStyle name="Normal 16 4 8 2 3 2" xfId="27908" xr:uid="{00000000-0005-0000-0000-0000366B0000}"/>
    <cellStyle name="Normal 16 4 8 2 4" xfId="27909" xr:uid="{00000000-0005-0000-0000-0000376B0000}"/>
    <cellStyle name="Normal 16 4 8 3" xfId="27910" xr:uid="{00000000-0005-0000-0000-0000386B0000}"/>
    <cellStyle name="Normal 16 4 8 3 2" xfId="27911" xr:uid="{00000000-0005-0000-0000-0000396B0000}"/>
    <cellStyle name="Normal 16 4 8 4" xfId="27912" xr:uid="{00000000-0005-0000-0000-00003A6B0000}"/>
    <cellStyle name="Normal 16 4 8 4 2" xfId="27913" xr:uid="{00000000-0005-0000-0000-00003B6B0000}"/>
    <cellStyle name="Normal 16 4 8 5" xfId="27914" xr:uid="{00000000-0005-0000-0000-00003C6B0000}"/>
    <cellStyle name="Normal 16 4 9" xfId="27915" xr:uid="{00000000-0005-0000-0000-00003D6B0000}"/>
    <cellStyle name="Normal 16 4 9 2" xfId="27916" xr:uid="{00000000-0005-0000-0000-00003E6B0000}"/>
    <cellStyle name="Normal 16 4 9 2 2" xfId="27917" xr:uid="{00000000-0005-0000-0000-00003F6B0000}"/>
    <cellStyle name="Normal 16 4 9 3" xfId="27918" xr:uid="{00000000-0005-0000-0000-0000406B0000}"/>
    <cellStyle name="Normal 16 4 9 3 2" xfId="27919" xr:uid="{00000000-0005-0000-0000-0000416B0000}"/>
    <cellStyle name="Normal 16 4 9 4" xfId="27920" xr:uid="{00000000-0005-0000-0000-0000426B0000}"/>
    <cellStyle name="Normal 16 5" xfId="27921" xr:uid="{00000000-0005-0000-0000-0000436B0000}"/>
    <cellStyle name="Normal 16 5 2" xfId="27922" xr:uid="{00000000-0005-0000-0000-0000446B0000}"/>
    <cellStyle name="Normal 16 5 2 2" xfId="27923" xr:uid="{00000000-0005-0000-0000-0000456B0000}"/>
    <cellStyle name="Normal 16 5 2 2 2" xfId="27924" xr:uid="{00000000-0005-0000-0000-0000466B0000}"/>
    <cellStyle name="Normal 16 5 2 2 2 2" xfId="27925" xr:uid="{00000000-0005-0000-0000-0000476B0000}"/>
    <cellStyle name="Normal 16 5 2 2 2 2 2" xfId="27926" xr:uid="{00000000-0005-0000-0000-0000486B0000}"/>
    <cellStyle name="Normal 16 5 2 2 2 3" xfId="27927" xr:uid="{00000000-0005-0000-0000-0000496B0000}"/>
    <cellStyle name="Normal 16 5 2 2 2 3 2" xfId="27928" xr:uid="{00000000-0005-0000-0000-00004A6B0000}"/>
    <cellStyle name="Normal 16 5 2 2 2 4" xfId="27929" xr:uid="{00000000-0005-0000-0000-00004B6B0000}"/>
    <cellStyle name="Normal 16 5 2 2 3" xfId="27930" xr:uid="{00000000-0005-0000-0000-00004C6B0000}"/>
    <cellStyle name="Normal 16 5 2 2 3 2" xfId="27931" xr:uid="{00000000-0005-0000-0000-00004D6B0000}"/>
    <cellStyle name="Normal 16 5 2 2 4" xfId="27932" xr:uid="{00000000-0005-0000-0000-00004E6B0000}"/>
    <cellStyle name="Normal 16 5 2 2 4 2" xfId="27933" xr:uid="{00000000-0005-0000-0000-00004F6B0000}"/>
    <cellStyle name="Normal 16 5 2 2 5" xfId="27934" xr:uid="{00000000-0005-0000-0000-0000506B0000}"/>
    <cellStyle name="Normal 16 5 2 3" xfId="27935" xr:uid="{00000000-0005-0000-0000-0000516B0000}"/>
    <cellStyle name="Normal 16 5 2 3 2" xfId="27936" xr:uid="{00000000-0005-0000-0000-0000526B0000}"/>
    <cellStyle name="Normal 16 5 2 3 2 2" xfId="27937" xr:uid="{00000000-0005-0000-0000-0000536B0000}"/>
    <cellStyle name="Normal 16 5 2 3 3" xfId="27938" xr:uid="{00000000-0005-0000-0000-0000546B0000}"/>
    <cellStyle name="Normal 16 5 2 3 3 2" xfId="27939" xr:uid="{00000000-0005-0000-0000-0000556B0000}"/>
    <cellStyle name="Normal 16 5 2 3 4" xfId="27940" xr:uid="{00000000-0005-0000-0000-0000566B0000}"/>
    <cellStyle name="Normal 16 5 2 4" xfId="27941" xr:uid="{00000000-0005-0000-0000-0000576B0000}"/>
    <cellStyle name="Normal 16 5 2 4 2" xfId="27942" xr:uid="{00000000-0005-0000-0000-0000586B0000}"/>
    <cellStyle name="Normal 16 5 2 5" xfId="27943" xr:uid="{00000000-0005-0000-0000-0000596B0000}"/>
    <cellStyle name="Normal 16 5 2 5 2" xfId="27944" xr:uid="{00000000-0005-0000-0000-00005A6B0000}"/>
    <cellStyle name="Normal 16 5 2 6" xfId="27945" xr:uid="{00000000-0005-0000-0000-00005B6B0000}"/>
    <cellStyle name="Normal 16 5 3" xfId="27946" xr:uid="{00000000-0005-0000-0000-00005C6B0000}"/>
    <cellStyle name="Normal 16 5 3 2" xfId="27947" xr:uid="{00000000-0005-0000-0000-00005D6B0000}"/>
    <cellStyle name="Normal 16 5 3 2 2" xfId="27948" xr:uid="{00000000-0005-0000-0000-00005E6B0000}"/>
    <cellStyle name="Normal 16 5 3 2 2 2" xfId="27949" xr:uid="{00000000-0005-0000-0000-00005F6B0000}"/>
    <cellStyle name="Normal 16 5 3 2 3" xfId="27950" xr:uid="{00000000-0005-0000-0000-0000606B0000}"/>
    <cellStyle name="Normal 16 5 3 2 3 2" xfId="27951" xr:uid="{00000000-0005-0000-0000-0000616B0000}"/>
    <cellStyle name="Normal 16 5 3 2 4" xfId="27952" xr:uid="{00000000-0005-0000-0000-0000626B0000}"/>
    <cellStyle name="Normal 16 5 3 3" xfId="27953" xr:uid="{00000000-0005-0000-0000-0000636B0000}"/>
    <cellStyle name="Normal 16 5 3 3 2" xfId="27954" xr:uid="{00000000-0005-0000-0000-0000646B0000}"/>
    <cellStyle name="Normal 16 5 3 3 2 2" xfId="27955" xr:uid="{00000000-0005-0000-0000-0000656B0000}"/>
    <cellStyle name="Normal 16 5 3 3 3" xfId="27956" xr:uid="{00000000-0005-0000-0000-0000666B0000}"/>
    <cellStyle name="Normal 16 5 3 3 3 2" xfId="27957" xr:uid="{00000000-0005-0000-0000-0000676B0000}"/>
    <cellStyle name="Normal 16 5 3 3 4" xfId="27958" xr:uid="{00000000-0005-0000-0000-0000686B0000}"/>
    <cellStyle name="Normal 16 5 3 4" xfId="27959" xr:uid="{00000000-0005-0000-0000-0000696B0000}"/>
    <cellStyle name="Normal 16 5 3 4 2" xfId="27960" xr:uid="{00000000-0005-0000-0000-00006A6B0000}"/>
    <cellStyle name="Normal 16 5 3 5" xfId="27961" xr:uid="{00000000-0005-0000-0000-00006B6B0000}"/>
    <cellStyle name="Normal 16 5 3 5 2" xfId="27962" xr:uid="{00000000-0005-0000-0000-00006C6B0000}"/>
    <cellStyle name="Normal 16 5 3 6" xfId="27963" xr:uid="{00000000-0005-0000-0000-00006D6B0000}"/>
    <cellStyle name="Normal 16 5 4" xfId="27964" xr:uid="{00000000-0005-0000-0000-00006E6B0000}"/>
    <cellStyle name="Normal 16 5 4 2" xfId="27965" xr:uid="{00000000-0005-0000-0000-00006F6B0000}"/>
    <cellStyle name="Normal 16 5 4 2 2" xfId="27966" xr:uid="{00000000-0005-0000-0000-0000706B0000}"/>
    <cellStyle name="Normal 16 5 4 3" xfId="27967" xr:uid="{00000000-0005-0000-0000-0000716B0000}"/>
    <cellStyle name="Normal 16 5 4 3 2" xfId="27968" xr:uid="{00000000-0005-0000-0000-0000726B0000}"/>
    <cellStyle name="Normal 16 5 4 4" xfId="27969" xr:uid="{00000000-0005-0000-0000-0000736B0000}"/>
    <cellStyle name="Normal 16 5 5" xfId="27970" xr:uid="{00000000-0005-0000-0000-0000746B0000}"/>
    <cellStyle name="Normal 16 5 5 2" xfId="27971" xr:uid="{00000000-0005-0000-0000-0000756B0000}"/>
    <cellStyle name="Normal 16 5 5 2 2" xfId="27972" xr:uid="{00000000-0005-0000-0000-0000766B0000}"/>
    <cellStyle name="Normal 16 5 5 3" xfId="27973" xr:uid="{00000000-0005-0000-0000-0000776B0000}"/>
    <cellStyle name="Normal 16 5 5 3 2" xfId="27974" xr:uid="{00000000-0005-0000-0000-0000786B0000}"/>
    <cellStyle name="Normal 16 5 5 4" xfId="27975" xr:uid="{00000000-0005-0000-0000-0000796B0000}"/>
    <cellStyle name="Normal 16 5 6" xfId="27976" xr:uid="{00000000-0005-0000-0000-00007A6B0000}"/>
    <cellStyle name="Normal 16 5 6 2" xfId="27977" xr:uid="{00000000-0005-0000-0000-00007B6B0000}"/>
    <cellStyle name="Normal 16 5 7" xfId="27978" xr:uid="{00000000-0005-0000-0000-00007C6B0000}"/>
    <cellStyle name="Normal 16 5 7 2" xfId="27979" xr:uid="{00000000-0005-0000-0000-00007D6B0000}"/>
    <cellStyle name="Normal 16 5 8" xfId="27980" xr:uid="{00000000-0005-0000-0000-00007E6B0000}"/>
    <cellStyle name="Normal 16 6" xfId="27981" xr:uid="{00000000-0005-0000-0000-00007F6B0000}"/>
    <cellStyle name="Normal 16 6 2" xfId="27982" xr:uid="{00000000-0005-0000-0000-0000806B0000}"/>
    <cellStyle name="Normal 16 6 2 2" xfId="27983" xr:uid="{00000000-0005-0000-0000-0000816B0000}"/>
    <cellStyle name="Normal 16 6 2 2 2" xfId="27984" xr:uid="{00000000-0005-0000-0000-0000826B0000}"/>
    <cellStyle name="Normal 16 6 2 2 2 2" xfId="27985" xr:uid="{00000000-0005-0000-0000-0000836B0000}"/>
    <cellStyle name="Normal 16 6 2 2 3" xfId="27986" xr:uid="{00000000-0005-0000-0000-0000846B0000}"/>
    <cellStyle name="Normal 16 6 2 2 3 2" xfId="27987" xr:uid="{00000000-0005-0000-0000-0000856B0000}"/>
    <cellStyle name="Normal 16 6 2 2 4" xfId="27988" xr:uid="{00000000-0005-0000-0000-0000866B0000}"/>
    <cellStyle name="Normal 16 6 2 3" xfId="27989" xr:uid="{00000000-0005-0000-0000-0000876B0000}"/>
    <cellStyle name="Normal 16 6 2 3 2" xfId="27990" xr:uid="{00000000-0005-0000-0000-0000886B0000}"/>
    <cellStyle name="Normal 16 6 2 4" xfId="27991" xr:uid="{00000000-0005-0000-0000-0000896B0000}"/>
    <cellStyle name="Normal 16 6 2 4 2" xfId="27992" xr:uid="{00000000-0005-0000-0000-00008A6B0000}"/>
    <cellStyle name="Normal 16 6 2 5" xfId="27993" xr:uid="{00000000-0005-0000-0000-00008B6B0000}"/>
    <cellStyle name="Normal 16 6 3" xfId="27994" xr:uid="{00000000-0005-0000-0000-00008C6B0000}"/>
    <cellStyle name="Normal 16 6 3 2" xfId="27995" xr:uid="{00000000-0005-0000-0000-00008D6B0000}"/>
    <cellStyle name="Normal 16 6 3 2 2" xfId="27996" xr:uid="{00000000-0005-0000-0000-00008E6B0000}"/>
    <cellStyle name="Normal 16 6 3 3" xfId="27997" xr:uid="{00000000-0005-0000-0000-00008F6B0000}"/>
    <cellStyle name="Normal 16 6 3 3 2" xfId="27998" xr:uid="{00000000-0005-0000-0000-0000906B0000}"/>
    <cellStyle name="Normal 16 6 3 4" xfId="27999" xr:uid="{00000000-0005-0000-0000-0000916B0000}"/>
    <cellStyle name="Normal 16 6 4" xfId="28000" xr:uid="{00000000-0005-0000-0000-0000926B0000}"/>
    <cellStyle name="Normal 16 6 4 2" xfId="28001" xr:uid="{00000000-0005-0000-0000-0000936B0000}"/>
    <cellStyle name="Normal 16 6 5" xfId="28002" xr:uid="{00000000-0005-0000-0000-0000946B0000}"/>
    <cellStyle name="Normal 16 6 5 2" xfId="28003" xr:uid="{00000000-0005-0000-0000-0000956B0000}"/>
    <cellStyle name="Normal 16 6 6" xfId="28004" xr:uid="{00000000-0005-0000-0000-0000966B0000}"/>
    <cellStyle name="Normal 16 7" xfId="28005" xr:uid="{00000000-0005-0000-0000-0000976B0000}"/>
    <cellStyle name="Normal 16 7 2" xfId="28006" xr:uid="{00000000-0005-0000-0000-0000986B0000}"/>
    <cellStyle name="Normal 16 7 2 2" xfId="28007" xr:uid="{00000000-0005-0000-0000-0000996B0000}"/>
    <cellStyle name="Normal 16 7 2 2 2" xfId="28008" xr:uid="{00000000-0005-0000-0000-00009A6B0000}"/>
    <cellStyle name="Normal 16 7 2 3" xfId="28009" xr:uid="{00000000-0005-0000-0000-00009B6B0000}"/>
    <cellStyle name="Normal 16 7 2 3 2" xfId="28010" xr:uid="{00000000-0005-0000-0000-00009C6B0000}"/>
    <cellStyle name="Normal 16 7 2 4" xfId="28011" xr:uid="{00000000-0005-0000-0000-00009D6B0000}"/>
    <cellStyle name="Normal 16 7 3" xfId="28012" xr:uid="{00000000-0005-0000-0000-00009E6B0000}"/>
    <cellStyle name="Normal 16 7 3 2" xfId="28013" xr:uid="{00000000-0005-0000-0000-00009F6B0000}"/>
    <cellStyle name="Normal 16 7 3 2 2" xfId="28014" xr:uid="{00000000-0005-0000-0000-0000A06B0000}"/>
    <cellStyle name="Normal 16 7 3 3" xfId="28015" xr:uid="{00000000-0005-0000-0000-0000A16B0000}"/>
    <cellStyle name="Normal 16 7 3 3 2" xfId="28016" xr:uid="{00000000-0005-0000-0000-0000A26B0000}"/>
    <cellStyle name="Normal 16 7 3 4" xfId="28017" xr:uid="{00000000-0005-0000-0000-0000A36B0000}"/>
    <cellStyle name="Normal 16 7 4" xfId="28018" xr:uid="{00000000-0005-0000-0000-0000A46B0000}"/>
    <cellStyle name="Normal 16 7 4 2" xfId="28019" xr:uid="{00000000-0005-0000-0000-0000A56B0000}"/>
    <cellStyle name="Normal 16 7 5" xfId="28020" xr:uid="{00000000-0005-0000-0000-0000A66B0000}"/>
    <cellStyle name="Normal 16 7 5 2" xfId="28021" xr:uid="{00000000-0005-0000-0000-0000A76B0000}"/>
    <cellStyle name="Normal 16 7 6" xfId="28022" xr:uid="{00000000-0005-0000-0000-0000A86B0000}"/>
    <cellStyle name="Normal 16 8" xfId="28023" xr:uid="{00000000-0005-0000-0000-0000A96B0000}"/>
    <cellStyle name="Normal 16 8 2" xfId="28024" xr:uid="{00000000-0005-0000-0000-0000AA6B0000}"/>
    <cellStyle name="Normal 16 8 2 2" xfId="28025" xr:uid="{00000000-0005-0000-0000-0000AB6B0000}"/>
    <cellStyle name="Normal 16 8 2 2 2" xfId="28026" xr:uid="{00000000-0005-0000-0000-0000AC6B0000}"/>
    <cellStyle name="Normal 16 8 2 3" xfId="28027" xr:uid="{00000000-0005-0000-0000-0000AD6B0000}"/>
    <cellStyle name="Normal 16 8 2 3 2" xfId="28028" xr:uid="{00000000-0005-0000-0000-0000AE6B0000}"/>
    <cellStyle name="Normal 16 8 2 4" xfId="28029" xr:uid="{00000000-0005-0000-0000-0000AF6B0000}"/>
    <cellStyle name="Normal 16 8 3" xfId="28030" xr:uid="{00000000-0005-0000-0000-0000B06B0000}"/>
    <cellStyle name="Normal 16 8 3 2" xfId="28031" xr:uid="{00000000-0005-0000-0000-0000B16B0000}"/>
    <cellStyle name="Normal 16 8 3 2 2" xfId="28032" xr:uid="{00000000-0005-0000-0000-0000B26B0000}"/>
    <cellStyle name="Normal 16 8 3 3" xfId="28033" xr:uid="{00000000-0005-0000-0000-0000B36B0000}"/>
    <cellStyle name="Normal 16 8 4" xfId="28034" xr:uid="{00000000-0005-0000-0000-0000B46B0000}"/>
    <cellStyle name="Normal 16 8 4 2" xfId="28035" xr:uid="{00000000-0005-0000-0000-0000B56B0000}"/>
    <cellStyle name="Normal 16 8 5" xfId="28036" xr:uid="{00000000-0005-0000-0000-0000B66B0000}"/>
    <cellStyle name="Normal 16 8 5 2" xfId="28037" xr:uid="{00000000-0005-0000-0000-0000B76B0000}"/>
    <cellStyle name="Normal 16 8 6" xfId="28038" xr:uid="{00000000-0005-0000-0000-0000B86B0000}"/>
    <cellStyle name="Normal 16 9" xfId="28039" xr:uid="{00000000-0005-0000-0000-0000B96B0000}"/>
    <cellStyle name="Normal 16 9 2" xfId="28040" xr:uid="{00000000-0005-0000-0000-0000BA6B0000}"/>
    <cellStyle name="Normal 16 9 2 2" xfId="28041" xr:uid="{00000000-0005-0000-0000-0000BB6B0000}"/>
    <cellStyle name="Normal 16 9 2 2 2" xfId="28042" xr:uid="{00000000-0005-0000-0000-0000BC6B0000}"/>
    <cellStyle name="Normal 16 9 2 3" xfId="28043" xr:uid="{00000000-0005-0000-0000-0000BD6B0000}"/>
    <cellStyle name="Normal 16 9 2 3 2" xfId="28044" xr:uid="{00000000-0005-0000-0000-0000BE6B0000}"/>
    <cellStyle name="Normal 16 9 2 4" xfId="28045" xr:uid="{00000000-0005-0000-0000-0000BF6B0000}"/>
    <cellStyle name="Normal 16 9 3" xfId="28046" xr:uid="{00000000-0005-0000-0000-0000C06B0000}"/>
    <cellStyle name="Normal 16 9 3 2" xfId="28047" xr:uid="{00000000-0005-0000-0000-0000C16B0000}"/>
    <cellStyle name="Normal 16 9 3 2 2" xfId="28048" xr:uid="{00000000-0005-0000-0000-0000C26B0000}"/>
    <cellStyle name="Normal 16 9 3 3" xfId="28049" xr:uid="{00000000-0005-0000-0000-0000C36B0000}"/>
    <cellStyle name="Normal 16 9 4" xfId="28050" xr:uid="{00000000-0005-0000-0000-0000C46B0000}"/>
    <cellStyle name="Normal 16 9 4 2" xfId="28051" xr:uid="{00000000-0005-0000-0000-0000C56B0000}"/>
    <cellStyle name="Normal 16 9 5" xfId="28052" xr:uid="{00000000-0005-0000-0000-0000C66B0000}"/>
    <cellStyle name="Normal 16 9 5 2" xfId="28053" xr:uid="{00000000-0005-0000-0000-0000C76B0000}"/>
    <cellStyle name="Normal 16 9 6" xfId="28054" xr:uid="{00000000-0005-0000-0000-0000C86B0000}"/>
    <cellStyle name="Normal 17" xfId="917" xr:uid="{00000000-0005-0000-0000-0000C96B0000}"/>
    <cellStyle name="Normal 17 2" xfId="918" xr:uid="{00000000-0005-0000-0000-0000CA6B0000}"/>
    <cellStyle name="Normal 17 2 2" xfId="28056" xr:uid="{00000000-0005-0000-0000-0000CB6B0000}"/>
    <cellStyle name="Normal 17 2 2 2" xfId="28057" xr:uid="{00000000-0005-0000-0000-0000CC6B0000}"/>
    <cellStyle name="Normal 17 2 3" xfId="28058" xr:uid="{00000000-0005-0000-0000-0000CD6B0000}"/>
    <cellStyle name="Normal 17 3" xfId="28059" xr:uid="{00000000-0005-0000-0000-0000CE6B0000}"/>
    <cellStyle name="Normal 17 3 2" xfId="28060" xr:uid="{00000000-0005-0000-0000-0000CF6B0000}"/>
    <cellStyle name="Normal 17 4" xfId="28061" xr:uid="{00000000-0005-0000-0000-0000D06B0000}"/>
    <cellStyle name="Normal 17 5" xfId="28055" xr:uid="{00000000-0005-0000-0000-0000D16B0000}"/>
    <cellStyle name="Normal 18" xfId="28062" xr:uid="{00000000-0005-0000-0000-0000D26B0000}"/>
    <cellStyle name="Normal 18 2" xfId="28063" xr:uid="{00000000-0005-0000-0000-0000D36B0000}"/>
    <cellStyle name="Normal 18 2 2" xfId="28064" xr:uid="{00000000-0005-0000-0000-0000D46B0000}"/>
    <cellStyle name="Normal 18 3" xfId="28065" xr:uid="{00000000-0005-0000-0000-0000D56B0000}"/>
    <cellStyle name="Normal 18 4" xfId="28066" xr:uid="{00000000-0005-0000-0000-0000D66B0000}"/>
    <cellStyle name="Normal 19" xfId="28067" xr:uid="{00000000-0005-0000-0000-0000D76B0000}"/>
    <cellStyle name="Normal 19 2" xfId="28068" xr:uid="{00000000-0005-0000-0000-0000D86B0000}"/>
    <cellStyle name="Normal 19 2 2" xfId="28069" xr:uid="{00000000-0005-0000-0000-0000D96B0000}"/>
    <cellStyle name="Normal 19 3" xfId="28070" xr:uid="{00000000-0005-0000-0000-0000DA6B0000}"/>
    <cellStyle name="Normal 19 4" xfId="47070" xr:uid="{00000000-0005-0000-0000-0000DB6B0000}"/>
    <cellStyle name="Normal 2" xfId="919" xr:uid="{00000000-0005-0000-0000-0000DC6B0000}"/>
    <cellStyle name="Normal 2 10" xfId="920" xr:uid="{00000000-0005-0000-0000-0000DD6B0000}"/>
    <cellStyle name="Normal 2 10 2" xfId="921" xr:uid="{00000000-0005-0000-0000-0000DE6B0000}"/>
    <cellStyle name="Normal 2 10 2 2" xfId="922" xr:uid="{00000000-0005-0000-0000-0000DF6B0000}"/>
    <cellStyle name="Normal 2 10 3" xfId="923" xr:uid="{00000000-0005-0000-0000-0000E06B0000}"/>
    <cellStyle name="Normal 2 11" xfId="924" xr:uid="{00000000-0005-0000-0000-0000E16B0000}"/>
    <cellStyle name="Normal 2 12" xfId="1571" xr:uid="{00000000-0005-0000-0000-0000E26B0000}"/>
    <cellStyle name="Normal 2 2" xfId="925" xr:uid="{00000000-0005-0000-0000-0000E36B0000}"/>
    <cellStyle name="Normal 2 2 10" xfId="28072" xr:uid="{00000000-0005-0000-0000-0000E46B0000}"/>
    <cellStyle name="Normal 2 2 10 2" xfId="28073" xr:uid="{00000000-0005-0000-0000-0000E56B0000}"/>
    <cellStyle name="Normal 2 2 10 2 2" xfId="28074" xr:uid="{00000000-0005-0000-0000-0000E66B0000}"/>
    <cellStyle name="Normal 2 2 10 3" xfId="28075" xr:uid="{00000000-0005-0000-0000-0000E76B0000}"/>
    <cellStyle name="Normal 2 2 11" xfId="28076" xr:uid="{00000000-0005-0000-0000-0000E86B0000}"/>
    <cellStyle name="Normal 2 2 11 2" xfId="28077" xr:uid="{00000000-0005-0000-0000-0000E96B0000}"/>
    <cellStyle name="Normal 2 2 11 2 2" xfId="28078" xr:uid="{00000000-0005-0000-0000-0000EA6B0000}"/>
    <cellStyle name="Normal 2 2 11 3" xfId="28079" xr:uid="{00000000-0005-0000-0000-0000EB6B0000}"/>
    <cellStyle name="Normal 2 2 12" xfId="28080" xr:uid="{00000000-0005-0000-0000-0000EC6B0000}"/>
    <cellStyle name="Normal 2 2 12 2" xfId="28081" xr:uid="{00000000-0005-0000-0000-0000ED6B0000}"/>
    <cellStyle name="Normal 2 2 12 2 2" xfId="28082" xr:uid="{00000000-0005-0000-0000-0000EE6B0000}"/>
    <cellStyle name="Normal 2 2 12 3" xfId="28083" xr:uid="{00000000-0005-0000-0000-0000EF6B0000}"/>
    <cellStyle name="Normal 2 2 13" xfId="28084" xr:uid="{00000000-0005-0000-0000-0000F06B0000}"/>
    <cellStyle name="Normal 2 2 13 2" xfId="28085" xr:uid="{00000000-0005-0000-0000-0000F16B0000}"/>
    <cellStyle name="Normal 2 2 13 2 2" xfId="28086" xr:uid="{00000000-0005-0000-0000-0000F26B0000}"/>
    <cellStyle name="Normal 2 2 13 3" xfId="28087" xr:uid="{00000000-0005-0000-0000-0000F36B0000}"/>
    <cellStyle name="Normal 2 2 14" xfId="28088" xr:uid="{00000000-0005-0000-0000-0000F46B0000}"/>
    <cellStyle name="Normal 2 2 14 2" xfId="28089" xr:uid="{00000000-0005-0000-0000-0000F56B0000}"/>
    <cellStyle name="Normal 2 2 14 2 2" xfId="28090" xr:uid="{00000000-0005-0000-0000-0000F66B0000}"/>
    <cellStyle name="Normal 2 2 14 3" xfId="28091" xr:uid="{00000000-0005-0000-0000-0000F76B0000}"/>
    <cellStyle name="Normal 2 2 15" xfId="28092" xr:uid="{00000000-0005-0000-0000-0000F86B0000}"/>
    <cellStyle name="Normal 2 2 15 2" xfId="28093" xr:uid="{00000000-0005-0000-0000-0000F96B0000}"/>
    <cellStyle name="Normal 2 2 15 2 2" xfId="28094" xr:uid="{00000000-0005-0000-0000-0000FA6B0000}"/>
    <cellStyle name="Normal 2 2 15 3" xfId="28095" xr:uid="{00000000-0005-0000-0000-0000FB6B0000}"/>
    <cellStyle name="Normal 2 2 16" xfId="28096" xr:uid="{00000000-0005-0000-0000-0000FC6B0000}"/>
    <cellStyle name="Normal 2 2 16 2" xfId="28097" xr:uid="{00000000-0005-0000-0000-0000FD6B0000}"/>
    <cellStyle name="Normal 2 2 16 2 2" xfId="28098" xr:uid="{00000000-0005-0000-0000-0000FE6B0000}"/>
    <cellStyle name="Normal 2 2 16 3" xfId="28099" xr:uid="{00000000-0005-0000-0000-0000FF6B0000}"/>
    <cellStyle name="Normal 2 2 17" xfId="28100" xr:uid="{00000000-0005-0000-0000-0000006C0000}"/>
    <cellStyle name="Normal 2 2 17 2" xfId="28101" xr:uid="{00000000-0005-0000-0000-0000016C0000}"/>
    <cellStyle name="Normal 2 2 17 2 2" xfId="28102" xr:uid="{00000000-0005-0000-0000-0000026C0000}"/>
    <cellStyle name="Normal 2 2 17 3" xfId="28103" xr:uid="{00000000-0005-0000-0000-0000036C0000}"/>
    <cellStyle name="Normal 2 2 18" xfId="28104" xr:uid="{00000000-0005-0000-0000-0000046C0000}"/>
    <cellStyle name="Normal 2 2 18 2" xfId="28105" xr:uid="{00000000-0005-0000-0000-0000056C0000}"/>
    <cellStyle name="Normal 2 2 18 2 2" xfId="28106" xr:uid="{00000000-0005-0000-0000-0000066C0000}"/>
    <cellStyle name="Normal 2 2 18 3" xfId="28107" xr:uid="{00000000-0005-0000-0000-0000076C0000}"/>
    <cellStyle name="Normal 2 2 19" xfId="28108" xr:uid="{00000000-0005-0000-0000-0000086C0000}"/>
    <cellStyle name="Normal 2 2 19 2" xfId="28109" xr:uid="{00000000-0005-0000-0000-0000096C0000}"/>
    <cellStyle name="Normal 2 2 19 2 2" xfId="28110" xr:uid="{00000000-0005-0000-0000-00000A6C0000}"/>
    <cellStyle name="Normal 2 2 19 3" xfId="28111" xr:uid="{00000000-0005-0000-0000-00000B6C0000}"/>
    <cellStyle name="Normal 2 2 2" xfId="926" xr:uid="{00000000-0005-0000-0000-00000C6C0000}"/>
    <cellStyle name="Normal 2 2 2 2" xfId="927" xr:uid="{00000000-0005-0000-0000-00000D6C0000}"/>
    <cellStyle name="Normal 2 2 2 2 2" xfId="1550" xr:uid="{00000000-0005-0000-0000-00000E6C0000}"/>
    <cellStyle name="Normal 2 2 2 2 3" xfId="28112" xr:uid="{00000000-0005-0000-0000-00000F6C0000}"/>
    <cellStyle name="Normal 2 2 2 3" xfId="28113" xr:uid="{00000000-0005-0000-0000-0000106C0000}"/>
    <cellStyle name="Normal 2 2 2 4" xfId="47129" xr:uid="{00000000-0005-0000-0000-0000116C0000}"/>
    <cellStyle name="Normal 2 2 20" xfId="28114" xr:uid="{00000000-0005-0000-0000-0000126C0000}"/>
    <cellStyle name="Normal 2 2 20 2" xfId="28115" xr:uid="{00000000-0005-0000-0000-0000136C0000}"/>
    <cellStyle name="Normal 2 2 20 2 2" xfId="28116" xr:uid="{00000000-0005-0000-0000-0000146C0000}"/>
    <cellStyle name="Normal 2 2 20 3" xfId="28117" xr:uid="{00000000-0005-0000-0000-0000156C0000}"/>
    <cellStyle name="Normal 2 2 21" xfId="28071" xr:uid="{00000000-0005-0000-0000-0000166C0000}"/>
    <cellStyle name="Normal 2 2 3" xfId="928" xr:uid="{00000000-0005-0000-0000-0000176C0000}"/>
    <cellStyle name="Normal 2 2 3 2" xfId="28119" xr:uid="{00000000-0005-0000-0000-0000186C0000}"/>
    <cellStyle name="Normal 2 2 3 3" xfId="28120" xr:uid="{00000000-0005-0000-0000-0000196C0000}"/>
    <cellStyle name="Normal 2 2 3 4" xfId="28118" xr:uid="{00000000-0005-0000-0000-00001A6C0000}"/>
    <cellStyle name="Normal 2 2 4" xfId="929" xr:uid="{00000000-0005-0000-0000-00001B6C0000}"/>
    <cellStyle name="Normal 2 2 4 2" xfId="1569" xr:uid="{00000000-0005-0000-0000-00001C6C0000}"/>
    <cellStyle name="Normal 2 2 4 2 2" xfId="28123" xr:uid="{00000000-0005-0000-0000-00001D6C0000}"/>
    <cellStyle name="Normal 2 2 4 2 2 2" xfId="28124" xr:uid="{00000000-0005-0000-0000-00001E6C0000}"/>
    <cellStyle name="Normal 2 2 4 2 2 2 2" xfId="28125" xr:uid="{00000000-0005-0000-0000-00001F6C0000}"/>
    <cellStyle name="Normal 2 2 4 2 2 3" xfId="28126" xr:uid="{00000000-0005-0000-0000-0000206C0000}"/>
    <cellStyle name="Normal 2 2 4 2 3" xfId="28127" xr:uid="{00000000-0005-0000-0000-0000216C0000}"/>
    <cellStyle name="Normal 2 2 4 2 3 2" xfId="28128" xr:uid="{00000000-0005-0000-0000-0000226C0000}"/>
    <cellStyle name="Normal 2 2 4 2 4" xfId="28129" xr:uid="{00000000-0005-0000-0000-0000236C0000}"/>
    <cellStyle name="Normal 2 2 4 2 5" xfId="28122" xr:uid="{00000000-0005-0000-0000-0000246C0000}"/>
    <cellStyle name="Normal 2 2 4 3" xfId="1551" xr:uid="{00000000-0005-0000-0000-0000256C0000}"/>
    <cellStyle name="Normal 2 2 4 3 2" xfId="28131" xr:uid="{00000000-0005-0000-0000-0000266C0000}"/>
    <cellStyle name="Normal 2 2 4 3 2 2" xfId="28132" xr:uid="{00000000-0005-0000-0000-0000276C0000}"/>
    <cellStyle name="Normal 2 2 4 3 3" xfId="28133" xr:uid="{00000000-0005-0000-0000-0000286C0000}"/>
    <cellStyle name="Normal 2 2 4 3 4" xfId="28130" xr:uid="{00000000-0005-0000-0000-0000296C0000}"/>
    <cellStyle name="Normal 2 2 4 4" xfId="28134" xr:uid="{00000000-0005-0000-0000-00002A6C0000}"/>
    <cellStyle name="Normal 2 2 4 4 2" xfId="28135" xr:uid="{00000000-0005-0000-0000-00002B6C0000}"/>
    <cellStyle name="Normal 2 2 4 5" xfId="28136" xr:uid="{00000000-0005-0000-0000-00002C6C0000}"/>
    <cellStyle name="Normal 2 2 4 6" xfId="28121" xr:uid="{00000000-0005-0000-0000-00002D6C0000}"/>
    <cellStyle name="Normal 2 2 5" xfId="28137" xr:uid="{00000000-0005-0000-0000-00002E6C0000}"/>
    <cellStyle name="Normal 2 2 5 2" xfId="28138" xr:uid="{00000000-0005-0000-0000-00002F6C0000}"/>
    <cellStyle name="Normal 2 2 5 2 2" xfId="28139" xr:uid="{00000000-0005-0000-0000-0000306C0000}"/>
    <cellStyle name="Normal 2 2 5 2 2 2" xfId="28140" xr:uid="{00000000-0005-0000-0000-0000316C0000}"/>
    <cellStyle name="Normal 2 2 5 2 3" xfId="28141" xr:uid="{00000000-0005-0000-0000-0000326C0000}"/>
    <cellStyle name="Normal 2 2 5 3" xfId="28142" xr:uid="{00000000-0005-0000-0000-0000336C0000}"/>
    <cellStyle name="Normal 2 2 5 3 2" xfId="28143" xr:uid="{00000000-0005-0000-0000-0000346C0000}"/>
    <cellStyle name="Normal 2 2 5 4" xfId="28144" xr:uid="{00000000-0005-0000-0000-0000356C0000}"/>
    <cellStyle name="Normal 2 2 6" xfId="28145" xr:uid="{00000000-0005-0000-0000-0000366C0000}"/>
    <cellStyle name="Normal 2 2 6 2" xfId="28146" xr:uid="{00000000-0005-0000-0000-0000376C0000}"/>
    <cellStyle name="Normal 2 2 6 2 2" xfId="28147" xr:uid="{00000000-0005-0000-0000-0000386C0000}"/>
    <cellStyle name="Normal 2 2 6 3" xfId="28148" xr:uid="{00000000-0005-0000-0000-0000396C0000}"/>
    <cellStyle name="Normal 2 2 7" xfId="28149" xr:uid="{00000000-0005-0000-0000-00003A6C0000}"/>
    <cellStyle name="Normal 2 2 7 2" xfId="28150" xr:uid="{00000000-0005-0000-0000-00003B6C0000}"/>
    <cellStyle name="Normal 2 2 7 2 2" xfId="28151" xr:uid="{00000000-0005-0000-0000-00003C6C0000}"/>
    <cellStyle name="Normal 2 2 7 3" xfId="28152" xr:uid="{00000000-0005-0000-0000-00003D6C0000}"/>
    <cellStyle name="Normal 2 2 8" xfId="28153" xr:uid="{00000000-0005-0000-0000-00003E6C0000}"/>
    <cellStyle name="Normal 2 2 8 2" xfId="28154" xr:uid="{00000000-0005-0000-0000-00003F6C0000}"/>
    <cellStyle name="Normal 2 2 8 2 2" xfId="28155" xr:uid="{00000000-0005-0000-0000-0000406C0000}"/>
    <cellStyle name="Normal 2 2 8 3" xfId="28156" xr:uid="{00000000-0005-0000-0000-0000416C0000}"/>
    <cellStyle name="Normal 2 2 9" xfId="28157" xr:uid="{00000000-0005-0000-0000-0000426C0000}"/>
    <cellStyle name="Normal 2 2 9 2" xfId="28158" xr:uid="{00000000-0005-0000-0000-0000436C0000}"/>
    <cellStyle name="Normal 2 2 9 2 2" xfId="28159" xr:uid="{00000000-0005-0000-0000-0000446C0000}"/>
    <cellStyle name="Normal 2 2 9 3" xfId="28160" xr:uid="{00000000-0005-0000-0000-0000456C0000}"/>
    <cellStyle name="Normal 2 3" xfId="930" xr:uid="{00000000-0005-0000-0000-0000466C0000}"/>
    <cellStyle name="Normal 2 3 2" xfId="931" xr:uid="{00000000-0005-0000-0000-0000476C0000}"/>
    <cellStyle name="Normal 2 3 2 2" xfId="932" xr:uid="{00000000-0005-0000-0000-0000486C0000}"/>
    <cellStyle name="Normal 2 3 2 2 2" xfId="933" xr:uid="{00000000-0005-0000-0000-0000496C0000}"/>
    <cellStyle name="Normal 2 3 2 2 2 2" xfId="934" xr:uid="{00000000-0005-0000-0000-00004A6C0000}"/>
    <cellStyle name="Normal 2 3 2 2 2 2 2" xfId="935" xr:uid="{00000000-0005-0000-0000-00004B6C0000}"/>
    <cellStyle name="Normal 2 3 2 2 2 3" xfId="936" xr:uid="{00000000-0005-0000-0000-00004C6C0000}"/>
    <cellStyle name="Normal 2 3 2 2 3" xfId="937" xr:uid="{00000000-0005-0000-0000-00004D6C0000}"/>
    <cellStyle name="Normal 2 3 2 2 3 2" xfId="938" xr:uid="{00000000-0005-0000-0000-00004E6C0000}"/>
    <cellStyle name="Normal 2 3 2 2 3 2 2" xfId="939" xr:uid="{00000000-0005-0000-0000-00004F6C0000}"/>
    <cellStyle name="Normal 2 3 2 2 3 3" xfId="940" xr:uid="{00000000-0005-0000-0000-0000506C0000}"/>
    <cellStyle name="Normal 2 3 2 2 4" xfId="941" xr:uid="{00000000-0005-0000-0000-0000516C0000}"/>
    <cellStyle name="Normal 2 3 2 2 4 2" xfId="942" xr:uid="{00000000-0005-0000-0000-0000526C0000}"/>
    <cellStyle name="Normal 2 3 2 2 5" xfId="943" xr:uid="{00000000-0005-0000-0000-0000536C0000}"/>
    <cellStyle name="Normal 2 3 2 3" xfId="944" xr:uid="{00000000-0005-0000-0000-0000546C0000}"/>
    <cellStyle name="Normal 2 3 2 3 2" xfId="945" xr:uid="{00000000-0005-0000-0000-0000556C0000}"/>
    <cellStyle name="Normal 2 3 2 3 2 2" xfId="946" xr:uid="{00000000-0005-0000-0000-0000566C0000}"/>
    <cellStyle name="Normal 2 3 2 3 3" xfId="947" xr:uid="{00000000-0005-0000-0000-0000576C0000}"/>
    <cellStyle name="Normal 2 3 2 4" xfId="948" xr:uid="{00000000-0005-0000-0000-0000586C0000}"/>
    <cellStyle name="Normal 2 3 2 4 2" xfId="949" xr:uid="{00000000-0005-0000-0000-0000596C0000}"/>
    <cellStyle name="Normal 2 3 2 4 2 2" xfId="950" xr:uid="{00000000-0005-0000-0000-00005A6C0000}"/>
    <cellStyle name="Normal 2 3 2 4 3" xfId="951" xr:uid="{00000000-0005-0000-0000-00005B6C0000}"/>
    <cellStyle name="Normal 2 3 2 5" xfId="952" xr:uid="{00000000-0005-0000-0000-00005C6C0000}"/>
    <cellStyle name="Normal 2 3 2 5 2" xfId="953" xr:uid="{00000000-0005-0000-0000-00005D6C0000}"/>
    <cellStyle name="Normal 2 3 2 5 3" xfId="28162" xr:uid="{00000000-0005-0000-0000-00005E6C0000}"/>
    <cellStyle name="Normal 2 3 2 6" xfId="954" xr:uid="{00000000-0005-0000-0000-00005F6C0000}"/>
    <cellStyle name="Normal 2 3 2 7" xfId="1451" xr:uid="{00000000-0005-0000-0000-0000606C0000}"/>
    <cellStyle name="Normal 2 3 2 7 2" xfId="28163" xr:uid="{00000000-0005-0000-0000-0000616C0000}"/>
    <cellStyle name="Normal 2 3 3" xfId="955" xr:uid="{00000000-0005-0000-0000-0000626C0000}"/>
    <cellStyle name="Normal 2 3 3 2" xfId="956" xr:uid="{00000000-0005-0000-0000-0000636C0000}"/>
    <cellStyle name="Normal 2 3 3 2 2" xfId="957" xr:uid="{00000000-0005-0000-0000-0000646C0000}"/>
    <cellStyle name="Normal 2 3 3 2 2 2" xfId="958" xr:uid="{00000000-0005-0000-0000-0000656C0000}"/>
    <cellStyle name="Normal 2 3 3 2 2 2 2" xfId="959" xr:uid="{00000000-0005-0000-0000-0000666C0000}"/>
    <cellStyle name="Normal 2 3 3 2 2 3" xfId="960" xr:uid="{00000000-0005-0000-0000-0000676C0000}"/>
    <cellStyle name="Normal 2 3 3 2 3" xfId="961" xr:uid="{00000000-0005-0000-0000-0000686C0000}"/>
    <cellStyle name="Normal 2 3 3 2 3 2" xfId="962" xr:uid="{00000000-0005-0000-0000-0000696C0000}"/>
    <cellStyle name="Normal 2 3 3 2 4" xfId="963" xr:uid="{00000000-0005-0000-0000-00006A6C0000}"/>
    <cellStyle name="Normal 2 3 3 3" xfId="964" xr:uid="{00000000-0005-0000-0000-00006B6C0000}"/>
    <cellStyle name="Normal 2 3 3 3 2" xfId="965" xr:uid="{00000000-0005-0000-0000-00006C6C0000}"/>
    <cellStyle name="Normal 2 3 3 3 2 2" xfId="966" xr:uid="{00000000-0005-0000-0000-00006D6C0000}"/>
    <cellStyle name="Normal 2 3 3 3 3" xfId="967" xr:uid="{00000000-0005-0000-0000-00006E6C0000}"/>
    <cellStyle name="Normal 2 3 3 4" xfId="968" xr:uid="{00000000-0005-0000-0000-00006F6C0000}"/>
    <cellStyle name="Normal 2 3 3 4 2" xfId="969" xr:uid="{00000000-0005-0000-0000-0000706C0000}"/>
    <cellStyle name="Normal 2 3 3 5" xfId="970" xr:uid="{00000000-0005-0000-0000-0000716C0000}"/>
    <cellStyle name="Normal 2 3 3 6" xfId="28164" xr:uid="{00000000-0005-0000-0000-0000726C0000}"/>
    <cellStyle name="Normal 2 3 4" xfId="971" xr:uid="{00000000-0005-0000-0000-0000736C0000}"/>
    <cellStyle name="Normal 2 3 4 2" xfId="972" xr:uid="{00000000-0005-0000-0000-0000746C0000}"/>
    <cellStyle name="Normal 2 3 4 2 2" xfId="973" xr:uid="{00000000-0005-0000-0000-0000756C0000}"/>
    <cellStyle name="Normal 2 3 4 3" xfId="974" xr:uid="{00000000-0005-0000-0000-0000766C0000}"/>
    <cellStyle name="Normal 2 3 5" xfId="975" xr:uid="{00000000-0005-0000-0000-0000776C0000}"/>
    <cellStyle name="Normal 2 3 5 2" xfId="976" xr:uid="{00000000-0005-0000-0000-0000786C0000}"/>
    <cellStyle name="Normal 2 3 5 2 2" xfId="977" xr:uid="{00000000-0005-0000-0000-0000796C0000}"/>
    <cellStyle name="Normal 2 3 5 3" xfId="978" xr:uid="{00000000-0005-0000-0000-00007A6C0000}"/>
    <cellStyle name="Normal 2 3 6" xfId="979" xr:uid="{00000000-0005-0000-0000-00007B6C0000}"/>
    <cellStyle name="Normal 2 3 6 2" xfId="980" xr:uid="{00000000-0005-0000-0000-00007C6C0000}"/>
    <cellStyle name="Normal 2 3 6 2 2" xfId="981" xr:uid="{00000000-0005-0000-0000-00007D6C0000}"/>
    <cellStyle name="Normal 2 3 6 2 3" xfId="28166" xr:uid="{00000000-0005-0000-0000-00007E6C0000}"/>
    <cellStyle name="Normal 2 3 6 3" xfId="982" xr:uid="{00000000-0005-0000-0000-00007F6C0000}"/>
    <cellStyle name="Normal 2 3 6 3 2" xfId="28167" xr:uid="{00000000-0005-0000-0000-0000806C0000}"/>
    <cellStyle name="Normal 2 3 6 4" xfId="28165" xr:uid="{00000000-0005-0000-0000-0000816C0000}"/>
    <cellStyle name="Normal 2 3 7" xfId="1478" xr:uid="{00000000-0005-0000-0000-0000826C0000}"/>
    <cellStyle name="Normal 2 3 7 2" xfId="28168" xr:uid="{00000000-0005-0000-0000-0000836C0000}"/>
    <cellStyle name="Normal 2 3 8" xfId="28169" xr:uid="{00000000-0005-0000-0000-0000846C0000}"/>
    <cellStyle name="Normal 2 3 9" xfId="28161" xr:uid="{00000000-0005-0000-0000-0000856C0000}"/>
    <cellStyle name="Normal 2 4" xfId="983" xr:uid="{00000000-0005-0000-0000-0000866C0000}"/>
    <cellStyle name="Normal 2 4 2" xfId="984" xr:uid="{00000000-0005-0000-0000-0000876C0000}"/>
    <cellStyle name="Normal 2 4 2 2" xfId="985" xr:uid="{00000000-0005-0000-0000-0000886C0000}"/>
    <cellStyle name="Normal 2 4 2 2 2" xfId="986" xr:uid="{00000000-0005-0000-0000-0000896C0000}"/>
    <cellStyle name="Normal 2 4 2 2 2 2" xfId="987" xr:uid="{00000000-0005-0000-0000-00008A6C0000}"/>
    <cellStyle name="Normal 2 4 2 2 3" xfId="988" xr:uid="{00000000-0005-0000-0000-00008B6C0000}"/>
    <cellStyle name="Normal 2 4 2 3" xfId="989" xr:uid="{00000000-0005-0000-0000-00008C6C0000}"/>
    <cellStyle name="Normal 2 4 2 3 2" xfId="1552" xr:uid="{00000000-0005-0000-0000-00008D6C0000}"/>
    <cellStyle name="Normal 2 4 2 4" xfId="990" xr:uid="{00000000-0005-0000-0000-00008E6C0000}"/>
    <cellStyle name="Normal 2 4 2 4 2" xfId="991" xr:uid="{00000000-0005-0000-0000-00008F6C0000}"/>
    <cellStyle name="Normal 2 4 2 5" xfId="992" xr:uid="{00000000-0005-0000-0000-0000906C0000}"/>
    <cellStyle name="Normal 2 4 2 6" xfId="28170" xr:uid="{00000000-0005-0000-0000-0000916C0000}"/>
    <cellStyle name="Normal 2 4 2 6 2" xfId="47164" xr:uid="{00000000-0005-0000-0000-0000926C0000}"/>
    <cellStyle name="Normal 2 4 3" xfId="993" xr:uid="{00000000-0005-0000-0000-0000936C0000}"/>
    <cellStyle name="Normal 2 4 3 2" xfId="1553" xr:uid="{00000000-0005-0000-0000-0000946C0000}"/>
    <cellStyle name="Normal 2 4 3 3" xfId="28171" xr:uid="{00000000-0005-0000-0000-0000956C0000}"/>
    <cellStyle name="Normal 2 4 4" xfId="994" xr:uid="{00000000-0005-0000-0000-0000966C0000}"/>
    <cellStyle name="Normal 2 4 4 2" xfId="995" xr:uid="{00000000-0005-0000-0000-0000976C0000}"/>
    <cellStyle name="Normal 2 4 4 2 2" xfId="996" xr:uid="{00000000-0005-0000-0000-0000986C0000}"/>
    <cellStyle name="Normal 2 4 4 3" xfId="997" xr:uid="{00000000-0005-0000-0000-0000996C0000}"/>
    <cellStyle name="Normal 2 4 5" xfId="998" xr:uid="{00000000-0005-0000-0000-00009A6C0000}"/>
    <cellStyle name="Normal 2 4 5 2" xfId="999" xr:uid="{00000000-0005-0000-0000-00009B6C0000}"/>
    <cellStyle name="Normal 2 4 5 2 2" xfId="1000" xr:uid="{00000000-0005-0000-0000-00009C6C0000}"/>
    <cellStyle name="Normal 2 4 5 3" xfId="1001" xr:uid="{00000000-0005-0000-0000-00009D6C0000}"/>
    <cellStyle name="Normal 2 4 6" xfId="1002" xr:uid="{00000000-0005-0000-0000-00009E6C0000}"/>
    <cellStyle name="Normal 2 4 6 2" xfId="1003" xr:uid="{00000000-0005-0000-0000-00009F6C0000}"/>
    <cellStyle name="Normal 2 4 7" xfId="1004" xr:uid="{00000000-0005-0000-0000-0000A06C0000}"/>
    <cellStyle name="Normal 2 5" xfId="1005" xr:uid="{00000000-0005-0000-0000-0000A16C0000}"/>
    <cellStyle name="Normal 2 5 2" xfId="1006" xr:uid="{00000000-0005-0000-0000-0000A26C0000}"/>
    <cellStyle name="Normal 2 5 2 2" xfId="1007" xr:uid="{00000000-0005-0000-0000-0000A36C0000}"/>
    <cellStyle name="Normal 2 5 2 2 2" xfId="1008" xr:uid="{00000000-0005-0000-0000-0000A46C0000}"/>
    <cellStyle name="Normal 2 5 2 2 2 2" xfId="1009" xr:uid="{00000000-0005-0000-0000-0000A56C0000}"/>
    <cellStyle name="Normal 2 5 2 2 2 2 2" xfId="1010" xr:uid="{00000000-0005-0000-0000-0000A66C0000}"/>
    <cellStyle name="Normal 2 5 2 2 2 3" xfId="1011" xr:uid="{00000000-0005-0000-0000-0000A76C0000}"/>
    <cellStyle name="Normal 2 5 2 2 3" xfId="1012" xr:uid="{00000000-0005-0000-0000-0000A86C0000}"/>
    <cellStyle name="Normal 2 5 2 2 3 2" xfId="1013" xr:uid="{00000000-0005-0000-0000-0000A96C0000}"/>
    <cellStyle name="Normal 2 5 2 2 4" xfId="1014" xr:uid="{00000000-0005-0000-0000-0000AA6C0000}"/>
    <cellStyle name="Normal 2 5 2 3" xfId="1015" xr:uid="{00000000-0005-0000-0000-0000AB6C0000}"/>
    <cellStyle name="Normal 2 5 2 3 2" xfId="1016" xr:uid="{00000000-0005-0000-0000-0000AC6C0000}"/>
    <cellStyle name="Normal 2 5 2 3 2 2" xfId="1017" xr:uid="{00000000-0005-0000-0000-0000AD6C0000}"/>
    <cellStyle name="Normal 2 5 2 3 3" xfId="1018" xr:uid="{00000000-0005-0000-0000-0000AE6C0000}"/>
    <cellStyle name="Normal 2 5 2 4" xfId="1019" xr:uid="{00000000-0005-0000-0000-0000AF6C0000}"/>
    <cellStyle name="Normal 2 5 2 4 2" xfId="1020" xr:uid="{00000000-0005-0000-0000-0000B06C0000}"/>
    <cellStyle name="Normal 2 5 2 5" xfId="1021" xr:uid="{00000000-0005-0000-0000-0000B16C0000}"/>
    <cellStyle name="Normal 2 5 2 6" xfId="28173" xr:uid="{00000000-0005-0000-0000-0000B26C0000}"/>
    <cellStyle name="Normal 2 5 3" xfId="1022" xr:uid="{00000000-0005-0000-0000-0000B36C0000}"/>
    <cellStyle name="Normal 2 5 3 2" xfId="1023" xr:uid="{00000000-0005-0000-0000-0000B46C0000}"/>
    <cellStyle name="Normal 2 5 3 2 2" xfId="1024" xr:uid="{00000000-0005-0000-0000-0000B56C0000}"/>
    <cellStyle name="Normal 2 5 3 3" xfId="1025" xr:uid="{00000000-0005-0000-0000-0000B66C0000}"/>
    <cellStyle name="Normal 2 5 3 4" xfId="28174" xr:uid="{00000000-0005-0000-0000-0000B76C0000}"/>
    <cellStyle name="Normal 2 5 4" xfId="1026" xr:uid="{00000000-0005-0000-0000-0000B86C0000}"/>
    <cellStyle name="Normal 2 5 4 2" xfId="1027" xr:uid="{00000000-0005-0000-0000-0000B96C0000}"/>
    <cellStyle name="Normal 2 5 4 2 2" xfId="1028" xr:uid="{00000000-0005-0000-0000-0000BA6C0000}"/>
    <cellStyle name="Normal 2 5 4 3" xfId="1029" xr:uid="{00000000-0005-0000-0000-0000BB6C0000}"/>
    <cellStyle name="Normal 2 5 4 4" xfId="28175" xr:uid="{00000000-0005-0000-0000-0000BC6C0000}"/>
    <cellStyle name="Normal 2 5 5" xfId="28172" xr:uid="{00000000-0005-0000-0000-0000BD6C0000}"/>
    <cellStyle name="Normal 2 5 5 2" xfId="47162" xr:uid="{00000000-0005-0000-0000-0000BE6C0000}"/>
    <cellStyle name="Normal 2 6" xfId="1030" xr:uid="{00000000-0005-0000-0000-0000BF6C0000}"/>
    <cellStyle name="Normal 2 6 2" xfId="1031" xr:uid="{00000000-0005-0000-0000-0000C06C0000}"/>
    <cellStyle name="Normal 2 6 2 2" xfId="1032" xr:uid="{00000000-0005-0000-0000-0000C16C0000}"/>
    <cellStyle name="Normal 2 6 2 2 2" xfId="1033" xr:uid="{00000000-0005-0000-0000-0000C26C0000}"/>
    <cellStyle name="Normal 2 6 2 3" xfId="1034" xr:uid="{00000000-0005-0000-0000-0000C36C0000}"/>
    <cellStyle name="Normal 2 6 2 4" xfId="28177" xr:uid="{00000000-0005-0000-0000-0000C46C0000}"/>
    <cellStyle name="Normal 2 6 3" xfId="1035" xr:uid="{00000000-0005-0000-0000-0000C56C0000}"/>
    <cellStyle name="Normal 2 6 3 2" xfId="1036" xr:uid="{00000000-0005-0000-0000-0000C66C0000}"/>
    <cellStyle name="Normal 2 6 3 2 2" xfId="1037" xr:uid="{00000000-0005-0000-0000-0000C76C0000}"/>
    <cellStyle name="Normal 2 6 3 3" xfId="1038" xr:uid="{00000000-0005-0000-0000-0000C86C0000}"/>
    <cellStyle name="Normal 2 6 3 4" xfId="28178" xr:uid="{00000000-0005-0000-0000-0000C96C0000}"/>
    <cellStyle name="Normal 2 6 4" xfId="28176" xr:uid="{00000000-0005-0000-0000-0000CA6C0000}"/>
    <cellStyle name="Normal 2 7" xfId="1039" xr:uid="{00000000-0005-0000-0000-0000CB6C0000}"/>
    <cellStyle name="Normal 2 7 2" xfId="1040" xr:uid="{00000000-0005-0000-0000-0000CC6C0000}"/>
    <cellStyle name="Normal 2 7 2 2" xfId="1041" xr:uid="{00000000-0005-0000-0000-0000CD6C0000}"/>
    <cellStyle name="Normal 2 7 2 2 2" xfId="1042" xr:uid="{00000000-0005-0000-0000-0000CE6C0000}"/>
    <cellStyle name="Normal 2 7 2 3" xfId="1043" xr:uid="{00000000-0005-0000-0000-0000CF6C0000}"/>
    <cellStyle name="Normal 2 7 2 4" xfId="28180" xr:uid="{00000000-0005-0000-0000-0000D06C0000}"/>
    <cellStyle name="Normal 2 7 3" xfId="1554" xr:uid="{00000000-0005-0000-0000-0000D16C0000}"/>
    <cellStyle name="Normal 2 7 4" xfId="28179" xr:uid="{00000000-0005-0000-0000-0000D26C0000}"/>
    <cellStyle name="Normal 2 8" xfId="1044" xr:uid="{00000000-0005-0000-0000-0000D36C0000}"/>
    <cellStyle name="Normal 2 8 2" xfId="1045" xr:uid="{00000000-0005-0000-0000-0000D46C0000}"/>
    <cellStyle name="Normal 2 8 2 2" xfId="1046" xr:uid="{00000000-0005-0000-0000-0000D56C0000}"/>
    <cellStyle name="Normal 2 8 2 2 2" xfId="1047" xr:uid="{00000000-0005-0000-0000-0000D66C0000}"/>
    <cellStyle name="Normal 2 8 2 3" xfId="1048" xr:uid="{00000000-0005-0000-0000-0000D76C0000}"/>
    <cellStyle name="Normal 2 8 3" xfId="28181" xr:uid="{00000000-0005-0000-0000-0000D86C0000}"/>
    <cellStyle name="Normal 2 9" xfId="1049" xr:uid="{00000000-0005-0000-0000-0000D96C0000}"/>
    <cellStyle name="Normal 2 9 2" xfId="1050" xr:uid="{00000000-0005-0000-0000-0000DA6C0000}"/>
    <cellStyle name="Normal 2 9 2 2" xfId="1051" xr:uid="{00000000-0005-0000-0000-0000DB6C0000}"/>
    <cellStyle name="Normal 2 9 2 2 2" xfId="1052" xr:uid="{00000000-0005-0000-0000-0000DC6C0000}"/>
    <cellStyle name="Normal 2 9 2 3" xfId="1053" xr:uid="{00000000-0005-0000-0000-0000DD6C0000}"/>
    <cellStyle name="Normal 2 9 3" xfId="1054" xr:uid="{00000000-0005-0000-0000-0000DE6C0000}"/>
    <cellStyle name="Normal 2 9 3 2" xfId="1055" xr:uid="{00000000-0005-0000-0000-0000DF6C0000}"/>
    <cellStyle name="Normal 2 9 4" xfId="1056" xr:uid="{00000000-0005-0000-0000-0000E06C0000}"/>
    <cellStyle name="Normal 20" xfId="28182" xr:uid="{00000000-0005-0000-0000-0000E16C0000}"/>
    <cellStyle name="Normal 20 2" xfId="28183" xr:uid="{00000000-0005-0000-0000-0000E26C0000}"/>
    <cellStyle name="Normal 20 2 2" xfId="28184" xr:uid="{00000000-0005-0000-0000-0000E36C0000}"/>
    <cellStyle name="Normal 20 3" xfId="28185" xr:uid="{00000000-0005-0000-0000-0000E46C0000}"/>
    <cellStyle name="Normal 21" xfId="28186" xr:uid="{00000000-0005-0000-0000-0000E56C0000}"/>
    <cellStyle name="Normal 21 2" xfId="28187" xr:uid="{00000000-0005-0000-0000-0000E66C0000}"/>
    <cellStyle name="Normal 21 2 2" xfId="28188" xr:uid="{00000000-0005-0000-0000-0000E76C0000}"/>
    <cellStyle name="Normal 21 3" xfId="28189" xr:uid="{00000000-0005-0000-0000-0000E86C0000}"/>
    <cellStyle name="Normal 22" xfId="28190" xr:uid="{00000000-0005-0000-0000-0000E96C0000}"/>
    <cellStyle name="Normal 22 2" xfId="28191" xr:uid="{00000000-0005-0000-0000-0000EA6C0000}"/>
    <cellStyle name="Normal 22 2 2" xfId="28192" xr:uid="{00000000-0005-0000-0000-0000EB6C0000}"/>
    <cellStyle name="Normal 22 3" xfId="28193" xr:uid="{00000000-0005-0000-0000-0000EC6C0000}"/>
    <cellStyle name="Normal 23" xfId="28194" xr:uid="{00000000-0005-0000-0000-0000ED6C0000}"/>
    <cellStyle name="Normal 23 2" xfId="28195" xr:uid="{00000000-0005-0000-0000-0000EE6C0000}"/>
    <cellStyle name="Normal 23 2 2" xfId="28196" xr:uid="{00000000-0005-0000-0000-0000EF6C0000}"/>
    <cellStyle name="Normal 23 3" xfId="28197" xr:uid="{00000000-0005-0000-0000-0000F06C0000}"/>
    <cellStyle name="Normal 24" xfId="28198" xr:uid="{00000000-0005-0000-0000-0000F16C0000}"/>
    <cellStyle name="Normal 24 2" xfId="28199" xr:uid="{00000000-0005-0000-0000-0000F26C0000}"/>
    <cellStyle name="Normal 24 2 2" xfId="28200" xr:uid="{00000000-0005-0000-0000-0000F36C0000}"/>
    <cellStyle name="Normal 24 3" xfId="28201" xr:uid="{00000000-0005-0000-0000-0000F46C0000}"/>
    <cellStyle name="Normal 25" xfId="28202" xr:uid="{00000000-0005-0000-0000-0000F56C0000}"/>
    <cellStyle name="Normal 25 2" xfId="28203" xr:uid="{00000000-0005-0000-0000-0000F66C0000}"/>
    <cellStyle name="Normal 25 2 2" xfId="28204" xr:uid="{00000000-0005-0000-0000-0000F76C0000}"/>
    <cellStyle name="Normal 25 3" xfId="28205" xr:uid="{00000000-0005-0000-0000-0000F86C0000}"/>
    <cellStyle name="Normal 26" xfId="28206" xr:uid="{00000000-0005-0000-0000-0000F96C0000}"/>
    <cellStyle name="Normal 26 2" xfId="28207" xr:uid="{00000000-0005-0000-0000-0000FA6C0000}"/>
    <cellStyle name="Normal 26 2 2" xfId="28208" xr:uid="{00000000-0005-0000-0000-0000FB6C0000}"/>
    <cellStyle name="Normal 26 3" xfId="28209" xr:uid="{00000000-0005-0000-0000-0000FC6C0000}"/>
    <cellStyle name="Normal 27" xfId="28210" xr:uid="{00000000-0005-0000-0000-0000FD6C0000}"/>
    <cellStyle name="Normal 27 2" xfId="28211" xr:uid="{00000000-0005-0000-0000-0000FE6C0000}"/>
    <cellStyle name="Normal 27 2 2" xfId="28212" xr:uid="{00000000-0005-0000-0000-0000FF6C0000}"/>
    <cellStyle name="Normal 27 3" xfId="28213" xr:uid="{00000000-0005-0000-0000-0000006D0000}"/>
    <cellStyle name="Normal 28" xfId="28214" xr:uid="{00000000-0005-0000-0000-0000016D0000}"/>
    <cellStyle name="Normal 28 2" xfId="28215" xr:uid="{00000000-0005-0000-0000-0000026D0000}"/>
    <cellStyle name="Normal 28 2 2" xfId="28216" xr:uid="{00000000-0005-0000-0000-0000036D0000}"/>
    <cellStyle name="Normal 28 3" xfId="28217" xr:uid="{00000000-0005-0000-0000-0000046D0000}"/>
    <cellStyle name="Normal 29" xfId="28218" xr:uid="{00000000-0005-0000-0000-0000056D0000}"/>
    <cellStyle name="Normal 29 2" xfId="28219" xr:uid="{00000000-0005-0000-0000-0000066D0000}"/>
    <cellStyle name="Normal 29 2 2" xfId="28220" xr:uid="{00000000-0005-0000-0000-0000076D0000}"/>
    <cellStyle name="Normal 29 3" xfId="28221" xr:uid="{00000000-0005-0000-0000-0000086D0000}"/>
    <cellStyle name="Normal 3" xfId="1057" xr:uid="{00000000-0005-0000-0000-0000096D0000}"/>
    <cellStyle name="Normal 3 10" xfId="28223" xr:uid="{00000000-0005-0000-0000-00000A6D0000}"/>
    <cellStyle name="Normal 3 10 2" xfId="28224" xr:uid="{00000000-0005-0000-0000-00000B6D0000}"/>
    <cellStyle name="Normal 3 10 2 2" xfId="28225" xr:uid="{00000000-0005-0000-0000-00000C6D0000}"/>
    <cellStyle name="Normal 3 10 2 3" xfId="28226" xr:uid="{00000000-0005-0000-0000-00000D6D0000}"/>
    <cellStyle name="Normal 3 10 3" xfId="28227" xr:uid="{00000000-0005-0000-0000-00000E6D0000}"/>
    <cellStyle name="Normal 3 10 3 2" xfId="28228" xr:uid="{00000000-0005-0000-0000-00000F6D0000}"/>
    <cellStyle name="Normal 3 10 3 3" xfId="28229" xr:uid="{00000000-0005-0000-0000-0000106D0000}"/>
    <cellStyle name="Normal 3 10 4" xfId="28230" xr:uid="{00000000-0005-0000-0000-0000116D0000}"/>
    <cellStyle name="Normal 3 10 4 2" xfId="28231" xr:uid="{00000000-0005-0000-0000-0000126D0000}"/>
    <cellStyle name="Normal 3 10 4 3" xfId="28232" xr:uid="{00000000-0005-0000-0000-0000136D0000}"/>
    <cellStyle name="Normal 3 10 5" xfId="28233" xr:uid="{00000000-0005-0000-0000-0000146D0000}"/>
    <cellStyle name="Normal 3 10 5 2" xfId="28234" xr:uid="{00000000-0005-0000-0000-0000156D0000}"/>
    <cellStyle name="Normal 3 10 5 3" xfId="28235" xr:uid="{00000000-0005-0000-0000-0000166D0000}"/>
    <cellStyle name="Normal 3 10 6" xfId="28236" xr:uid="{00000000-0005-0000-0000-0000176D0000}"/>
    <cellStyle name="Normal 3 10 7" xfId="28237" xr:uid="{00000000-0005-0000-0000-0000186D0000}"/>
    <cellStyle name="Normal 3 11" xfId="28238" xr:uid="{00000000-0005-0000-0000-0000196D0000}"/>
    <cellStyle name="Normal 3 11 2" xfId="28239" xr:uid="{00000000-0005-0000-0000-00001A6D0000}"/>
    <cellStyle name="Normal 3 11 2 2" xfId="28240" xr:uid="{00000000-0005-0000-0000-00001B6D0000}"/>
    <cellStyle name="Normal 3 11 2 3" xfId="28241" xr:uid="{00000000-0005-0000-0000-00001C6D0000}"/>
    <cellStyle name="Normal 3 11 3" xfId="28242" xr:uid="{00000000-0005-0000-0000-00001D6D0000}"/>
    <cellStyle name="Normal 3 11 3 2" xfId="28243" xr:uid="{00000000-0005-0000-0000-00001E6D0000}"/>
    <cellStyle name="Normal 3 11 3 3" xfId="28244" xr:uid="{00000000-0005-0000-0000-00001F6D0000}"/>
    <cellStyle name="Normal 3 11 4" xfId="28245" xr:uid="{00000000-0005-0000-0000-0000206D0000}"/>
    <cellStyle name="Normal 3 11 4 2" xfId="28246" xr:uid="{00000000-0005-0000-0000-0000216D0000}"/>
    <cellStyle name="Normal 3 11 4 3" xfId="28247" xr:uid="{00000000-0005-0000-0000-0000226D0000}"/>
    <cellStyle name="Normal 3 11 5" xfId="28248" xr:uid="{00000000-0005-0000-0000-0000236D0000}"/>
    <cellStyle name="Normal 3 11 5 2" xfId="28249" xr:uid="{00000000-0005-0000-0000-0000246D0000}"/>
    <cellStyle name="Normal 3 11 5 3" xfId="28250" xr:uid="{00000000-0005-0000-0000-0000256D0000}"/>
    <cellStyle name="Normal 3 11 6" xfId="28251" xr:uid="{00000000-0005-0000-0000-0000266D0000}"/>
    <cellStyle name="Normal 3 11 7" xfId="28252" xr:uid="{00000000-0005-0000-0000-0000276D0000}"/>
    <cellStyle name="Normal 3 12" xfId="28253" xr:uid="{00000000-0005-0000-0000-0000286D0000}"/>
    <cellStyle name="Normal 3 12 2" xfId="28254" xr:uid="{00000000-0005-0000-0000-0000296D0000}"/>
    <cellStyle name="Normal 3 12 2 2" xfId="28255" xr:uid="{00000000-0005-0000-0000-00002A6D0000}"/>
    <cellStyle name="Normal 3 12 2 3" xfId="28256" xr:uid="{00000000-0005-0000-0000-00002B6D0000}"/>
    <cellStyle name="Normal 3 12 3" xfId="28257" xr:uid="{00000000-0005-0000-0000-00002C6D0000}"/>
    <cellStyle name="Normal 3 12 3 2" xfId="28258" xr:uid="{00000000-0005-0000-0000-00002D6D0000}"/>
    <cellStyle name="Normal 3 12 3 3" xfId="28259" xr:uid="{00000000-0005-0000-0000-00002E6D0000}"/>
    <cellStyle name="Normal 3 12 4" xfId="28260" xr:uid="{00000000-0005-0000-0000-00002F6D0000}"/>
    <cellStyle name="Normal 3 12 4 2" xfId="28261" xr:uid="{00000000-0005-0000-0000-0000306D0000}"/>
    <cellStyle name="Normal 3 12 4 3" xfId="28262" xr:uid="{00000000-0005-0000-0000-0000316D0000}"/>
    <cellStyle name="Normal 3 12 5" xfId="28263" xr:uid="{00000000-0005-0000-0000-0000326D0000}"/>
    <cellStyle name="Normal 3 12 5 2" xfId="28264" xr:uid="{00000000-0005-0000-0000-0000336D0000}"/>
    <cellStyle name="Normal 3 12 5 3" xfId="28265" xr:uid="{00000000-0005-0000-0000-0000346D0000}"/>
    <cellStyle name="Normal 3 12 6" xfId="28266" xr:uid="{00000000-0005-0000-0000-0000356D0000}"/>
    <cellStyle name="Normal 3 12 7" xfId="28267" xr:uid="{00000000-0005-0000-0000-0000366D0000}"/>
    <cellStyle name="Normal 3 13" xfId="28268" xr:uid="{00000000-0005-0000-0000-0000376D0000}"/>
    <cellStyle name="Normal 3 13 2" xfId="28269" xr:uid="{00000000-0005-0000-0000-0000386D0000}"/>
    <cellStyle name="Normal 3 13 2 2" xfId="28270" xr:uid="{00000000-0005-0000-0000-0000396D0000}"/>
    <cellStyle name="Normal 3 13 2 3" xfId="28271" xr:uid="{00000000-0005-0000-0000-00003A6D0000}"/>
    <cellStyle name="Normal 3 13 3" xfId="28272" xr:uid="{00000000-0005-0000-0000-00003B6D0000}"/>
    <cellStyle name="Normal 3 13 3 2" xfId="28273" xr:uid="{00000000-0005-0000-0000-00003C6D0000}"/>
    <cellStyle name="Normal 3 13 3 3" xfId="28274" xr:uid="{00000000-0005-0000-0000-00003D6D0000}"/>
    <cellStyle name="Normal 3 13 4" xfId="28275" xr:uid="{00000000-0005-0000-0000-00003E6D0000}"/>
    <cellStyle name="Normal 3 13 4 2" xfId="28276" xr:uid="{00000000-0005-0000-0000-00003F6D0000}"/>
    <cellStyle name="Normal 3 13 4 3" xfId="28277" xr:uid="{00000000-0005-0000-0000-0000406D0000}"/>
    <cellStyle name="Normal 3 13 5" xfId="28278" xr:uid="{00000000-0005-0000-0000-0000416D0000}"/>
    <cellStyle name="Normal 3 13 5 2" xfId="28279" xr:uid="{00000000-0005-0000-0000-0000426D0000}"/>
    <cellStyle name="Normal 3 13 5 3" xfId="28280" xr:uid="{00000000-0005-0000-0000-0000436D0000}"/>
    <cellStyle name="Normal 3 13 6" xfId="28281" xr:uid="{00000000-0005-0000-0000-0000446D0000}"/>
    <cellStyle name="Normal 3 13 7" xfId="28282" xr:uid="{00000000-0005-0000-0000-0000456D0000}"/>
    <cellStyle name="Normal 3 14" xfId="28283" xr:uid="{00000000-0005-0000-0000-0000466D0000}"/>
    <cellStyle name="Normal 3 14 2" xfId="28284" xr:uid="{00000000-0005-0000-0000-0000476D0000}"/>
    <cellStyle name="Normal 3 14 2 2" xfId="28285" xr:uid="{00000000-0005-0000-0000-0000486D0000}"/>
    <cellStyle name="Normal 3 14 2 3" xfId="28286" xr:uid="{00000000-0005-0000-0000-0000496D0000}"/>
    <cellStyle name="Normal 3 14 3" xfId="28287" xr:uid="{00000000-0005-0000-0000-00004A6D0000}"/>
    <cellStyle name="Normal 3 14 3 2" xfId="28288" xr:uid="{00000000-0005-0000-0000-00004B6D0000}"/>
    <cellStyle name="Normal 3 14 3 3" xfId="28289" xr:uid="{00000000-0005-0000-0000-00004C6D0000}"/>
    <cellStyle name="Normal 3 14 4" xfId="28290" xr:uid="{00000000-0005-0000-0000-00004D6D0000}"/>
    <cellStyle name="Normal 3 14 4 2" xfId="28291" xr:uid="{00000000-0005-0000-0000-00004E6D0000}"/>
    <cellStyle name="Normal 3 14 4 3" xfId="28292" xr:uid="{00000000-0005-0000-0000-00004F6D0000}"/>
    <cellStyle name="Normal 3 14 5" xfId="28293" xr:uid="{00000000-0005-0000-0000-0000506D0000}"/>
    <cellStyle name="Normal 3 14 5 2" xfId="28294" xr:uid="{00000000-0005-0000-0000-0000516D0000}"/>
    <cellStyle name="Normal 3 14 5 3" xfId="28295" xr:uid="{00000000-0005-0000-0000-0000526D0000}"/>
    <cellStyle name="Normal 3 14 6" xfId="28296" xr:uid="{00000000-0005-0000-0000-0000536D0000}"/>
    <cellStyle name="Normal 3 14 7" xfId="28297" xr:uid="{00000000-0005-0000-0000-0000546D0000}"/>
    <cellStyle name="Normal 3 15" xfId="28298" xr:uid="{00000000-0005-0000-0000-0000556D0000}"/>
    <cellStyle name="Normal 3 15 2" xfId="28299" xr:uid="{00000000-0005-0000-0000-0000566D0000}"/>
    <cellStyle name="Normal 3 15 3" xfId="28300" xr:uid="{00000000-0005-0000-0000-0000576D0000}"/>
    <cellStyle name="Normal 3 16" xfId="28301" xr:uid="{00000000-0005-0000-0000-0000586D0000}"/>
    <cellStyle name="Normal 3 16 2" xfId="28302" xr:uid="{00000000-0005-0000-0000-0000596D0000}"/>
    <cellStyle name="Normal 3 16 3" xfId="28303" xr:uid="{00000000-0005-0000-0000-00005A6D0000}"/>
    <cellStyle name="Normal 3 17" xfId="28304" xr:uid="{00000000-0005-0000-0000-00005B6D0000}"/>
    <cellStyle name="Normal 3 17 2" xfId="28305" xr:uid="{00000000-0005-0000-0000-00005C6D0000}"/>
    <cellStyle name="Normal 3 17 3" xfId="28306" xr:uid="{00000000-0005-0000-0000-00005D6D0000}"/>
    <cellStyle name="Normal 3 18" xfId="28307" xr:uid="{00000000-0005-0000-0000-00005E6D0000}"/>
    <cellStyle name="Normal 3 18 2" xfId="28308" xr:uid="{00000000-0005-0000-0000-00005F6D0000}"/>
    <cellStyle name="Normal 3 18 3" xfId="28309" xr:uid="{00000000-0005-0000-0000-0000606D0000}"/>
    <cellStyle name="Normal 3 19" xfId="28310" xr:uid="{00000000-0005-0000-0000-0000616D0000}"/>
    <cellStyle name="Normal 3 2" xfId="1058" xr:uid="{00000000-0005-0000-0000-0000626D0000}"/>
    <cellStyle name="Normal 3 2 10" xfId="28311" xr:uid="{00000000-0005-0000-0000-0000636D0000}"/>
    <cellStyle name="Normal 3 2 10 2" xfId="28312" xr:uid="{00000000-0005-0000-0000-0000646D0000}"/>
    <cellStyle name="Normal 3 2 10 2 2" xfId="28313" xr:uid="{00000000-0005-0000-0000-0000656D0000}"/>
    <cellStyle name="Normal 3 2 10 2 3" xfId="28314" xr:uid="{00000000-0005-0000-0000-0000666D0000}"/>
    <cellStyle name="Normal 3 2 10 3" xfId="28315" xr:uid="{00000000-0005-0000-0000-0000676D0000}"/>
    <cellStyle name="Normal 3 2 10 3 2" xfId="28316" xr:uid="{00000000-0005-0000-0000-0000686D0000}"/>
    <cellStyle name="Normal 3 2 10 3 3" xfId="28317" xr:uid="{00000000-0005-0000-0000-0000696D0000}"/>
    <cellStyle name="Normal 3 2 10 4" xfId="28318" xr:uid="{00000000-0005-0000-0000-00006A6D0000}"/>
    <cellStyle name="Normal 3 2 10 4 2" xfId="28319" xr:uid="{00000000-0005-0000-0000-00006B6D0000}"/>
    <cellStyle name="Normal 3 2 10 4 3" xfId="28320" xr:uid="{00000000-0005-0000-0000-00006C6D0000}"/>
    <cellStyle name="Normal 3 2 10 5" xfId="28321" xr:uid="{00000000-0005-0000-0000-00006D6D0000}"/>
    <cellStyle name="Normal 3 2 10 5 2" xfId="28322" xr:uid="{00000000-0005-0000-0000-00006E6D0000}"/>
    <cellStyle name="Normal 3 2 10 5 3" xfId="28323" xr:uid="{00000000-0005-0000-0000-00006F6D0000}"/>
    <cellStyle name="Normal 3 2 10 6" xfId="28324" xr:uid="{00000000-0005-0000-0000-0000706D0000}"/>
    <cellStyle name="Normal 3 2 10 7" xfId="28325" xr:uid="{00000000-0005-0000-0000-0000716D0000}"/>
    <cellStyle name="Normal 3 2 11" xfId="28326" xr:uid="{00000000-0005-0000-0000-0000726D0000}"/>
    <cellStyle name="Normal 3 2 11 2" xfId="28327" xr:uid="{00000000-0005-0000-0000-0000736D0000}"/>
    <cellStyle name="Normal 3 2 11 2 2" xfId="28328" xr:uid="{00000000-0005-0000-0000-0000746D0000}"/>
    <cellStyle name="Normal 3 2 11 2 3" xfId="28329" xr:uid="{00000000-0005-0000-0000-0000756D0000}"/>
    <cellStyle name="Normal 3 2 11 3" xfId="28330" xr:uid="{00000000-0005-0000-0000-0000766D0000}"/>
    <cellStyle name="Normal 3 2 11 3 2" xfId="28331" xr:uid="{00000000-0005-0000-0000-0000776D0000}"/>
    <cellStyle name="Normal 3 2 11 3 3" xfId="28332" xr:uid="{00000000-0005-0000-0000-0000786D0000}"/>
    <cellStyle name="Normal 3 2 11 4" xfId="28333" xr:uid="{00000000-0005-0000-0000-0000796D0000}"/>
    <cellStyle name="Normal 3 2 11 4 2" xfId="28334" xr:uid="{00000000-0005-0000-0000-00007A6D0000}"/>
    <cellStyle name="Normal 3 2 11 4 3" xfId="28335" xr:uid="{00000000-0005-0000-0000-00007B6D0000}"/>
    <cellStyle name="Normal 3 2 11 5" xfId="28336" xr:uid="{00000000-0005-0000-0000-00007C6D0000}"/>
    <cellStyle name="Normal 3 2 11 5 2" xfId="28337" xr:uid="{00000000-0005-0000-0000-00007D6D0000}"/>
    <cellStyle name="Normal 3 2 11 5 3" xfId="28338" xr:uid="{00000000-0005-0000-0000-00007E6D0000}"/>
    <cellStyle name="Normal 3 2 11 6" xfId="28339" xr:uid="{00000000-0005-0000-0000-00007F6D0000}"/>
    <cellStyle name="Normal 3 2 11 7" xfId="28340" xr:uid="{00000000-0005-0000-0000-0000806D0000}"/>
    <cellStyle name="Normal 3 2 12" xfId="28341" xr:uid="{00000000-0005-0000-0000-0000816D0000}"/>
    <cellStyle name="Normal 3 2 12 2" xfId="28342" xr:uid="{00000000-0005-0000-0000-0000826D0000}"/>
    <cellStyle name="Normal 3 2 12 2 2" xfId="28343" xr:uid="{00000000-0005-0000-0000-0000836D0000}"/>
    <cellStyle name="Normal 3 2 12 2 3" xfId="28344" xr:uid="{00000000-0005-0000-0000-0000846D0000}"/>
    <cellStyle name="Normal 3 2 12 3" xfId="28345" xr:uid="{00000000-0005-0000-0000-0000856D0000}"/>
    <cellStyle name="Normal 3 2 12 3 2" xfId="28346" xr:uid="{00000000-0005-0000-0000-0000866D0000}"/>
    <cellStyle name="Normal 3 2 12 3 3" xfId="28347" xr:uid="{00000000-0005-0000-0000-0000876D0000}"/>
    <cellStyle name="Normal 3 2 12 4" xfId="28348" xr:uid="{00000000-0005-0000-0000-0000886D0000}"/>
    <cellStyle name="Normal 3 2 12 4 2" xfId="28349" xr:uid="{00000000-0005-0000-0000-0000896D0000}"/>
    <cellStyle name="Normal 3 2 12 4 3" xfId="28350" xr:uid="{00000000-0005-0000-0000-00008A6D0000}"/>
    <cellStyle name="Normal 3 2 12 5" xfId="28351" xr:uid="{00000000-0005-0000-0000-00008B6D0000}"/>
    <cellStyle name="Normal 3 2 12 5 2" xfId="28352" xr:uid="{00000000-0005-0000-0000-00008C6D0000}"/>
    <cellStyle name="Normal 3 2 12 5 3" xfId="28353" xr:uid="{00000000-0005-0000-0000-00008D6D0000}"/>
    <cellStyle name="Normal 3 2 12 6" xfId="28354" xr:uid="{00000000-0005-0000-0000-00008E6D0000}"/>
    <cellStyle name="Normal 3 2 12 7" xfId="28355" xr:uid="{00000000-0005-0000-0000-00008F6D0000}"/>
    <cellStyle name="Normal 3 2 13" xfId="28356" xr:uid="{00000000-0005-0000-0000-0000906D0000}"/>
    <cellStyle name="Normal 3 2 13 2" xfId="28357" xr:uid="{00000000-0005-0000-0000-0000916D0000}"/>
    <cellStyle name="Normal 3 2 13 2 2" xfId="28358" xr:uid="{00000000-0005-0000-0000-0000926D0000}"/>
    <cellStyle name="Normal 3 2 13 2 3" xfId="28359" xr:uid="{00000000-0005-0000-0000-0000936D0000}"/>
    <cellStyle name="Normal 3 2 13 3" xfId="28360" xr:uid="{00000000-0005-0000-0000-0000946D0000}"/>
    <cellStyle name="Normal 3 2 13 3 2" xfId="28361" xr:uid="{00000000-0005-0000-0000-0000956D0000}"/>
    <cellStyle name="Normal 3 2 13 3 3" xfId="28362" xr:uid="{00000000-0005-0000-0000-0000966D0000}"/>
    <cellStyle name="Normal 3 2 13 4" xfId="28363" xr:uid="{00000000-0005-0000-0000-0000976D0000}"/>
    <cellStyle name="Normal 3 2 13 4 2" xfId="28364" xr:uid="{00000000-0005-0000-0000-0000986D0000}"/>
    <cellStyle name="Normal 3 2 13 4 3" xfId="28365" xr:uid="{00000000-0005-0000-0000-0000996D0000}"/>
    <cellStyle name="Normal 3 2 13 5" xfId="28366" xr:uid="{00000000-0005-0000-0000-00009A6D0000}"/>
    <cellStyle name="Normal 3 2 13 5 2" xfId="28367" xr:uid="{00000000-0005-0000-0000-00009B6D0000}"/>
    <cellStyle name="Normal 3 2 13 5 3" xfId="28368" xr:uid="{00000000-0005-0000-0000-00009C6D0000}"/>
    <cellStyle name="Normal 3 2 13 6" xfId="28369" xr:uid="{00000000-0005-0000-0000-00009D6D0000}"/>
    <cellStyle name="Normal 3 2 13 7" xfId="28370" xr:uid="{00000000-0005-0000-0000-00009E6D0000}"/>
    <cellStyle name="Normal 3 2 14" xfId="28371" xr:uid="{00000000-0005-0000-0000-00009F6D0000}"/>
    <cellStyle name="Normal 3 2 14 2" xfId="28372" xr:uid="{00000000-0005-0000-0000-0000A06D0000}"/>
    <cellStyle name="Normal 3 2 14 2 2" xfId="28373" xr:uid="{00000000-0005-0000-0000-0000A16D0000}"/>
    <cellStyle name="Normal 3 2 14 2 3" xfId="28374" xr:uid="{00000000-0005-0000-0000-0000A26D0000}"/>
    <cellStyle name="Normal 3 2 14 3" xfId="28375" xr:uid="{00000000-0005-0000-0000-0000A36D0000}"/>
    <cellStyle name="Normal 3 2 14 3 2" xfId="28376" xr:uid="{00000000-0005-0000-0000-0000A46D0000}"/>
    <cellStyle name="Normal 3 2 14 3 3" xfId="28377" xr:uid="{00000000-0005-0000-0000-0000A56D0000}"/>
    <cellStyle name="Normal 3 2 14 4" xfId="28378" xr:uid="{00000000-0005-0000-0000-0000A66D0000}"/>
    <cellStyle name="Normal 3 2 14 4 2" xfId="28379" xr:uid="{00000000-0005-0000-0000-0000A76D0000}"/>
    <cellStyle name="Normal 3 2 14 4 3" xfId="28380" xr:uid="{00000000-0005-0000-0000-0000A86D0000}"/>
    <cellStyle name="Normal 3 2 14 5" xfId="28381" xr:uid="{00000000-0005-0000-0000-0000A96D0000}"/>
    <cellStyle name="Normal 3 2 14 5 2" xfId="28382" xr:uid="{00000000-0005-0000-0000-0000AA6D0000}"/>
    <cellStyle name="Normal 3 2 14 5 3" xfId="28383" xr:uid="{00000000-0005-0000-0000-0000AB6D0000}"/>
    <cellStyle name="Normal 3 2 14 6" xfId="28384" xr:uid="{00000000-0005-0000-0000-0000AC6D0000}"/>
    <cellStyle name="Normal 3 2 14 7" xfId="28385" xr:uid="{00000000-0005-0000-0000-0000AD6D0000}"/>
    <cellStyle name="Normal 3 2 15" xfId="28386" xr:uid="{00000000-0005-0000-0000-0000AE6D0000}"/>
    <cellStyle name="Normal 3 2 15 2" xfId="28387" xr:uid="{00000000-0005-0000-0000-0000AF6D0000}"/>
    <cellStyle name="Normal 3 2 15 3" xfId="28388" xr:uid="{00000000-0005-0000-0000-0000B06D0000}"/>
    <cellStyle name="Normal 3 2 16" xfId="28389" xr:uid="{00000000-0005-0000-0000-0000B16D0000}"/>
    <cellStyle name="Normal 3 2 16 2" xfId="28390" xr:uid="{00000000-0005-0000-0000-0000B26D0000}"/>
    <cellStyle name="Normal 3 2 16 3" xfId="28391" xr:uid="{00000000-0005-0000-0000-0000B36D0000}"/>
    <cellStyle name="Normal 3 2 17" xfId="28392" xr:uid="{00000000-0005-0000-0000-0000B46D0000}"/>
    <cellStyle name="Normal 3 2 17 2" xfId="28393" xr:uid="{00000000-0005-0000-0000-0000B56D0000}"/>
    <cellStyle name="Normal 3 2 17 3" xfId="28394" xr:uid="{00000000-0005-0000-0000-0000B66D0000}"/>
    <cellStyle name="Normal 3 2 18" xfId="28395" xr:uid="{00000000-0005-0000-0000-0000B76D0000}"/>
    <cellStyle name="Normal 3 2 18 2" xfId="28396" xr:uid="{00000000-0005-0000-0000-0000B86D0000}"/>
    <cellStyle name="Normal 3 2 18 3" xfId="28397" xr:uid="{00000000-0005-0000-0000-0000B96D0000}"/>
    <cellStyle name="Normal 3 2 19" xfId="28398" xr:uid="{00000000-0005-0000-0000-0000BA6D0000}"/>
    <cellStyle name="Normal 3 2 2" xfId="1510" xr:uid="{00000000-0005-0000-0000-0000BB6D0000}"/>
    <cellStyle name="Normal 3 2 2 10" xfId="28399" xr:uid="{00000000-0005-0000-0000-0000BC6D0000}"/>
    <cellStyle name="Normal 3 2 2 10 2" xfId="28400" xr:uid="{00000000-0005-0000-0000-0000BD6D0000}"/>
    <cellStyle name="Normal 3 2 2 10 2 2" xfId="28401" xr:uid="{00000000-0005-0000-0000-0000BE6D0000}"/>
    <cellStyle name="Normal 3 2 2 10 2 3" xfId="28402" xr:uid="{00000000-0005-0000-0000-0000BF6D0000}"/>
    <cellStyle name="Normal 3 2 2 10 3" xfId="28403" xr:uid="{00000000-0005-0000-0000-0000C06D0000}"/>
    <cellStyle name="Normal 3 2 2 10 3 2" xfId="28404" xr:uid="{00000000-0005-0000-0000-0000C16D0000}"/>
    <cellStyle name="Normal 3 2 2 10 3 3" xfId="28405" xr:uid="{00000000-0005-0000-0000-0000C26D0000}"/>
    <cellStyle name="Normal 3 2 2 10 4" xfId="28406" xr:uid="{00000000-0005-0000-0000-0000C36D0000}"/>
    <cellStyle name="Normal 3 2 2 10 4 2" xfId="28407" xr:uid="{00000000-0005-0000-0000-0000C46D0000}"/>
    <cellStyle name="Normal 3 2 2 10 4 3" xfId="28408" xr:uid="{00000000-0005-0000-0000-0000C56D0000}"/>
    <cellStyle name="Normal 3 2 2 10 5" xfId="28409" xr:uid="{00000000-0005-0000-0000-0000C66D0000}"/>
    <cellStyle name="Normal 3 2 2 10 5 2" xfId="28410" xr:uid="{00000000-0005-0000-0000-0000C76D0000}"/>
    <cellStyle name="Normal 3 2 2 10 5 3" xfId="28411" xr:uid="{00000000-0005-0000-0000-0000C86D0000}"/>
    <cellStyle name="Normal 3 2 2 10 6" xfId="28412" xr:uid="{00000000-0005-0000-0000-0000C96D0000}"/>
    <cellStyle name="Normal 3 2 2 10 7" xfId="28413" xr:uid="{00000000-0005-0000-0000-0000CA6D0000}"/>
    <cellStyle name="Normal 3 2 2 11" xfId="28414" xr:uid="{00000000-0005-0000-0000-0000CB6D0000}"/>
    <cellStyle name="Normal 3 2 2 11 2" xfId="28415" xr:uid="{00000000-0005-0000-0000-0000CC6D0000}"/>
    <cellStyle name="Normal 3 2 2 11 3" xfId="28416" xr:uid="{00000000-0005-0000-0000-0000CD6D0000}"/>
    <cellStyle name="Normal 3 2 2 12" xfId="28417" xr:uid="{00000000-0005-0000-0000-0000CE6D0000}"/>
    <cellStyle name="Normal 3 2 2 12 2" xfId="28418" xr:uid="{00000000-0005-0000-0000-0000CF6D0000}"/>
    <cellStyle name="Normal 3 2 2 12 3" xfId="28419" xr:uid="{00000000-0005-0000-0000-0000D06D0000}"/>
    <cellStyle name="Normal 3 2 2 13" xfId="28420" xr:uid="{00000000-0005-0000-0000-0000D16D0000}"/>
    <cellStyle name="Normal 3 2 2 13 2" xfId="28421" xr:uid="{00000000-0005-0000-0000-0000D26D0000}"/>
    <cellStyle name="Normal 3 2 2 13 3" xfId="28422" xr:uid="{00000000-0005-0000-0000-0000D36D0000}"/>
    <cellStyle name="Normal 3 2 2 14" xfId="28423" xr:uid="{00000000-0005-0000-0000-0000D46D0000}"/>
    <cellStyle name="Normal 3 2 2 14 2" xfId="28424" xr:uid="{00000000-0005-0000-0000-0000D56D0000}"/>
    <cellStyle name="Normal 3 2 2 14 3" xfId="28425" xr:uid="{00000000-0005-0000-0000-0000D66D0000}"/>
    <cellStyle name="Normal 3 2 2 15" xfId="28426" xr:uid="{00000000-0005-0000-0000-0000D76D0000}"/>
    <cellStyle name="Normal 3 2 2 16" xfId="28427" xr:uid="{00000000-0005-0000-0000-0000D86D0000}"/>
    <cellStyle name="Normal 3 2 2 2" xfId="28428" xr:uid="{00000000-0005-0000-0000-0000D96D0000}"/>
    <cellStyle name="Normal 3 2 2 2 10" xfId="28429" xr:uid="{00000000-0005-0000-0000-0000DA6D0000}"/>
    <cellStyle name="Normal 3 2 2 2 10 2" xfId="28430" xr:uid="{00000000-0005-0000-0000-0000DB6D0000}"/>
    <cellStyle name="Normal 3 2 2 2 10 3" xfId="28431" xr:uid="{00000000-0005-0000-0000-0000DC6D0000}"/>
    <cellStyle name="Normal 3 2 2 2 11" xfId="28432" xr:uid="{00000000-0005-0000-0000-0000DD6D0000}"/>
    <cellStyle name="Normal 3 2 2 2 11 2" xfId="28433" xr:uid="{00000000-0005-0000-0000-0000DE6D0000}"/>
    <cellStyle name="Normal 3 2 2 2 11 3" xfId="28434" xr:uid="{00000000-0005-0000-0000-0000DF6D0000}"/>
    <cellStyle name="Normal 3 2 2 2 12" xfId="28435" xr:uid="{00000000-0005-0000-0000-0000E06D0000}"/>
    <cellStyle name="Normal 3 2 2 2 12 2" xfId="28436" xr:uid="{00000000-0005-0000-0000-0000E16D0000}"/>
    <cellStyle name="Normal 3 2 2 2 12 3" xfId="28437" xr:uid="{00000000-0005-0000-0000-0000E26D0000}"/>
    <cellStyle name="Normal 3 2 2 2 13" xfId="28438" xr:uid="{00000000-0005-0000-0000-0000E36D0000}"/>
    <cellStyle name="Normal 3 2 2 2 13 2" xfId="28439" xr:uid="{00000000-0005-0000-0000-0000E46D0000}"/>
    <cellStyle name="Normal 3 2 2 2 13 3" xfId="28440" xr:uid="{00000000-0005-0000-0000-0000E56D0000}"/>
    <cellStyle name="Normal 3 2 2 2 14" xfId="28441" xr:uid="{00000000-0005-0000-0000-0000E66D0000}"/>
    <cellStyle name="Normal 3 2 2 2 15" xfId="28442" xr:uid="{00000000-0005-0000-0000-0000E76D0000}"/>
    <cellStyle name="Normal 3 2 2 2 2" xfId="28443" xr:uid="{00000000-0005-0000-0000-0000E86D0000}"/>
    <cellStyle name="Normal 3 2 2 2 2 10" xfId="28444" xr:uid="{00000000-0005-0000-0000-0000E96D0000}"/>
    <cellStyle name="Normal 3 2 2 2 2 10 2" xfId="28445" xr:uid="{00000000-0005-0000-0000-0000EA6D0000}"/>
    <cellStyle name="Normal 3 2 2 2 2 10 3" xfId="28446" xr:uid="{00000000-0005-0000-0000-0000EB6D0000}"/>
    <cellStyle name="Normal 3 2 2 2 2 11" xfId="28447" xr:uid="{00000000-0005-0000-0000-0000EC6D0000}"/>
    <cellStyle name="Normal 3 2 2 2 2 11 2" xfId="28448" xr:uid="{00000000-0005-0000-0000-0000ED6D0000}"/>
    <cellStyle name="Normal 3 2 2 2 2 11 3" xfId="28449" xr:uid="{00000000-0005-0000-0000-0000EE6D0000}"/>
    <cellStyle name="Normal 3 2 2 2 2 12" xfId="28450" xr:uid="{00000000-0005-0000-0000-0000EF6D0000}"/>
    <cellStyle name="Normal 3 2 2 2 2 12 2" xfId="28451" xr:uid="{00000000-0005-0000-0000-0000F06D0000}"/>
    <cellStyle name="Normal 3 2 2 2 2 12 3" xfId="28452" xr:uid="{00000000-0005-0000-0000-0000F16D0000}"/>
    <cellStyle name="Normal 3 2 2 2 2 13" xfId="28453" xr:uid="{00000000-0005-0000-0000-0000F26D0000}"/>
    <cellStyle name="Normal 3 2 2 2 2 14" xfId="28454" xr:uid="{00000000-0005-0000-0000-0000F36D0000}"/>
    <cellStyle name="Normal 3 2 2 2 2 2" xfId="28455" xr:uid="{00000000-0005-0000-0000-0000F46D0000}"/>
    <cellStyle name="Normal 3 2 2 2 2 2 10" xfId="28456" xr:uid="{00000000-0005-0000-0000-0000F56D0000}"/>
    <cellStyle name="Normal 3 2 2 2 2 2 11" xfId="28457" xr:uid="{00000000-0005-0000-0000-0000F66D0000}"/>
    <cellStyle name="Normal 3 2 2 2 2 2 2" xfId="28458" xr:uid="{00000000-0005-0000-0000-0000F76D0000}"/>
    <cellStyle name="Normal 3 2 2 2 2 2 2 2" xfId="28459" xr:uid="{00000000-0005-0000-0000-0000F86D0000}"/>
    <cellStyle name="Normal 3 2 2 2 2 2 2 2 2" xfId="28460" xr:uid="{00000000-0005-0000-0000-0000F96D0000}"/>
    <cellStyle name="Normal 3 2 2 2 2 2 2 2 2 2" xfId="28461" xr:uid="{00000000-0005-0000-0000-0000FA6D0000}"/>
    <cellStyle name="Normal 3 2 2 2 2 2 2 2 2 3" xfId="28462" xr:uid="{00000000-0005-0000-0000-0000FB6D0000}"/>
    <cellStyle name="Normal 3 2 2 2 2 2 2 2 3" xfId="28463" xr:uid="{00000000-0005-0000-0000-0000FC6D0000}"/>
    <cellStyle name="Normal 3 2 2 2 2 2 2 2 3 2" xfId="28464" xr:uid="{00000000-0005-0000-0000-0000FD6D0000}"/>
    <cellStyle name="Normal 3 2 2 2 2 2 2 2 3 3" xfId="28465" xr:uid="{00000000-0005-0000-0000-0000FE6D0000}"/>
    <cellStyle name="Normal 3 2 2 2 2 2 2 2 4" xfId="28466" xr:uid="{00000000-0005-0000-0000-0000FF6D0000}"/>
    <cellStyle name="Normal 3 2 2 2 2 2 2 2 4 2" xfId="28467" xr:uid="{00000000-0005-0000-0000-0000006E0000}"/>
    <cellStyle name="Normal 3 2 2 2 2 2 2 2 4 3" xfId="28468" xr:uid="{00000000-0005-0000-0000-0000016E0000}"/>
    <cellStyle name="Normal 3 2 2 2 2 2 2 2 5" xfId="28469" xr:uid="{00000000-0005-0000-0000-0000026E0000}"/>
    <cellStyle name="Normal 3 2 2 2 2 2 2 2 5 2" xfId="28470" xr:uid="{00000000-0005-0000-0000-0000036E0000}"/>
    <cellStyle name="Normal 3 2 2 2 2 2 2 2 5 3" xfId="28471" xr:uid="{00000000-0005-0000-0000-0000046E0000}"/>
    <cellStyle name="Normal 3 2 2 2 2 2 2 2 6" xfId="28472" xr:uid="{00000000-0005-0000-0000-0000056E0000}"/>
    <cellStyle name="Normal 3 2 2 2 2 2 2 2 7" xfId="28473" xr:uid="{00000000-0005-0000-0000-0000066E0000}"/>
    <cellStyle name="Normal 3 2 2 2 2 2 2 3" xfId="28474" xr:uid="{00000000-0005-0000-0000-0000076E0000}"/>
    <cellStyle name="Normal 3 2 2 2 2 2 2 3 2" xfId="28475" xr:uid="{00000000-0005-0000-0000-0000086E0000}"/>
    <cellStyle name="Normal 3 2 2 2 2 2 2 3 3" xfId="28476" xr:uid="{00000000-0005-0000-0000-0000096E0000}"/>
    <cellStyle name="Normal 3 2 2 2 2 2 2 4" xfId="28477" xr:uid="{00000000-0005-0000-0000-00000A6E0000}"/>
    <cellStyle name="Normal 3 2 2 2 2 2 2 4 2" xfId="28478" xr:uid="{00000000-0005-0000-0000-00000B6E0000}"/>
    <cellStyle name="Normal 3 2 2 2 2 2 2 4 3" xfId="28479" xr:uid="{00000000-0005-0000-0000-00000C6E0000}"/>
    <cellStyle name="Normal 3 2 2 2 2 2 2 5" xfId="28480" xr:uid="{00000000-0005-0000-0000-00000D6E0000}"/>
    <cellStyle name="Normal 3 2 2 2 2 2 2 5 2" xfId="28481" xr:uid="{00000000-0005-0000-0000-00000E6E0000}"/>
    <cellStyle name="Normal 3 2 2 2 2 2 2 5 3" xfId="28482" xr:uid="{00000000-0005-0000-0000-00000F6E0000}"/>
    <cellStyle name="Normal 3 2 2 2 2 2 2 6" xfId="28483" xr:uid="{00000000-0005-0000-0000-0000106E0000}"/>
    <cellStyle name="Normal 3 2 2 2 2 2 2 6 2" xfId="28484" xr:uid="{00000000-0005-0000-0000-0000116E0000}"/>
    <cellStyle name="Normal 3 2 2 2 2 2 2 6 3" xfId="28485" xr:uid="{00000000-0005-0000-0000-0000126E0000}"/>
    <cellStyle name="Normal 3 2 2 2 2 2 2 7" xfId="28486" xr:uid="{00000000-0005-0000-0000-0000136E0000}"/>
    <cellStyle name="Normal 3 2 2 2 2 2 2 8" xfId="28487" xr:uid="{00000000-0005-0000-0000-0000146E0000}"/>
    <cellStyle name="Normal 3 2 2 2 2 2 3" xfId="28488" xr:uid="{00000000-0005-0000-0000-0000156E0000}"/>
    <cellStyle name="Normal 3 2 2 2 2 2 3 2" xfId="28489" xr:uid="{00000000-0005-0000-0000-0000166E0000}"/>
    <cellStyle name="Normal 3 2 2 2 2 2 3 2 2" xfId="28490" xr:uid="{00000000-0005-0000-0000-0000176E0000}"/>
    <cellStyle name="Normal 3 2 2 2 2 2 3 2 3" xfId="28491" xr:uid="{00000000-0005-0000-0000-0000186E0000}"/>
    <cellStyle name="Normal 3 2 2 2 2 2 3 3" xfId="28492" xr:uid="{00000000-0005-0000-0000-0000196E0000}"/>
    <cellStyle name="Normal 3 2 2 2 2 2 3 3 2" xfId="28493" xr:uid="{00000000-0005-0000-0000-00001A6E0000}"/>
    <cellStyle name="Normal 3 2 2 2 2 2 3 3 3" xfId="28494" xr:uid="{00000000-0005-0000-0000-00001B6E0000}"/>
    <cellStyle name="Normal 3 2 2 2 2 2 3 4" xfId="28495" xr:uid="{00000000-0005-0000-0000-00001C6E0000}"/>
    <cellStyle name="Normal 3 2 2 2 2 2 3 4 2" xfId="28496" xr:uid="{00000000-0005-0000-0000-00001D6E0000}"/>
    <cellStyle name="Normal 3 2 2 2 2 2 3 4 3" xfId="28497" xr:uid="{00000000-0005-0000-0000-00001E6E0000}"/>
    <cellStyle name="Normal 3 2 2 2 2 2 3 5" xfId="28498" xr:uid="{00000000-0005-0000-0000-00001F6E0000}"/>
    <cellStyle name="Normal 3 2 2 2 2 2 3 5 2" xfId="28499" xr:uid="{00000000-0005-0000-0000-0000206E0000}"/>
    <cellStyle name="Normal 3 2 2 2 2 2 3 5 3" xfId="28500" xr:uid="{00000000-0005-0000-0000-0000216E0000}"/>
    <cellStyle name="Normal 3 2 2 2 2 2 3 6" xfId="28501" xr:uid="{00000000-0005-0000-0000-0000226E0000}"/>
    <cellStyle name="Normal 3 2 2 2 2 2 3 7" xfId="28502" xr:uid="{00000000-0005-0000-0000-0000236E0000}"/>
    <cellStyle name="Normal 3 2 2 2 2 2 4" xfId="28503" xr:uid="{00000000-0005-0000-0000-0000246E0000}"/>
    <cellStyle name="Normal 3 2 2 2 2 2 4 2" xfId="28504" xr:uid="{00000000-0005-0000-0000-0000256E0000}"/>
    <cellStyle name="Normal 3 2 2 2 2 2 4 2 2" xfId="28505" xr:uid="{00000000-0005-0000-0000-0000266E0000}"/>
    <cellStyle name="Normal 3 2 2 2 2 2 4 2 3" xfId="28506" xr:uid="{00000000-0005-0000-0000-0000276E0000}"/>
    <cellStyle name="Normal 3 2 2 2 2 2 4 3" xfId="28507" xr:uid="{00000000-0005-0000-0000-0000286E0000}"/>
    <cellStyle name="Normal 3 2 2 2 2 2 4 3 2" xfId="28508" xr:uid="{00000000-0005-0000-0000-0000296E0000}"/>
    <cellStyle name="Normal 3 2 2 2 2 2 4 3 3" xfId="28509" xr:uid="{00000000-0005-0000-0000-00002A6E0000}"/>
    <cellStyle name="Normal 3 2 2 2 2 2 4 4" xfId="28510" xr:uid="{00000000-0005-0000-0000-00002B6E0000}"/>
    <cellStyle name="Normal 3 2 2 2 2 2 4 4 2" xfId="28511" xr:uid="{00000000-0005-0000-0000-00002C6E0000}"/>
    <cellStyle name="Normal 3 2 2 2 2 2 4 4 3" xfId="28512" xr:uid="{00000000-0005-0000-0000-00002D6E0000}"/>
    <cellStyle name="Normal 3 2 2 2 2 2 4 5" xfId="28513" xr:uid="{00000000-0005-0000-0000-00002E6E0000}"/>
    <cellStyle name="Normal 3 2 2 2 2 2 4 5 2" xfId="28514" xr:uid="{00000000-0005-0000-0000-00002F6E0000}"/>
    <cellStyle name="Normal 3 2 2 2 2 2 4 5 3" xfId="28515" xr:uid="{00000000-0005-0000-0000-0000306E0000}"/>
    <cellStyle name="Normal 3 2 2 2 2 2 4 6" xfId="28516" xr:uid="{00000000-0005-0000-0000-0000316E0000}"/>
    <cellStyle name="Normal 3 2 2 2 2 2 4 7" xfId="28517" xr:uid="{00000000-0005-0000-0000-0000326E0000}"/>
    <cellStyle name="Normal 3 2 2 2 2 2 5" xfId="28518" xr:uid="{00000000-0005-0000-0000-0000336E0000}"/>
    <cellStyle name="Normal 3 2 2 2 2 2 5 2" xfId="28519" xr:uid="{00000000-0005-0000-0000-0000346E0000}"/>
    <cellStyle name="Normal 3 2 2 2 2 2 5 2 2" xfId="28520" xr:uid="{00000000-0005-0000-0000-0000356E0000}"/>
    <cellStyle name="Normal 3 2 2 2 2 2 5 2 3" xfId="28521" xr:uid="{00000000-0005-0000-0000-0000366E0000}"/>
    <cellStyle name="Normal 3 2 2 2 2 2 5 3" xfId="28522" xr:uid="{00000000-0005-0000-0000-0000376E0000}"/>
    <cellStyle name="Normal 3 2 2 2 2 2 5 3 2" xfId="28523" xr:uid="{00000000-0005-0000-0000-0000386E0000}"/>
    <cellStyle name="Normal 3 2 2 2 2 2 5 3 3" xfId="28524" xr:uid="{00000000-0005-0000-0000-0000396E0000}"/>
    <cellStyle name="Normal 3 2 2 2 2 2 5 4" xfId="28525" xr:uid="{00000000-0005-0000-0000-00003A6E0000}"/>
    <cellStyle name="Normal 3 2 2 2 2 2 5 4 2" xfId="28526" xr:uid="{00000000-0005-0000-0000-00003B6E0000}"/>
    <cellStyle name="Normal 3 2 2 2 2 2 5 4 3" xfId="28527" xr:uid="{00000000-0005-0000-0000-00003C6E0000}"/>
    <cellStyle name="Normal 3 2 2 2 2 2 5 5" xfId="28528" xr:uid="{00000000-0005-0000-0000-00003D6E0000}"/>
    <cellStyle name="Normal 3 2 2 2 2 2 5 5 2" xfId="28529" xr:uid="{00000000-0005-0000-0000-00003E6E0000}"/>
    <cellStyle name="Normal 3 2 2 2 2 2 5 5 3" xfId="28530" xr:uid="{00000000-0005-0000-0000-00003F6E0000}"/>
    <cellStyle name="Normal 3 2 2 2 2 2 5 6" xfId="28531" xr:uid="{00000000-0005-0000-0000-0000406E0000}"/>
    <cellStyle name="Normal 3 2 2 2 2 2 5 7" xfId="28532" xr:uid="{00000000-0005-0000-0000-0000416E0000}"/>
    <cellStyle name="Normal 3 2 2 2 2 2 6" xfId="28533" xr:uid="{00000000-0005-0000-0000-0000426E0000}"/>
    <cellStyle name="Normal 3 2 2 2 2 2 6 2" xfId="28534" xr:uid="{00000000-0005-0000-0000-0000436E0000}"/>
    <cellStyle name="Normal 3 2 2 2 2 2 6 3" xfId="28535" xr:uid="{00000000-0005-0000-0000-0000446E0000}"/>
    <cellStyle name="Normal 3 2 2 2 2 2 7" xfId="28536" xr:uid="{00000000-0005-0000-0000-0000456E0000}"/>
    <cellStyle name="Normal 3 2 2 2 2 2 7 2" xfId="28537" xr:uid="{00000000-0005-0000-0000-0000466E0000}"/>
    <cellStyle name="Normal 3 2 2 2 2 2 7 3" xfId="28538" xr:uid="{00000000-0005-0000-0000-0000476E0000}"/>
    <cellStyle name="Normal 3 2 2 2 2 2 8" xfId="28539" xr:uid="{00000000-0005-0000-0000-0000486E0000}"/>
    <cellStyle name="Normal 3 2 2 2 2 2 8 2" xfId="28540" xr:uid="{00000000-0005-0000-0000-0000496E0000}"/>
    <cellStyle name="Normal 3 2 2 2 2 2 8 3" xfId="28541" xr:uid="{00000000-0005-0000-0000-00004A6E0000}"/>
    <cellStyle name="Normal 3 2 2 2 2 2 9" xfId="28542" xr:uid="{00000000-0005-0000-0000-00004B6E0000}"/>
    <cellStyle name="Normal 3 2 2 2 2 2 9 2" xfId="28543" xr:uid="{00000000-0005-0000-0000-00004C6E0000}"/>
    <cellStyle name="Normal 3 2 2 2 2 2 9 3" xfId="28544" xr:uid="{00000000-0005-0000-0000-00004D6E0000}"/>
    <cellStyle name="Normal 3 2 2 2 2 3" xfId="28545" xr:uid="{00000000-0005-0000-0000-00004E6E0000}"/>
    <cellStyle name="Normal 3 2 2 2 2 3 2" xfId="28546" xr:uid="{00000000-0005-0000-0000-00004F6E0000}"/>
    <cellStyle name="Normal 3 2 2 2 2 3 2 2" xfId="28547" xr:uid="{00000000-0005-0000-0000-0000506E0000}"/>
    <cellStyle name="Normal 3 2 2 2 2 3 2 2 2" xfId="28548" xr:uid="{00000000-0005-0000-0000-0000516E0000}"/>
    <cellStyle name="Normal 3 2 2 2 2 3 2 2 3" xfId="28549" xr:uid="{00000000-0005-0000-0000-0000526E0000}"/>
    <cellStyle name="Normal 3 2 2 2 2 3 2 3" xfId="28550" xr:uid="{00000000-0005-0000-0000-0000536E0000}"/>
    <cellStyle name="Normal 3 2 2 2 2 3 2 3 2" xfId="28551" xr:uid="{00000000-0005-0000-0000-0000546E0000}"/>
    <cellStyle name="Normal 3 2 2 2 2 3 2 3 3" xfId="28552" xr:uid="{00000000-0005-0000-0000-0000556E0000}"/>
    <cellStyle name="Normal 3 2 2 2 2 3 2 4" xfId="28553" xr:uid="{00000000-0005-0000-0000-0000566E0000}"/>
    <cellStyle name="Normal 3 2 2 2 2 3 2 4 2" xfId="28554" xr:uid="{00000000-0005-0000-0000-0000576E0000}"/>
    <cellStyle name="Normal 3 2 2 2 2 3 2 4 3" xfId="28555" xr:uid="{00000000-0005-0000-0000-0000586E0000}"/>
    <cellStyle name="Normal 3 2 2 2 2 3 2 5" xfId="28556" xr:uid="{00000000-0005-0000-0000-0000596E0000}"/>
    <cellStyle name="Normal 3 2 2 2 2 3 2 5 2" xfId="28557" xr:uid="{00000000-0005-0000-0000-00005A6E0000}"/>
    <cellStyle name="Normal 3 2 2 2 2 3 2 5 3" xfId="28558" xr:uid="{00000000-0005-0000-0000-00005B6E0000}"/>
    <cellStyle name="Normal 3 2 2 2 2 3 2 6" xfId="28559" xr:uid="{00000000-0005-0000-0000-00005C6E0000}"/>
    <cellStyle name="Normal 3 2 2 2 2 3 2 7" xfId="28560" xr:uid="{00000000-0005-0000-0000-00005D6E0000}"/>
    <cellStyle name="Normal 3 2 2 2 2 3 3" xfId="28561" xr:uid="{00000000-0005-0000-0000-00005E6E0000}"/>
    <cellStyle name="Normal 3 2 2 2 2 3 3 2" xfId="28562" xr:uid="{00000000-0005-0000-0000-00005F6E0000}"/>
    <cellStyle name="Normal 3 2 2 2 2 3 3 3" xfId="28563" xr:uid="{00000000-0005-0000-0000-0000606E0000}"/>
    <cellStyle name="Normal 3 2 2 2 2 3 4" xfId="28564" xr:uid="{00000000-0005-0000-0000-0000616E0000}"/>
    <cellStyle name="Normal 3 2 2 2 2 3 4 2" xfId="28565" xr:uid="{00000000-0005-0000-0000-0000626E0000}"/>
    <cellStyle name="Normal 3 2 2 2 2 3 4 3" xfId="28566" xr:uid="{00000000-0005-0000-0000-0000636E0000}"/>
    <cellStyle name="Normal 3 2 2 2 2 3 5" xfId="28567" xr:uid="{00000000-0005-0000-0000-0000646E0000}"/>
    <cellStyle name="Normal 3 2 2 2 2 3 5 2" xfId="28568" xr:uid="{00000000-0005-0000-0000-0000656E0000}"/>
    <cellStyle name="Normal 3 2 2 2 2 3 5 3" xfId="28569" xr:uid="{00000000-0005-0000-0000-0000666E0000}"/>
    <cellStyle name="Normal 3 2 2 2 2 3 6" xfId="28570" xr:uid="{00000000-0005-0000-0000-0000676E0000}"/>
    <cellStyle name="Normal 3 2 2 2 2 3 6 2" xfId="28571" xr:uid="{00000000-0005-0000-0000-0000686E0000}"/>
    <cellStyle name="Normal 3 2 2 2 2 3 6 3" xfId="28572" xr:uid="{00000000-0005-0000-0000-0000696E0000}"/>
    <cellStyle name="Normal 3 2 2 2 2 3 7" xfId="28573" xr:uid="{00000000-0005-0000-0000-00006A6E0000}"/>
    <cellStyle name="Normal 3 2 2 2 2 3 8" xfId="28574" xr:uid="{00000000-0005-0000-0000-00006B6E0000}"/>
    <cellStyle name="Normal 3 2 2 2 2 4" xfId="28575" xr:uid="{00000000-0005-0000-0000-00006C6E0000}"/>
    <cellStyle name="Normal 3 2 2 2 2 4 2" xfId="28576" xr:uid="{00000000-0005-0000-0000-00006D6E0000}"/>
    <cellStyle name="Normal 3 2 2 2 2 4 2 2" xfId="28577" xr:uid="{00000000-0005-0000-0000-00006E6E0000}"/>
    <cellStyle name="Normal 3 2 2 2 2 4 2 2 2" xfId="28578" xr:uid="{00000000-0005-0000-0000-00006F6E0000}"/>
    <cellStyle name="Normal 3 2 2 2 2 4 2 2 3" xfId="28579" xr:uid="{00000000-0005-0000-0000-0000706E0000}"/>
    <cellStyle name="Normal 3 2 2 2 2 4 2 3" xfId="28580" xr:uid="{00000000-0005-0000-0000-0000716E0000}"/>
    <cellStyle name="Normal 3 2 2 2 2 4 2 3 2" xfId="28581" xr:uid="{00000000-0005-0000-0000-0000726E0000}"/>
    <cellStyle name="Normal 3 2 2 2 2 4 2 3 3" xfId="28582" xr:uid="{00000000-0005-0000-0000-0000736E0000}"/>
    <cellStyle name="Normal 3 2 2 2 2 4 2 4" xfId="28583" xr:uid="{00000000-0005-0000-0000-0000746E0000}"/>
    <cellStyle name="Normal 3 2 2 2 2 4 2 4 2" xfId="28584" xr:uid="{00000000-0005-0000-0000-0000756E0000}"/>
    <cellStyle name="Normal 3 2 2 2 2 4 2 4 3" xfId="28585" xr:uid="{00000000-0005-0000-0000-0000766E0000}"/>
    <cellStyle name="Normal 3 2 2 2 2 4 2 5" xfId="28586" xr:uid="{00000000-0005-0000-0000-0000776E0000}"/>
    <cellStyle name="Normal 3 2 2 2 2 4 2 5 2" xfId="28587" xr:uid="{00000000-0005-0000-0000-0000786E0000}"/>
    <cellStyle name="Normal 3 2 2 2 2 4 2 5 3" xfId="28588" xr:uid="{00000000-0005-0000-0000-0000796E0000}"/>
    <cellStyle name="Normal 3 2 2 2 2 4 2 6" xfId="28589" xr:uid="{00000000-0005-0000-0000-00007A6E0000}"/>
    <cellStyle name="Normal 3 2 2 2 2 4 2 7" xfId="28590" xr:uid="{00000000-0005-0000-0000-00007B6E0000}"/>
    <cellStyle name="Normal 3 2 2 2 2 4 3" xfId="28591" xr:uid="{00000000-0005-0000-0000-00007C6E0000}"/>
    <cellStyle name="Normal 3 2 2 2 2 4 3 2" xfId="28592" xr:uid="{00000000-0005-0000-0000-00007D6E0000}"/>
    <cellStyle name="Normal 3 2 2 2 2 4 3 3" xfId="28593" xr:uid="{00000000-0005-0000-0000-00007E6E0000}"/>
    <cellStyle name="Normal 3 2 2 2 2 4 4" xfId="28594" xr:uid="{00000000-0005-0000-0000-00007F6E0000}"/>
    <cellStyle name="Normal 3 2 2 2 2 4 4 2" xfId="28595" xr:uid="{00000000-0005-0000-0000-0000806E0000}"/>
    <cellStyle name="Normal 3 2 2 2 2 4 4 3" xfId="28596" xr:uid="{00000000-0005-0000-0000-0000816E0000}"/>
    <cellStyle name="Normal 3 2 2 2 2 4 5" xfId="28597" xr:uid="{00000000-0005-0000-0000-0000826E0000}"/>
    <cellStyle name="Normal 3 2 2 2 2 4 5 2" xfId="28598" xr:uid="{00000000-0005-0000-0000-0000836E0000}"/>
    <cellStyle name="Normal 3 2 2 2 2 4 5 3" xfId="28599" xr:uid="{00000000-0005-0000-0000-0000846E0000}"/>
    <cellStyle name="Normal 3 2 2 2 2 4 6" xfId="28600" xr:uid="{00000000-0005-0000-0000-0000856E0000}"/>
    <cellStyle name="Normal 3 2 2 2 2 4 6 2" xfId="28601" xr:uid="{00000000-0005-0000-0000-0000866E0000}"/>
    <cellStyle name="Normal 3 2 2 2 2 4 6 3" xfId="28602" xr:uid="{00000000-0005-0000-0000-0000876E0000}"/>
    <cellStyle name="Normal 3 2 2 2 2 4 7" xfId="28603" xr:uid="{00000000-0005-0000-0000-0000886E0000}"/>
    <cellStyle name="Normal 3 2 2 2 2 4 8" xfId="28604" xr:uid="{00000000-0005-0000-0000-0000896E0000}"/>
    <cellStyle name="Normal 3 2 2 2 2 5" xfId="28605" xr:uid="{00000000-0005-0000-0000-00008A6E0000}"/>
    <cellStyle name="Normal 3 2 2 2 2 5 2" xfId="28606" xr:uid="{00000000-0005-0000-0000-00008B6E0000}"/>
    <cellStyle name="Normal 3 2 2 2 2 5 2 2" xfId="28607" xr:uid="{00000000-0005-0000-0000-00008C6E0000}"/>
    <cellStyle name="Normal 3 2 2 2 2 5 2 3" xfId="28608" xr:uid="{00000000-0005-0000-0000-00008D6E0000}"/>
    <cellStyle name="Normal 3 2 2 2 2 5 3" xfId="28609" xr:uid="{00000000-0005-0000-0000-00008E6E0000}"/>
    <cellStyle name="Normal 3 2 2 2 2 5 3 2" xfId="28610" xr:uid="{00000000-0005-0000-0000-00008F6E0000}"/>
    <cellStyle name="Normal 3 2 2 2 2 5 3 3" xfId="28611" xr:uid="{00000000-0005-0000-0000-0000906E0000}"/>
    <cellStyle name="Normal 3 2 2 2 2 5 4" xfId="28612" xr:uid="{00000000-0005-0000-0000-0000916E0000}"/>
    <cellStyle name="Normal 3 2 2 2 2 5 4 2" xfId="28613" xr:uid="{00000000-0005-0000-0000-0000926E0000}"/>
    <cellStyle name="Normal 3 2 2 2 2 5 4 3" xfId="28614" xr:uid="{00000000-0005-0000-0000-0000936E0000}"/>
    <cellStyle name="Normal 3 2 2 2 2 5 5" xfId="28615" xr:uid="{00000000-0005-0000-0000-0000946E0000}"/>
    <cellStyle name="Normal 3 2 2 2 2 5 5 2" xfId="28616" xr:uid="{00000000-0005-0000-0000-0000956E0000}"/>
    <cellStyle name="Normal 3 2 2 2 2 5 5 3" xfId="28617" xr:uid="{00000000-0005-0000-0000-0000966E0000}"/>
    <cellStyle name="Normal 3 2 2 2 2 5 6" xfId="28618" xr:uid="{00000000-0005-0000-0000-0000976E0000}"/>
    <cellStyle name="Normal 3 2 2 2 2 5 7" xfId="28619" xr:uid="{00000000-0005-0000-0000-0000986E0000}"/>
    <cellStyle name="Normal 3 2 2 2 2 6" xfId="28620" xr:uid="{00000000-0005-0000-0000-0000996E0000}"/>
    <cellStyle name="Normal 3 2 2 2 2 6 2" xfId="28621" xr:uid="{00000000-0005-0000-0000-00009A6E0000}"/>
    <cellStyle name="Normal 3 2 2 2 2 6 2 2" xfId="28622" xr:uid="{00000000-0005-0000-0000-00009B6E0000}"/>
    <cellStyle name="Normal 3 2 2 2 2 6 2 3" xfId="28623" xr:uid="{00000000-0005-0000-0000-00009C6E0000}"/>
    <cellStyle name="Normal 3 2 2 2 2 6 3" xfId="28624" xr:uid="{00000000-0005-0000-0000-00009D6E0000}"/>
    <cellStyle name="Normal 3 2 2 2 2 6 3 2" xfId="28625" xr:uid="{00000000-0005-0000-0000-00009E6E0000}"/>
    <cellStyle name="Normal 3 2 2 2 2 6 3 3" xfId="28626" xr:uid="{00000000-0005-0000-0000-00009F6E0000}"/>
    <cellStyle name="Normal 3 2 2 2 2 6 4" xfId="28627" xr:uid="{00000000-0005-0000-0000-0000A06E0000}"/>
    <cellStyle name="Normal 3 2 2 2 2 6 4 2" xfId="28628" xr:uid="{00000000-0005-0000-0000-0000A16E0000}"/>
    <cellStyle name="Normal 3 2 2 2 2 6 4 3" xfId="28629" xr:uid="{00000000-0005-0000-0000-0000A26E0000}"/>
    <cellStyle name="Normal 3 2 2 2 2 6 5" xfId="28630" xr:uid="{00000000-0005-0000-0000-0000A36E0000}"/>
    <cellStyle name="Normal 3 2 2 2 2 6 5 2" xfId="28631" xr:uid="{00000000-0005-0000-0000-0000A46E0000}"/>
    <cellStyle name="Normal 3 2 2 2 2 6 5 3" xfId="28632" xr:uid="{00000000-0005-0000-0000-0000A56E0000}"/>
    <cellStyle name="Normal 3 2 2 2 2 6 6" xfId="28633" xr:uid="{00000000-0005-0000-0000-0000A66E0000}"/>
    <cellStyle name="Normal 3 2 2 2 2 6 7" xfId="28634" xr:uid="{00000000-0005-0000-0000-0000A76E0000}"/>
    <cellStyle name="Normal 3 2 2 2 2 7" xfId="28635" xr:uid="{00000000-0005-0000-0000-0000A86E0000}"/>
    <cellStyle name="Normal 3 2 2 2 2 7 2" xfId="28636" xr:uid="{00000000-0005-0000-0000-0000A96E0000}"/>
    <cellStyle name="Normal 3 2 2 2 2 7 2 2" xfId="28637" xr:uid="{00000000-0005-0000-0000-0000AA6E0000}"/>
    <cellStyle name="Normal 3 2 2 2 2 7 2 3" xfId="28638" xr:uid="{00000000-0005-0000-0000-0000AB6E0000}"/>
    <cellStyle name="Normal 3 2 2 2 2 7 3" xfId="28639" xr:uid="{00000000-0005-0000-0000-0000AC6E0000}"/>
    <cellStyle name="Normal 3 2 2 2 2 7 3 2" xfId="28640" xr:uid="{00000000-0005-0000-0000-0000AD6E0000}"/>
    <cellStyle name="Normal 3 2 2 2 2 7 3 3" xfId="28641" xr:uid="{00000000-0005-0000-0000-0000AE6E0000}"/>
    <cellStyle name="Normal 3 2 2 2 2 7 4" xfId="28642" xr:uid="{00000000-0005-0000-0000-0000AF6E0000}"/>
    <cellStyle name="Normal 3 2 2 2 2 7 4 2" xfId="28643" xr:uid="{00000000-0005-0000-0000-0000B06E0000}"/>
    <cellStyle name="Normal 3 2 2 2 2 7 4 3" xfId="28644" xr:uid="{00000000-0005-0000-0000-0000B16E0000}"/>
    <cellStyle name="Normal 3 2 2 2 2 7 5" xfId="28645" xr:uid="{00000000-0005-0000-0000-0000B26E0000}"/>
    <cellStyle name="Normal 3 2 2 2 2 7 5 2" xfId="28646" xr:uid="{00000000-0005-0000-0000-0000B36E0000}"/>
    <cellStyle name="Normal 3 2 2 2 2 7 5 3" xfId="28647" xr:uid="{00000000-0005-0000-0000-0000B46E0000}"/>
    <cellStyle name="Normal 3 2 2 2 2 7 6" xfId="28648" xr:uid="{00000000-0005-0000-0000-0000B56E0000}"/>
    <cellStyle name="Normal 3 2 2 2 2 7 7" xfId="28649" xr:uid="{00000000-0005-0000-0000-0000B66E0000}"/>
    <cellStyle name="Normal 3 2 2 2 2 8" xfId="28650" xr:uid="{00000000-0005-0000-0000-0000B76E0000}"/>
    <cellStyle name="Normal 3 2 2 2 2 8 2" xfId="28651" xr:uid="{00000000-0005-0000-0000-0000B86E0000}"/>
    <cellStyle name="Normal 3 2 2 2 2 8 2 2" xfId="28652" xr:uid="{00000000-0005-0000-0000-0000B96E0000}"/>
    <cellStyle name="Normal 3 2 2 2 2 8 2 3" xfId="28653" xr:uid="{00000000-0005-0000-0000-0000BA6E0000}"/>
    <cellStyle name="Normal 3 2 2 2 2 8 3" xfId="28654" xr:uid="{00000000-0005-0000-0000-0000BB6E0000}"/>
    <cellStyle name="Normal 3 2 2 2 2 8 3 2" xfId="28655" xr:uid="{00000000-0005-0000-0000-0000BC6E0000}"/>
    <cellStyle name="Normal 3 2 2 2 2 8 3 3" xfId="28656" xr:uid="{00000000-0005-0000-0000-0000BD6E0000}"/>
    <cellStyle name="Normal 3 2 2 2 2 8 4" xfId="28657" xr:uid="{00000000-0005-0000-0000-0000BE6E0000}"/>
    <cellStyle name="Normal 3 2 2 2 2 8 4 2" xfId="28658" xr:uid="{00000000-0005-0000-0000-0000BF6E0000}"/>
    <cellStyle name="Normal 3 2 2 2 2 8 4 3" xfId="28659" xr:uid="{00000000-0005-0000-0000-0000C06E0000}"/>
    <cellStyle name="Normal 3 2 2 2 2 8 5" xfId="28660" xr:uid="{00000000-0005-0000-0000-0000C16E0000}"/>
    <cellStyle name="Normal 3 2 2 2 2 8 5 2" xfId="28661" xr:uid="{00000000-0005-0000-0000-0000C26E0000}"/>
    <cellStyle name="Normal 3 2 2 2 2 8 5 3" xfId="28662" xr:uid="{00000000-0005-0000-0000-0000C36E0000}"/>
    <cellStyle name="Normal 3 2 2 2 2 8 6" xfId="28663" xr:uid="{00000000-0005-0000-0000-0000C46E0000}"/>
    <cellStyle name="Normal 3 2 2 2 2 8 7" xfId="28664" xr:uid="{00000000-0005-0000-0000-0000C56E0000}"/>
    <cellStyle name="Normal 3 2 2 2 2 9" xfId="28665" xr:uid="{00000000-0005-0000-0000-0000C66E0000}"/>
    <cellStyle name="Normal 3 2 2 2 2 9 2" xfId="28666" xr:uid="{00000000-0005-0000-0000-0000C76E0000}"/>
    <cellStyle name="Normal 3 2 2 2 2 9 3" xfId="28667" xr:uid="{00000000-0005-0000-0000-0000C86E0000}"/>
    <cellStyle name="Normal 3 2 2 2 3" xfId="28668" xr:uid="{00000000-0005-0000-0000-0000C96E0000}"/>
    <cellStyle name="Normal 3 2 2 2 3 10" xfId="28669" xr:uid="{00000000-0005-0000-0000-0000CA6E0000}"/>
    <cellStyle name="Normal 3 2 2 2 3 11" xfId="28670" xr:uid="{00000000-0005-0000-0000-0000CB6E0000}"/>
    <cellStyle name="Normal 3 2 2 2 3 2" xfId="28671" xr:uid="{00000000-0005-0000-0000-0000CC6E0000}"/>
    <cellStyle name="Normal 3 2 2 2 3 2 2" xfId="28672" xr:uid="{00000000-0005-0000-0000-0000CD6E0000}"/>
    <cellStyle name="Normal 3 2 2 2 3 2 2 2" xfId="28673" xr:uid="{00000000-0005-0000-0000-0000CE6E0000}"/>
    <cellStyle name="Normal 3 2 2 2 3 2 2 2 2" xfId="28674" xr:uid="{00000000-0005-0000-0000-0000CF6E0000}"/>
    <cellStyle name="Normal 3 2 2 2 3 2 2 2 3" xfId="28675" xr:uid="{00000000-0005-0000-0000-0000D06E0000}"/>
    <cellStyle name="Normal 3 2 2 2 3 2 2 3" xfId="28676" xr:uid="{00000000-0005-0000-0000-0000D16E0000}"/>
    <cellStyle name="Normal 3 2 2 2 3 2 2 3 2" xfId="28677" xr:uid="{00000000-0005-0000-0000-0000D26E0000}"/>
    <cellStyle name="Normal 3 2 2 2 3 2 2 3 3" xfId="28678" xr:uid="{00000000-0005-0000-0000-0000D36E0000}"/>
    <cellStyle name="Normal 3 2 2 2 3 2 2 4" xfId="28679" xr:uid="{00000000-0005-0000-0000-0000D46E0000}"/>
    <cellStyle name="Normal 3 2 2 2 3 2 2 4 2" xfId="28680" xr:uid="{00000000-0005-0000-0000-0000D56E0000}"/>
    <cellStyle name="Normal 3 2 2 2 3 2 2 4 3" xfId="28681" xr:uid="{00000000-0005-0000-0000-0000D66E0000}"/>
    <cellStyle name="Normal 3 2 2 2 3 2 2 5" xfId="28682" xr:uid="{00000000-0005-0000-0000-0000D76E0000}"/>
    <cellStyle name="Normal 3 2 2 2 3 2 2 5 2" xfId="28683" xr:uid="{00000000-0005-0000-0000-0000D86E0000}"/>
    <cellStyle name="Normal 3 2 2 2 3 2 2 5 3" xfId="28684" xr:uid="{00000000-0005-0000-0000-0000D96E0000}"/>
    <cellStyle name="Normal 3 2 2 2 3 2 2 6" xfId="28685" xr:uid="{00000000-0005-0000-0000-0000DA6E0000}"/>
    <cellStyle name="Normal 3 2 2 2 3 2 2 7" xfId="28686" xr:uid="{00000000-0005-0000-0000-0000DB6E0000}"/>
    <cellStyle name="Normal 3 2 2 2 3 2 3" xfId="28687" xr:uid="{00000000-0005-0000-0000-0000DC6E0000}"/>
    <cellStyle name="Normal 3 2 2 2 3 2 3 2" xfId="28688" xr:uid="{00000000-0005-0000-0000-0000DD6E0000}"/>
    <cellStyle name="Normal 3 2 2 2 3 2 3 3" xfId="28689" xr:uid="{00000000-0005-0000-0000-0000DE6E0000}"/>
    <cellStyle name="Normal 3 2 2 2 3 2 4" xfId="28690" xr:uid="{00000000-0005-0000-0000-0000DF6E0000}"/>
    <cellStyle name="Normal 3 2 2 2 3 2 4 2" xfId="28691" xr:uid="{00000000-0005-0000-0000-0000E06E0000}"/>
    <cellStyle name="Normal 3 2 2 2 3 2 4 3" xfId="28692" xr:uid="{00000000-0005-0000-0000-0000E16E0000}"/>
    <cellStyle name="Normal 3 2 2 2 3 2 5" xfId="28693" xr:uid="{00000000-0005-0000-0000-0000E26E0000}"/>
    <cellStyle name="Normal 3 2 2 2 3 2 5 2" xfId="28694" xr:uid="{00000000-0005-0000-0000-0000E36E0000}"/>
    <cellStyle name="Normal 3 2 2 2 3 2 5 3" xfId="28695" xr:uid="{00000000-0005-0000-0000-0000E46E0000}"/>
    <cellStyle name="Normal 3 2 2 2 3 2 6" xfId="28696" xr:uid="{00000000-0005-0000-0000-0000E56E0000}"/>
    <cellStyle name="Normal 3 2 2 2 3 2 6 2" xfId="28697" xr:uid="{00000000-0005-0000-0000-0000E66E0000}"/>
    <cellStyle name="Normal 3 2 2 2 3 2 6 3" xfId="28698" xr:uid="{00000000-0005-0000-0000-0000E76E0000}"/>
    <cellStyle name="Normal 3 2 2 2 3 2 7" xfId="28699" xr:uid="{00000000-0005-0000-0000-0000E86E0000}"/>
    <cellStyle name="Normal 3 2 2 2 3 2 8" xfId="28700" xr:uid="{00000000-0005-0000-0000-0000E96E0000}"/>
    <cellStyle name="Normal 3 2 2 2 3 3" xfId="28701" xr:uid="{00000000-0005-0000-0000-0000EA6E0000}"/>
    <cellStyle name="Normal 3 2 2 2 3 3 2" xfId="28702" xr:uid="{00000000-0005-0000-0000-0000EB6E0000}"/>
    <cellStyle name="Normal 3 2 2 2 3 3 2 2" xfId="28703" xr:uid="{00000000-0005-0000-0000-0000EC6E0000}"/>
    <cellStyle name="Normal 3 2 2 2 3 3 2 3" xfId="28704" xr:uid="{00000000-0005-0000-0000-0000ED6E0000}"/>
    <cellStyle name="Normal 3 2 2 2 3 3 3" xfId="28705" xr:uid="{00000000-0005-0000-0000-0000EE6E0000}"/>
    <cellStyle name="Normal 3 2 2 2 3 3 3 2" xfId="28706" xr:uid="{00000000-0005-0000-0000-0000EF6E0000}"/>
    <cellStyle name="Normal 3 2 2 2 3 3 3 3" xfId="28707" xr:uid="{00000000-0005-0000-0000-0000F06E0000}"/>
    <cellStyle name="Normal 3 2 2 2 3 3 4" xfId="28708" xr:uid="{00000000-0005-0000-0000-0000F16E0000}"/>
    <cellStyle name="Normal 3 2 2 2 3 3 4 2" xfId="28709" xr:uid="{00000000-0005-0000-0000-0000F26E0000}"/>
    <cellStyle name="Normal 3 2 2 2 3 3 4 3" xfId="28710" xr:uid="{00000000-0005-0000-0000-0000F36E0000}"/>
    <cellStyle name="Normal 3 2 2 2 3 3 5" xfId="28711" xr:uid="{00000000-0005-0000-0000-0000F46E0000}"/>
    <cellStyle name="Normal 3 2 2 2 3 3 5 2" xfId="28712" xr:uid="{00000000-0005-0000-0000-0000F56E0000}"/>
    <cellStyle name="Normal 3 2 2 2 3 3 5 3" xfId="28713" xr:uid="{00000000-0005-0000-0000-0000F66E0000}"/>
    <cellStyle name="Normal 3 2 2 2 3 3 6" xfId="28714" xr:uid="{00000000-0005-0000-0000-0000F76E0000}"/>
    <cellStyle name="Normal 3 2 2 2 3 3 7" xfId="28715" xr:uid="{00000000-0005-0000-0000-0000F86E0000}"/>
    <cellStyle name="Normal 3 2 2 2 3 4" xfId="28716" xr:uid="{00000000-0005-0000-0000-0000F96E0000}"/>
    <cellStyle name="Normal 3 2 2 2 3 4 2" xfId="28717" xr:uid="{00000000-0005-0000-0000-0000FA6E0000}"/>
    <cellStyle name="Normal 3 2 2 2 3 4 2 2" xfId="28718" xr:uid="{00000000-0005-0000-0000-0000FB6E0000}"/>
    <cellStyle name="Normal 3 2 2 2 3 4 2 3" xfId="28719" xr:uid="{00000000-0005-0000-0000-0000FC6E0000}"/>
    <cellStyle name="Normal 3 2 2 2 3 4 3" xfId="28720" xr:uid="{00000000-0005-0000-0000-0000FD6E0000}"/>
    <cellStyle name="Normal 3 2 2 2 3 4 3 2" xfId="28721" xr:uid="{00000000-0005-0000-0000-0000FE6E0000}"/>
    <cellStyle name="Normal 3 2 2 2 3 4 3 3" xfId="28722" xr:uid="{00000000-0005-0000-0000-0000FF6E0000}"/>
    <cellStyle name="Normal 3 2 2 2 3 4 4" xfId="28723" xr:uid="{00000000-0005-0000-0000-0000006F0000}"/>
    <cellStyle name="Normal 3 2 2 2 3 4 4 2" xfId="28724" xr:uid="{00000000-0005-0000-0000-0000016F0000}"/>
    <cellStyle name="Normal 3 2 2 2 3 4 4 3" xfId="28725" xr:uid="{00000000-0005-0000-0000-0000026F0000}"/>
    <cellStyle name="Normal 3 2 2 2 3 4 5" xfId="28726" xr:uid="{00000000-0005-0000-0000-0000036F0000}"/>
    <cellStyle name="Normal 3 2 2 2 3 4 5 2" xfId="28727" xr:uid="{00000000-0005-0000-0000-0000046F0000}"/>
    <cellStyle name="Normal 3 2 2 2 3 4 5 3" xfId="28728" xr:uid="{00000000-0005-0000-0000-0000056F0000}"/>
    <cellStyle name="Normal 3 2 2 2 3 4 6" xfId="28729" xr:uid="{00000000-0005-0000-0000-0000066F0000}"/>
    <cellStyle name="Normal 3 2 2 2 3 4 7" xfId="28730" xr:uid="{00000000-0005-0000-0000-0000076F0000}"/>
    <cellStyle name="Normal 3 2 2 2 3 5" xfId="28731" xr:uid="{00000000-0005-0000-0000-0000086F0000}"/>
    <cellStyle name="Normal 3 2 2 2 3 5 2" xfId="28732" xr:uid="{00000000-0005-0000-0000-0000096F0000}"/>
    <cellStyle name="Normal 3 2 2 2 3 5 2 2" xfId="28733" xr:uid="{00000000-0005-0000-0000-00000A6F0000}"/>
    <cellStyle name="Normal 3 2 2 2 3 5 2 3" xfId="28734" xr:uid="{00000000-0005-0000-0000-00000B6F0000}"/>
    <cellStyle name="Normal 3 2 2 2 3 5 3" xfId="28735" xr:uid="{00000000-0005-0000-0000-00000C6F0000}"/>
    <cellStyle name="Normal 3 2 2 2 3 5 3 2" xfId="28736" xr:uid="{00000000-0005-0000-0000-00000D6F0000}"/>
    <cellStyle name="Normal 3 2 2 2 3 5 3 3" xfId="28737" xr:uid="{00000000-0005-0000-0000-00000E6F0000}"/>
    <cellStyle name="Normal 3 2 2 2 3 5 4" xfId="28738" xr:uid="{00000000-0005-0000-0000-00000F6F0000}"/>
    <cellStyle name="Normal 3 2 2 2 3 5 4 2" xfId="28739" xr:uid="{00000000-0005-0000-0000-0000106F0000}"/>
    <cellStyle name="Normal 3 2 2 2 3 5 4 3" xfId="28740" xr:uid="{00000000-0005-0000-0000-0000116F0000}"/>
    <cellStyle name="Normal 3 2 2 2 3 5 5" xfId="28741" xr:uid="{00000000-0005-0000-0000-0000126F0000}"/>
    <cellStyle name="Normal 3 2 2 2 3 5 5 2" xfId="28742" xr:uid="{00000000-0005-0000-0000-0000136F0000}"/>
    <cellStyle name="Normal 3 2 2 2 3 5 5 3" xfId="28743" xr:uid="{00000000-0005-0000-0000-0000146F0000}"/>
    <cellStyle name="Normal 3 2 2 2 3 5 6" xfId="28744" xr:uid="{00000000-0005-0000-0000-0000156F0000}"/>
    <cellStyle name="Normal 3 2 2 2 3 5 7" xfId="28745" xr:uid="{00000000-0005-0000-0000-0000166F0000}"/>
    <cellStyle name="Normal 3 2 2 2 3 6" xfId="28746" xr:uid="{00000000-0005-0000-0000-0000176F0000}"/>
    <cellStyle name="Normal 3 2 2 2 3 6 2" xfId="28747" xr:uid="{00000000-0005-0000-0000-0000186F0000}"/>
    <cellStyle name="Normal 3 2 2 2 3 6 3" xfId="28748" xr:uid="{00000000-0005-0000-0000-0000196F0000}"/>
    <cellStyle name="Normal 3 2 2 2 3 7" xfId="28749" xr:uid="{00000000-0005-0000-0000-00001A6F0000}"/>
    <cellStyle name="Normal 3 2 2 2 3 7 2" xfId="28750" xr:uid="{00000000-0005-0000-0000-00001B6F0000}"/>
    <cellStyle name="Normal 3 2 2 2 3 7 3" xfId="28751" xr:uid="{00000000-0005-0000-0000-00001C6F0000}"/>
    <cellStyle name="Normal 3 2 2 2 3 8" xfId="28752" xr:uid="{00000000-0005-0000-0000-00001D6F0000}"/>
    <cellStyle name="Normal 3 2 2 2 3 8 2" xfId="28753" xr:uid="{00000000-0005-0000-0000-00001E6F0000}"/>
    <cellStyle name="Normal 3 2 2 2 3 8 3" xfId="28754" xr:uid="{00000000-0005-0000-0000-00001F6F0000}"/>
    <cellStyle name="Normal 3 2 2 2 3 9" xfId="28755" xr:uid="{00000000-0005-0000-0000-0000206F0000}"/>
    <cellStyle name="Normal 3 2 2 2 3 9 2" xfId="28756" xr:uid="{00000000-0005-0000-0000-0000216F0000}"/>
    <cellStyle name="Normal 3 2 2 2 3 9 3" xfId="28757" xr:uid="{00000000-0005-0000-0000-0000226F0000}"/>
    <cellStyle name="Normal 3 2 2 2 4" xfId="28758" xr:uid="{00000000-0005-0000-0000-0000236F0000}"/>
    <cellStyle name="Normal 3 2 2 2 4 2" xfId="28759" xr:uid="{00000000-0005-0000-0000-0000246F0000}"/>
    <cellStyle name="Normal 3 2 2 2 4 2 2" xfId="28760" xr:uid="{00000000-0005-0000-0000-0000256F0000}"/>
    <cellStyle name="Normal 3 2 2 2 4 2 2 2" xfId="28761" xr:uid="{00000000-0005-0000-0000-0000266F0000}"/>
    <cellStyle name="Normal 3 2 2 2 4 2 2 3" xfId="28762" xr:uid="{00000000-0005-0000-0000-0000276F0000}"/>
    <cellStyle name="Normal 3 2 2 2 4 2 3" xfId="28763" xr:uid="{00000000-0005-0000-0000-0000286F0000}"/>
    <cellStyle name="Normal 3 2 2 2 4 2 3 2" xfId="28764" xr:uid="{00000000-0005-0000-0000-0000296F0000}"/>
    <cellStyle name="Normal 3 2 2 2 4 2 3 3" xfId="28765" xr:uid="{00000000-0005-0000-0000-00002A6F0000}"/>
    <cellStyle name="Normal 3 2 2 2 4 2 4" xfId="28766" xr:uid="{00000000-0005-0000-0000-00002B6F0000}"/>
    <cellStyle name="Normal 3 2 2 2 4 2 4 2" xfId="28767" xr:uid="{00000000-0005-0000-0000-00002C6F0000}"/>
    <cellStyle name="Normal 3 2 2 2 4 2 4 3" xfId="28768" xr:uid="{00000000-0005-0000-0000-00002D6F0000}"/>
    <cellStyle name="Normal 3 2 2 2 4 2 5" xfId="28769" xr:uid="{00000000-0005-0000-0000-00002E6F0000}"/>
    <cellStyle name="Normal 3 2 2 2 4 2 5 2" xfId="28770" xr:uid="{00000000-0005-0000-0000-00002F6F0000}"/>
    <cellStyle name="Normal 3 2 2 2 4 2 5 3" xfId="28771" xr:uid="{00000000-0005-0000-0000-0000306F0000}"/>
    <cellStyle name="Normal 3 2 2 2 4 2 6" xfId="28772" xr:uid="{00000000-0005-0000-0000-0000316F0000}"/>
    <cellStyle name="Normal 3 2 2 2 4 2 7" xfId="28773" xr:uid="{00000000-0005-0000-0000-0000326F0000}"/>
    <cellStyle name="Normal 3 2 2 2 4 3" xfId="28774" xr:uid="{00000000-0005-0000-0000-0000336F0000}"/>
    <cellStyle name="Normal 3 2 2 2 4 3 2" xfId="28775" xr:uid="{00000000-0005-0000-0000-0000346F0000}"/>
    <cellStyle name="Normal 3 2 2 2 4 3 3" xfId="28776" xr:uid="{00000000-0005-0000-0000-0000356F0000}"/>
    <cellStyle name="Normal 3 2 2 2 4 4" xfId="28777" xr:uid="{00000000-0005-0000-0000-0000366F0000}"/>
    <cellStyle name="Normal 3 2 2 2 4 4 2" xfId="28778" xr:uid="{00000000-0005-0000-0000-0000376F0000}"/>
    <cellStyle name="Normal 3 2 2 2 4 4 3" xfId="28779" xr:uid="{00000000-0005-0000-0000-0000386F0000}"/>
    <cellStyle name="Normal 3 2 2 2 4 5" xfId="28780" xr:uid="{00000000-0005-0000-0000-0000396F0000}"/>
    <cellStyle name="Normal 3 2 2 2 4 5 2" xfId="28781" xr:uid="{00000000-0005-0000-0000-00003A6F0000}"/>
    <cellStyle name="Normal 3 2 2 2 4 5 3" xfId="28782" xr:uid="{00000000-0005-0000-0000-00003B6F0000}"/>
    <cellStyle name="Normal 3 2 2 2 4 6" xfId="28783" xr:uid="{00000000-0005-0000-0000-00003C6F0000}"/>
    <cellStyle name="Normal 3 2 2 2 4 6 2" xfId="28784" xr:uid="{00000000-0005-0000-0000-00003D6F0000}"/>
    <cellStyle name="Normal 3 2 2 2 4 6 3" xfId="28785" xr:uid="{00000000-0005-0000-0000-00003E6F0000}"/>
    <cellStyle name="Normal 3 2 2 2 4 7" xfId="28786" xr:uid="{00000000-0005-0000-0000-00003F6F0000}"/>
    <cellStyle name="Normal 3 2 2 2 4 8" xfId="28787" xr:uid="{00000000-0005-0000-0000-0000406F0000}"/>
    <cellStyle name="Normal 3 2 2 2 5" xfId="28788" xr:uid="{00000000-0005-0000-0000-0000416F0000}"/>
    <cellStyle name="Normal 3 2 2 2 5 2" xfId="28789" xr:uid="{00000000-0005-0000-0000-0000426F0000}"/>
    <cellStyle name="Normal 3 2 2 2 5 2 2" xfId="28790" xr:uid="{00000000-0005-0000-0000-0000436F0000}"/>
    <cellStyle name="Normal 3 2 2 2 5 2 2 2" xfId="28791" xr:uid="{00000000-0005-0000-0000-0000446F0000}"/>
    <cellStyle name="Normal 3 2 2 2 5 2 2 3" xfId="28792" xr:uid="{00000000-0005-0000-0000-0000456F0000}"/>
    <cellStyle name="Normal 3 2 2 2 5 2 3" xfId="28793" xr:uid="{00000000-0005-0000-0000-0000466F0000}"/>
    <cellStyle name="Normal 3 2 2 2 5 2 3 2" xfId="28794" xr:uid="{00000000-0005-0000-0000-0000476F0000}"/>
    <cellStyle name="Normal 3 2 2 2 5 2 3 3" xfId="28795" xr:uid="{00000000-0005-0000-0000-0000486F0000}"/>
    <cellStyle name="Normal 3 2 2 2 5 2 4" xfId="28796" xr:uid="{00000000-0005-0000-0000-0000496F0000}"/>
    <cellStyle name="Normal 3 2 2 2 5 2 4 2" xfId="28797" xr:uid="{00000000-0005-0000-0000-00004A6F0000}"/>
    <cellStyle name="Normal 3 2 2 2 5 2 4 3" xfId="28798" xr:uid="{00000000-0005-0000-0000-00004B6F0000}"/>
    <cellStyle name="Normal 3 2 2 2 5 2 5" xfId="28799" xr:uid="{00000000-0005-0000-0000-00004C6F0000}"/>
    <cellStyle name="Normal 3 2 2 2 5 2 5 2" xfId="28800" xr:uid="{00000000-0005-0000-0000-00004D6F0000}"/>
    <cellStyle name="Normal 3 2 2 2 5 2 5 3" xfId="28801" xr:uid="{00000000-0005-0000-0000-00004E6F0000}"/>
    <cellStyle name="Normal 3 2 2 2 5 2 6" xfId="28802" xr:uid="{00000000-0005-0000-0000-00004F6F0000}"/>
    <cellStyle name="Normal 3 2 2 2 5 2 7" xfId="28803" xr:uid="{00000000-0005-0000-0000-0000506F0000}"/>
    <cellStyle name="Normal 3 2 2 2 5 3" xfId="28804" xr:uid="{00000000-0005-0000-0000-0000516F0000}"/>
    <cellStyle name="Normal 3 2 2 2 5 3 2" xfId="28805" xr:uid="{00000000-0005-0000-0000-0000526F0000}"/>
    <cellStyle name="Normal 3 2 2 2 5 3 3" xfId="28806" xr:uid="{00000000-0005-0000-0000-0000536F0000}"/>
    <cellStyle name="Normal 3 2 2 2 5 4" xfId="28807" xr:uid="{00000000-0005-0000-0000-0000546F0000}"/>
    <cellStyle name="Normal 3 2 2 2 5 4 2" xfId="28808" xr:uid="{00000000-0005-0000-0000-0000556F0000}"/>
    <cellStyle name="Normal 3 2 2 2 5 4 3" xfId="28809" xr:uid="{00000000-0005-0000-0000-0000566F0000}"/>
    <cellStyle name="Normal 3 2 2 2 5 5" xfId="28810" xr:uid="{00000000-0005-0000-0000-0000576F0000}"/>
    <cellStyle name="Normal 3 2 2 2 5 5 2" xfId="28811" xr:uid="{00000000-0005-0000-0000-0000586F0000}"/>
    <cellStyle name="Normal 3 2 2 2 5 5 3" xfId="28812" xr:uid="{00000000-0005-0000-0000-0000596F0000}"/>
    <cellStyle name="Normal 3 2 2 2 5 6" xfId="28813" xr:uid="{00000000-0005-0000-0000-00005A6F0000}"/>
    <cellStyle name="Normal 3 2 2 2 5 6 2" xfId="28814" xr:uid="{00000000-0005-0000-0000-00005B6F0000}"/>
    <cellStyle name="Normal 3 2 2 2 5 6 3" xfId="28815" xr:uid="{00000000-0005-0000-0000-00005C6F0000}"/>
    <cellStyle name="Normal 3 2 2 2 5 7" xfId="28816" xr:uid="{00000000-0005-0000-0000-00005D6F0000}"/>
    <cellStyle name="Normal 3 2 2 2 5 8" xfId="28817" xr:uid="{00000000-0005-0000-0000-00005E6F0000}"/>
    <cellStyle name="Normal 3 2 2 2 6" xfId="28818" xr:uid="{00000000-0005-0000-0000-00005F6F0000}"/>
    <cellStyle name="Normal 3 2 2 2 6 2" xfId="28819" xr:uid="{00000000-0005-0000-0000-0000606F0000}"/>
    <cellStyle name="Normal 3 2 2 2 6 2 2" xfId="28820" xr:uid="{00000000-0005-0000-0000-0000616F0000}"/>
    <cellStyle name="Normal 3 2 2 2 6 2 3" xfId="28821" xr:uid="{00000000-0005-0000-0000-0000626F0000}"/>
    <cellStyle name="Normal 3 2 2 2 6 3" xfId="28822" xr:uid="{00000000-0005-0000-0000-0000636F0000}"/>
    <cellStyle name="Normal 3 2 2 2 6 3 2" xfId="28823" xr:uid="{00000000-0005-0000-0000-0000646F0000}"/>
    <cellStyle name="Normal 3 2 2 2 6 3 3" xfId="28824" xr:uid="{00000000-0005-0000-0000-0000656F0000}"/>
    <cellStyle name="Normal 3 2 2 2 6 4" xfId="28825" xr:uid="{00000000-0005-0000-0000-0000666F0000}"/>
    <cellStyle name="Normal 3 2 2 2 6 4 2" xfId="28826" xr:uid="{00000000-0005-0000-0000-0000676F0000}"/>
    <cellStyle name="Normal 3 2 2 2 6 4 3" xfId="28827" xr:uid="{00000000-0005-0000-0000-0000686F0000}"/>
    <cellStyle name="Normal 3 2 2 2 6 5" xfId="28828" xr:uid="{00000000-0005-0000-0000-0000696F0000}"/>
    <cellStyle name="Normal 3 2 2 2 6 5 2" xfId="28829" xr:uid="{00000000-0005-0000-0000-00006A6F0000}"/>
    <cellStyle name="Normal 3 2 2 2 6 5 3" xfId="28830" xr:uid="{00000000-0005-0000-0000-00006B6F0000}"/>
    <cellStyle name="Normal 3 2 2 2 6 6" xfId="28831" xr:uid="{00000000-0005-0000-0000-00006C6F0000}"/>
    <cellStyle name="Normal 3 2 2 2 6 7" xfId="28832" xr:uid="{00000000-0005-0000-0000-00006D6F0000}"/>
    <cellStyle name="Normal 3 2 2 2 7" xfId="28833" xr:uid="{00000000-0005-0000-0000-00006E6F0000}"/>
    <cellStyle name="Normal 3 2 2 2 7 2" xfId="28834" xr:uid="{00000000-0005-0000-0000-00006F6F0000}"/>
    <cellStyle name="Normal 3 2 2 2 7 2 2" xfId="28835" xr:uid="{00000000-0005-0000-0000-0000706F0000}"/>
    <cellStyle name="Normal 3 2 2 2 7 2 3" xfId="28836" xr:uid="{00000000-0005-0000-0000-0000716F0000}"/>
    <cellStyle name="Normal 3 2 2 2 7 3" xfId="28837" xr:uid="{00000000-0005-0000-0000-0000726F0000}"/>
    <cellStyle name="Normal 3 2 2 2 7 3 2" xfId="28838" xr:uid="{00000000-0005-0000-0000-0000736F0000}"/>
    <cellStyle name="Normal 3 2 2 2 7 3 3" xfId="28839" xr:uid="{00000000-0005-0000-0000-0000746F0000}"/>
    <cellStyle name="Normal 3 2 2 2 7 4" xfId="28840" xr:uid="{00000000-0005-0000-0000-0000756F0000}"/>
    <cellStyle name="Normal 3 2 2 2 7 4 2" xfId="28841" xr:uid="{00000000-0005-0000-0000-0000766F0000}"/>
    <cellStyle name="Normal 3 2 2 2 7 4 3" xfId="28842" xr:uid="{00000000-0005-0000-0000-0000776F0000}"/>
    <cellStyle name="Normal 3 2 2 2 7 5" xfId="28843" xr:uid="{00000000-0005-0000-0000-0000786F0000}"/>
    <cellStyle name="Normal 3 2 2 2 7 5 2" xfId="28844" xr:uid="{00000000-0005-0000-0000-0000796F0000}"/>
    <cellStyle name="Normal 3 2 2 2 7 5 3" xfId="28845" xr:uid="{00000000-0005-0000-0000-00007A6F0000}"/>
    <cellStyle name="Normal 3 2 2 2 7 6" xfId="28846" xr:uid="{00000000-0005-0000-0000-00007B6F0000}"/>
    <cellStyle name="Normal 3 2 2 2 7 7" xfId="28847" xr:uid="{00000000-0005-0000-0000-00007C6F0000}"/>
    <cellStyle name="Normal 3 2 2 2 8" xfId="28848" xr:uid="{00000000-0005-0000-0000-00007D6F0000}"/>
    <cellStyle name="Normal 3 2 2 2 8 2" xfId="28849" xr:uid="{00000000-0005-0000-0000-00007E6F0000}"/>
    <cellStyle name="Normal 3 2 2 2 8 2 2" xfId="28850" xr:uid="{00000000-0005-0000-0000-00007F6F0000}"/>
    <cellStyle name="Normal 3 2 2 2 8 2 3" xfId="28851" xr:uid="{00000000-0005-0000-0000-0000806F0000}"/>
    <cellStyle name="Normal 3 2 2 2 8 3" xfId="28852" xr:uid="{00000000-0005-0000-0000-0000816F0000}"/>
    <cellStyle name="Normal 3 2 2 2 8 3 2" xfId="28853" xr:uid="{00000000-0005-0000-0000-0000826F0000}"/>
    <cellStyle name="Normal 3 2 2 2 8 3 3" xfId="28854" xr:uid="{00000000-0005-0000-0000-0000836F0000}"/>
    <cellStyle name="Normal 3 2 2 2 8 4" xfId="28855" xr:uid="{00000000-0005-0000-0000-0000846F0000}"/>
    <cellStyle name="Normal 3 2 2 2 8 4 2" xfId="28856" xr:uid="{00000000-0005-0000-0000-0000856F0000}"/>
    <cellStyle name="Normal 3 2 2 2 8 4 3" xfId="28857" xr:uid="{00000000-0005-0000-0000-0000866F0000}"/>
    <cellStyle name="Normal 3 2 2 2 8 5" xfId="28858" xr:uid="{00000000-0005-0000-0000-0000876F0000}"/>
    <cellStyle name="Normal 3 2 2 2 8 5 2" xfId="28859" xr:uid="{00000000-0005-0000-0000-0000886F0000}"/>
    <cellStyle name="Normal 3 2 2 2 8 5 3" xfId="28860" xr:uid="{00000000-0005-0000-0000-0000896F0000}"/>
    <cellStyle name="Normal 3 2 2 2 8 6" xfId="28861" xr:uid="{00000000-0005-0000-0000-00008A6F0000}"/>
    <cellStyle name="Normal 3 2 2 2 8 7" xfId="28862" xr:uid="{00000000-0005-0000-0000-00008B6F0000}"/>
    <cellStyle name="Normal 3 2 2 2 9" xfId="28863" xr:uid="{00000000-0005-0000-0000-00008C6F0000}"/>
    <cellStyle name="Normal 3 2 2 2 9 2" xfId="28864" xr:uid="{00000000-0005-0000-0000-00008D6F0000}"/>
    <cellStyle name="Normal 3 2 2 2 9 2 2" xfId="28865" xr:uid="{00000000-0005-0000-0000-00008E6F0000}"/>
    <cellStyle name="Normal 3 2 2 2 9 2 3" xfId="28866" xr:uid="{00000000-0005-0000-0000-00008F6F0000}"/>
    <cellStyle name="Normal 3 2 2 2 9 3" xfId="28867" xr:uid="{00000000-0005-0000-0000-0000906F0000}"/>
    <cellStyle name="Normal 3 2 2 2 9 3 2" xfId="28868" xr:uid="{00000000-0005-0000-0000-0000916F0000}"/>
    <cellStyle name="Normal 3 2 2 2 9 3 3" xfId="28869" xr:uid="{00000000-0005-0000-0000-0000926F0000}"/>
    <cellStyle name="Normal 3 2 2 2 9 4" xfId="28870" xr:uid="{00000000-0005-0000-0000-0000936F0000}"/>
    <cellStyle name="Normal 3 2 2 2 9 4 2" xfId="28871" xr:uid="{00000000-0005-0000-0000-0000946F0000}"/>
    <cellStyle name="Normal 3 2 2 2 9 4 3" xfId="28872" xr:uid="{00000000-0005-0000-0000-0000956F0000}"/>
    <cellStyle name="Normal 3 2 2 2 9 5" xfId="28873" xr:uid="{00000000-0005-0000-0000-0000966F0000}"/>
    <cellStyle name="Normal 3 2 2 2 9 5 2" xfId="28874" xr:uid="{00000000-0005-0000-0000-0000976F0000}"/>
    <cellStyle name="Normal 3 2 2 2 9 5 3" xfId="28875" xr:uid="{00000000-0005-0000-0000-0000986F0000}"/>
    <cellStyle name="Normal 3 2 2 2 9 6" xfId="28876" xr:uid="{00000000-0005-0000-0000-0000996F0000}"/>
    <cellStyle name="Normal 3 2 2 2 9 7" xfId="28877" xr:uid="{00000000-0005-0000-0000-00009A6F0000}"/>
    <cellStyle name="Normal 3 2 2 3" xfId="28878" xr:uid="{00000000-0005-0000-0000-00009B6F0000}"/>
    <cellStyle name="Normal 3 2 2 3 10" xfId="28879" xr:uid="{00000000-0005-0000-0000-00009C6F0000}"/>
    <cellStyle name="Normal 3 2 2 3 10 2" xfId="28880" xr:uid="{00000000-0005-0000-0000-00009D6F0000}"/>
    <cellStyle name="Normal 3 2 2 3 10 3" xfId="28881" xr:uid="{00000000-0005-0000-0000-00009E6F0000}"/>
    <cellStyle name="Normal 3 2 2 3 11" xfId="28882" xr:uid="{00000000-0005-0000-0000-00009F6F0000}"/>
    <cellStyle name="Normal 3 2 2 3 11 2" xfId="28883" xr:uid="{00000000-0005-0000-0000-0000A06F0000}"/>
    <cellStyle name="Normal 3 2 2 3 11 3" xfId="28884" xr:uid="{00000000-0005-0000-0000-0000A16F0000}"/>
    <cellStyle name="Normal 3 2 2 3 12" xfId="28885" xr:uid="{00000000-0005-0000-0000-0000A26F0000}"/>
    <cellStyle name="Normal 3 2 2 3 12 2" xfId="28886" xr:uid="{00000000-0005-0000-0000-0000A36F0000}"/>
    <cellStyle name="Normal 3 2 2 3 12 3" xfId="28887" xr:uid="{00000000-0005-0000-0000-0000A46F0000}"/>
    <cellStyle name="Normal 3 2 2 3 13" xfId="28888" xr:uid="{00000000-0005-0000-0000-0000A56F0000}"/>
    <cellStyle name="Normal 3 2 2 3 14" xfId="28889" xr:uid="{00000000-0005-0000-0000-0000A66F0000}"/>
    <cellStyle name="Normal 3 2 2 3 2" xfId="28890" xr:uid="{00000000-0005-0000-0000-0000A76F0000}"/>
    <cellStyle name="Normal 3 2 2 3 2 10" xfId="28891" xr:uid="{00000000-0005-0000-0000-0000A86F0000}"/>
    <cellStyle name="Normal 3 2 2 3 2 11" xfId="28892" xr:uid="{00000000-0005-0000-0000-0000A96F0000}"/>
    <cellStyle name="Normal 3 2 2 3 2 2" xfId="28893" xr:uid="{00000000-0005-0000-0000-0000AA6F0000}"/>
    <cellStyle name="Normal 3 2 2 3 2 2 2" xfId="28894" xr:uid="{00000000-0005-0000-0000-0000AB6F0000}"/>
    <cellStyle name="Normal 3 2 2 3 2 2 2 2" xfId="28895" xr:uid="{00000000-0005-0000-0000-0000AC6F0000}"/>
    <cellStyle name="Normal 3 2 2 3 2 2 2 2 2" xfId="28896" xr:uid="{00000000-0005-0000-0000-0000AD6F0000}"/>
    <cellStyle name="Normal 3 2 2 3 2 2 2 2 3" xfId="28897" xr:uid="{00000000-0005-0000-0000-0000AE6F0000}"/>
    <cellStyle name="Normal 3 2 2 3 2 2 2 3" xfId="28898" xr:uid="{00000000-0005-0000-0000-0000AF6F0000}"/>
    <cellStyle name="Normal 3 2 2 3 2 2 2 3 2" xfId="28899" xr:uid="{00000000-0005-0000-0000-0000B06F0000}"/>
    <cellStyle name="Normal 3 2 2 3 2 2 2 3 3" xfId="28900" xr:uid="{00000000-0005-0000-0000-0000B16F0000}"/>
    <cellStyle name="Normal 3 2 2 3 2 2 2 4" xfId="28901" xr:uid="{00000000-0005-0000-0000-0000B26F0000}"/>
    <cellStyle name="Normal 3 2 2 3 2 2 2 4 2" xfId="28902" xr:uid="{00000000-0005-0000-0000-0000B36F0000}"/>
    <cellStyle name="Normal 3 2 2 3 2 2 2 4 3" xfId="28903" xr:uid="{00000000-0005-0000-0000-0000B46F0000}"/>
    <cellStyle name="Normal 3 2 2 3 2 2 2 5" xfId="28904" xr:uid="{00000000-0005-0000-0000-0000B56F0000}"/>
    <cellStyle name="Normal 3 2 2 3 2 2 2 5 2" xfId="28905" xr:uid="{00000000-0005-0000-0000-0000B66F0000}"/>
    <cellStyle name="Normal 3 2 2 3 2 2 2 5 3" xfId="28906" xr:uid="{00000000-0005-0000-0000-0000B76F0000}"/>
    <cellStyle name="Normal 3 2 2 3 2 2 2 6" xfId="28907" xr:uid="{00000000-0005-0000-0000-0000B86F0000}"/>
    <cellStyle name="Normal 3 2 2 3 2 2 2 7" xfId="28908" xr:uid="{00000000-0005-0000-0000-0000B96F0000}"/>
    <cellStyle name="Normal 3 2 2 3 2 2 3" xfId="28909" xr:uid="{00000000-0005-0000-0000-0000BA6F0000}"/>
    <cellStyle name="Normal 3 2 2 3 2 2 3 2" xfId="28910" xr:uid="{00000000-0005-0000-0000-0000BB6F0000}"/>
    <cellStyle name="Normal 3 2 2 3 2 2 3 3" xfId="28911" xr:uid="{00000000-0005-0000-0000-0000BC6F0000}"/>
    <cellStyle name="Normal 3 2 2 3 2 2 4" xfId="28912" xr:uid="{00000000-0005-0000-0000-0000BD6F0000}"/>
    <cellStyle name="Normal 3 2 2 3 2 2 4 2" xfId="28913" xr:uid="{00000000-0005-0000-0000-0000BE6F0000}"/>
    <cellStyle name="Normal 3 2 2 3 2 2 4 3" xfId="28914" xr:uid="{00000000-0005-0000-0000-0000BF6F0000}"/>
    <cellStyle name="Normal 3 2 2 3 2 2 5" xfId="28915" xr:uid="{00000000-0005-0000-0000-0000C06F0000}"/>
    <cellStyle name="Normal 3 2 2 3 2 2 5 2" xfId="28916" xr:uid="{00000000-0005-0000-0000-0000C16F0000}"/>
    <cellStyle name="Normal 3 2 2 3 2 2 5 3" xfId="28917" xr:uid="{00000000-0005-0000-0000-0000C26F0000}"/>
    <cellStyle name="Normal 3 2 2 3 2 2 6" xfId="28918" xr:uid="{00000000-0005-0000-0000-0000C36F0000}"/>
    <cellStyle name="Normal 3 2 2 3 2 2 6 2" xfId="28919" xr:uid="{00000000-0005-0000-0000-0000C46F0000}"/>
    <cellStyle name="Normal 3 2 2 3 2 2 6 3" xfId="28920" xr:uid="{00000000-0005-0000-0000-0000C56F0000}"/>
    <cellStyle name="Normal 3 2 2 3 2 2 7" xfId="28921" xr:uid="{00000000-0005-0000-0000-0000C66F0000}"/>
    <cellStyle name="Normal 3 2 2 3 2 2 8" xfId="28922" xr:uid="{00000000-0005-0000-0000-0000C76F0000}"/>
    <cellStyle name="Normal 3 2 2 3 2 3" xfId="28923" xr:uid="{00000000-0005-0000-0000-0000C86F0000}"/>
    <cellStyle name="Normal 3 2 2 3 2 3 2" xfId="28924" xr:uid="{00000000-0005-0000-0000-0000C96F0000}"/>
    <cellStyle name="Normal 3 2 2 3 2 3 2 2" xfId="28925" xr:uid="{00000000-0005-0000-0000-0000CA6F0000}"/>
    <cellStyle name="Normal 3 2 2 3 2 3 2 3" xfId="28926" xr:uid="{00000000-0005-0000-0000-0000CB6F0000}"/>
    <cellStyle name="Normal 3 2 2 3 2 3 3" xfId="28927" xr:uid="{00000000-0005-0000-0000-0000CC6F0000}"/>
    <cellStyle name="Normal 3 2 2 3 2 3 3 2" xfId="28928" xr:uid="{00000000-0005-0000-0000-0000CD6F0000}"/>
    <cellStyle name="Normal 3 2 2 3 2 3 3 3" xfId="28929" xr:uid="{00000000-0005-0000-0000-0000CE6F0000}"/>
    <cellStyle name="Normal 3 2 2 3 2 3 4" xfId="28930" xr:uid="{00000000-0005-0000-0000-0000CF6F0000}"/>
    <cellStyle name="Normal 3 2 2 3 2 3 4 2" xfId="28931" xr:uid="{00000000-0005-0000-0000-0000D06F0000}"/>
    <cellStyle name="Normal 3 2 2 3 2 3 4 3" xfId="28932" xr:uid="{00000000-0005-0000-0000-0000D16F0000}"/>
    <cellStyle name="Normal 3 2 2 3 2 3 5" xfId="28933" xr:uid="{00000000-0005-0000-0000-0000D26F0000}"/>
    <cellStyle name="Normal 3 2 2 3 2 3 5 2" xfId="28934" xr:uid="{00000000-0005-0000-0000-0000D36F0000}"/>
    <cellStyle name="Normal 3 2 2 3 2 3 5 3" xfId="28935" xr:uid="{00000000-0005-0000-0000-0000D46F0000}"/>
    <cellStyle name="Normal 3 2 2 3 2 3 6" xfId="28936" xr:uid="{00000000-0005-0000-0000-0000D56F0000}"/>
    <cellStyle name="Normal 3 2 2 3 2 3 7" xfId="28937" xr:uid="{00000000-0005-0000-0000-0000D66F0000}"/>
    <cellStyle name="Normal 3 2 2 3 2 4" xfId="28938" xr:uid="{00000000-0005-0000-0000-0000D76F0000}"/>
    <cellStyle name="Normal 3 2 2 3 2 4 2" xfId="28939" xr:uid="{00000000-0005-0000-0000-0000D86F0000}"/>
    <cellStyle name="Normal 3 2 2 3 2 4 2 2" xfId="28940" xr:uid="{00000000-0005-0000-0000-0000D96F0000}"/>
    <cellStyle name="Normal 3 2 2 3 2 4 2 3" xfId="28941" xr:uid="{00000000-0005-0000-0000-0000DA6F0000}"/>
    <cellStyle name="Normal 3 2 2 3 2 4 3" xfId="28942" xr:uid="{00000000-0005-0000-0000-0000DB6F0000}"/>
    <cellStyle name="Normal 3 2 2 3 2 4 3 2" xfId="28943" xr:uid="{00000000-0005-0000-0000-0000DC6F0000}"/>
    <cellStyle name="Normal 3 2 2 3 2 4 3 3" xfId="28944" xr:uid="{00000000-0005-0000-0000-0000DD6F0000}"/>
    <cellStyle name="Normal 3 2 2 3 2 4 4" xfId="28945" xr:uid="{00000000-0005-0000-0000-0000DE6F0000}"/>
    <cellStyle name="Normal 3 2 2 3 2 4 4 2" xfId="28946" xr:uid="{00000000-0005-0000-0000-0000DF6F0000}"/>
    <cellStyle name="Normal 3 2 2 3 2 4 4 3" xfId="28947" xr:uid="{00000000-0005-0000-0000-0000E06F0000}"/>
    <cellStyle name="Normal 3 2 2 3 2 4 5" xfId="28948" xr:uid="{00000000-0005-0000-0000-0000E16F0000}"/>
    <cellStyle name="Normal 3 2 2 3 2 4 5 2" xfId="28949" xr:uid="{00000000-0005-0000-0000-0000E26F0000}"/>
    <cellStyle name="Normal 3 2 2 3 2 4 5 3" xfId="28950" xr:uid="{00000000-0005-0000-0000-0000E36F0000}"/>
    <cellStyle name="Normal 3 2 2 3 2 4 6" xfId="28951" xr:uid="{00000000-0005-0000-0000-0000E46F0000}"/>
    <cellStyle name="Normal 3 2 2 3 2 4 7" xfId="28952" xr:uid="{00000000-0005-0000-0000-0000E56F0000}"/>
    <cellStyle name="Normal 3 2 2 3 2 5" xfId="28953" xr:uid="{00000000-0005-0000-0000-0000E66F0000}"/>
    <cellStyle name="Normal 3 2 2 3 2 5 2" xfId="28954" xr:uid="{00000000-0005-0000-0000-0000E76F0000}"/>
    <cellStyle name="Normal 3 2 2 3 2 5 2 2" xfId="28955" xr:uid="{00000000-0005-0000-0000-0000E86F0000}"/>
    <cellStyle name="Normal 3 2 2 3 2 5 2 3" xfId="28956" xr:uid="{00000000-0005-0000-0000-0000E96F0000}"/>
    <cellStyle name="Normal 3 2 2 3 2 5 3" xfId="28957" xr:uid="{00000000-0005-0000-0000-0000EA6F0000}"/>
    <cellStyle name="Normal 3 2 2 3 2 5 3 2" xfId="28958" xr:uid="{00000000-0005-0000-0000-0000EB6F0000}"/>
    <cellStyle name="Normal 3 2 2 3 2 5 3 3" xfId="28959" xr:uid="{00000000-0005-0000-0000-0000EC6F0000}"/>
    <cellStyle name="Normal 3 2 2 3 2 5 4" xfId="28960" xr:uid="{00000000-0005-0000-0000-0000ED6F0000}"/>
    <cellStyle name="Normal 3 2 2 3 2 5 4 2" xfId="28961" xr:uid="{00000000-0005-0000-0000-0000EE6F0000}"/>
    <cellStyle name="Normal 3 2 2 3 2 5 4 3" xfId="28962" xr:uid="{00000000-0005-0000-0000-0000EF6F0000}"/>
    <cellStyle name="Normal 3 2 2 3 2 5 5" xfId="28963" xr:uid="{00000000-0005-0000-0000-0000F06F0000}"/>
    <cellStyle name="Normal 3 2 2 3 2 5 5 2" xfId="28964" xr:uid="{00000000-0005-0000-0000-0000F16F0000}"/>
    <cellStyle name="Normal 3 2 2 3 2 5 5 3" xfId="28965" xr:uid="{00000000-0005-0000-0000-0000F26F0000}"/>
    <cellStyle name="Normal 3 2 2 3 2 5 6" xfId="28966" xr:uid="{00000000-0005-0000-0000-0000F36F0000}"/>
    <cellStyle name="Normal 3 2 2 3 2 5 7" xfId="28967" xr:uid="{00000000-0005-0000-0000-0000F46F0000}"/>
    <cellStyle name="Normal 3 2 2 3 2 6" xfId="28968" xr:uid="{00000000-0005-0000-0000-0000F56F0000}"/>
    <cellStyle name="Normal 3 2 2 3 2 6 2" xfId="28969" xr:uid="{00000000-0005-0000-0000-0000F66F0000}"/>
    <cellStyle name="Normal 3 2 2 3 2 6 3" xfId="28970" xr:uid="{00000000-0005-0000-0000-0000F76F0000}"/>
    <cellStyle name="Normal 3 2 2 3 2 7" xfId="28971" xr:uid="{00000000-0005-0000-0000-0000F86F0000}"/>
    <cellStyle name="Normal 3 2 2 3 2 7 2" xfId="28972" xr:uid="{00000000-0005-0000-0000-0000F96F0000}"/>
    <cellStyle name="Normal 3 2 2 3 2 7 3" xfId="28973" xr:uid="{00000000-0005-0000-0000-0000FA6F0000}"/>
    <cellStyle name="Normal 3 2 2 3 2 8" xfId="28974" xr:uid="{00000000-0005-0000-0000-0000FB6F0000}"/>
    <cellStyle name="Normal 3 2 2 3 2 8 2" xfId="28975" xr:uid="{00000000-0005-0000-0000-0000FC6F0000}"/>
    <cellStyle name="Normal 3 2 2 3 2 8 3" xfId="28976" xr:uid="{00000000-0005-0000-0000-0000FD6F0000}"/>
    <cellStyle name="Normal 3 2 2 3 2 9" xfId="28977" xr:uid="{00000000-0005-0000-0000-0000FE6F0000}"/>
    <cellStyle name="Normal 3 2 2 3 2 9 2" xfId="28978" xr:uid="{00000000-0005-0000-0000-0000FF6F0000}"/>
    <cellStyle name="Normal 3 2 2 3 2 9 3" xfId="28979" xr:uid="{00000000-0005-0000-0000-000000700000}"/>
    <cellStyle name="Normal 3 2 2 3 3" xfId="28980" xr:uid="{00000000-0005-0000-0000-000001700000}"/>
    <cellStyle name="Normal 3 2 2 3 3 2" xfId="28981" xr:uid="{00000000-0005-0000-0000-000002700000}"/>
    <cellStyle name="Normal 3 2 2 3 3 2 2" xfId="28982" xr:uid="{00000000-0005-0000-0000-000003700000}"/>
    <cellStyle name="Normal 3 2 2 3 3 2 2 2" xfId="28983" xr:uid="{00000000-0005-0000-0000-000004700000}"/>
    <cellStyle name="Normal 3 2 2 3 3 2 2 3" xfId="28984" xr:uid="{00000000-0005-0000-0000-000005700000}"/>
    <cellStyle name="Normal 3 2 2 3 3 2 3" xfId="28985" xr:uid="{00000000-0005-0000-0000-000006700000}"/>
    <cellStyle name="Normal 3 2 2 3 3 2 3 2" xfId="28986" xr:uid="{00000000-0005-0000-0000-000007700000}"/>
    <cellStyle name="Normal 3 2 2 3 3 2 3 3" xfId="28987" xr:uid="{00000000-0005-0000-0000-000008700000}"/>
    <cellStyle name="Normal 3 2 2 3 3 2 4" xfId="28988" xr:uid="{00000000-0005-0000-0000-000009700000}"/>
    <cellStyle name="Normal 3 2 2 3 3 2 4 2" xfId="28989" xr:uid="{00000000-0005-0000-0000-00000A700000}"/>
    <cellStyle name="Normal 3 2 2 3 3 2 4 3" xfId="28990" xr:uid="{00000000-0005-0000-0000-00000B700000}"/>
    <cellStyle name="Normal 3 2 2 3 3 2 5" xfId="28991" xr:uid="{00000000-0005-0000-0000-00000C700000}"/>
    <cellStyle name="Normal 3 2 2 3 3 2 5 2" xfId="28992" xr:uid="{00000000-0005-0000-0000-00000D700000}"/>
    <cellStyle name="Normal 3 2 2 3 3 2 5 3" xfId="28993" xr:uid="{00000000-0005-0000-0000-00000E700000}"/>
    <cellStyle name="Normal 3 2 2 3 3 2 6" xfId="28994" xr:uid="{00000000-0005-0000-0000-00000F700000}"/>
    <cellStyle name="Normal 3 2 2 3 3 2 7" xfId="28995" xr:uid="{00000000-0005-0000-0000-000010700000}"/>
    <cellStyle name="Normal 3 2 2 3 3 3" xfId="28996" xr:uid="{00000000-0005-0000-0000-000011700000}"/>
    <cellStyle name="Normal 3 2 2 3 3 3 2" xfId="28997" xr:uid="{00000000-0005-0000-0000-000012700000}"/>
    <cellStyle name="Normal 3 2 2 3 3 3 3" xfId="28998" xr:uid="{00000000-0005-0000-0000-000013700000}"/>
    <cellStyle name="Normal 3 2 2 3 3 4" xfId="28999" xr:uid="{00000000-0005-0000-0000-000014700000}"/>
    <cellStyle name="Normal 3 2 2 3 3 4 2" xfId="29000" xr:uid="{00000000-0005-0000-0000-000015700000}"/>
    <cellStyle name="Normal 3 2 2 3 3 4 3" xfId="29001" xr:uid="{00000000-0005-0000-0000-000016700000}"/>
    <cellStyle name="Normal 3 2 2 3 3 5" xfId="29002" xr:uid="{00000000-0005-0000-0000-000017700000}"/>
    <cellStyle name="Normal 3 2 2 3 3 5 2" xfId="29003" xr:uid="{00000000-0005-0000-0000-000018700000}"/>
    <cellStyle name="Normal 3 2 2 3 3 5 3" xfId="29004" xr:uid="{00000000-0005-0000-0000-000019700000}"/>
    <cellStyle name="Normal 3 2 2 3 3 6" xfId="29005" xr:uid="{00000000-0005-0000-0000-00001A700000}"/>
    <cellStyle name="Normal 3 2 2 3 3 6 2" xfId="29006" xr:uid="{00000000-0005-0000-0000-00001B700000}"/>
    <cellStyle name="Normal 3 2 2 3 3 6 3" xfId="29007" xr:uid="{00000000-0005-0000-0000-00001C700000}"/>
    <cellStyle name="Normal 3 2 2 3 3 7" xfId="29008" xr:uid="{00000000-0005-0000-0000-00001D700000}"/>
    <cellStyle name="Normal 3 2 2 3 3 8" xfId="29009" xr:uid="{00000000-0005-0000-0000-00001E700000}"/>
    <cellStyle name="Normal 3 2 2 3 4" xfId="29010" xr:uid="{00000000-0005-0000-0000-00001F700000}"/>
    <cellStyle name="Normal 3 2 2 3 4 2" xfId="29011" xr:uid="{00000000-0005-0000-0000-000020700000}"/>
    <cellStyle name="Normal 3 2 2 3 4 2 2" xfId="29012" xr:uid="{00000000-0005-0000-0000-000021700000}"/>
    <cellStyle name="Normal 3 2 2 3 4 2 2 2" xfId="29013" xr:uid="{00000000-0005-0000-0000-000022700000}"/>
    <cellStyle name="Normal 3 2 2 3 4 2 2 3" xfId="29014" xr:uid="{00000000-0005-0000-0000-000023700000}"/>
    <cellStyle name="Normal 3 2 2 3 4 2 3" xfId="29015" xr:uid="{00000000-0005-0000-0000-000024700000}"/>
    <cellStyle name="Normal 3 2 2 3 4 2 3 2" xfId="29016" xr:uid="{00000000-0005-0000-0000-000025700000}"/>
    <cellStyle name="Normal 3 2 2 3 4 2 3 3" xfId="29017" xr:uid="{00000000-0005-0000-0000-000026700000}"/>
    <cellStyle name="Normal 3 2 2 3 4 2 4" xfId="29018" xr:uid="{00000000-0005-0000-0000-000027700000}"/>
    <cellStyle name="Normal 3 2 2 3 4 2 4 2" xfId="29019" xr:uid="{00000000-0005-0000-0000-000028700000}"/>
    <cellStyle name="Normal 3 2 2 3 4 2 4 3" xfId="29020" xr:uid="{00000000-0005-0000-0000-000029700000}"/>
    <cellStyle name="Normal 3 2 2 3 4 2 5" xfId="29021" xr:uid="{00000000-0005-0000-0000-00002A700000}"/>
    <cellStyle name="Normal 3 2 2 3 4 2 5 2" xfId="29022" xr:uid="{00000000-0005-0000-0000-00002B700000}"/>
    <cellStyle name="Normal 3 2 2 3 4 2 5 3" xfId="29023" xr:uid="{00000000-0005-0000-0000-00002C700000}"/>
    <cellStyle name="Normal 3 2 2 3 4 2 6" xfId="29024" xr:uid="{00000000-0005-0000-0000-00002D700000}"/>
    <cellStyle name="Normal 3 2 2 3 4 2 7" xfId="29025" xr:uid="{00000000-0005-0000-0000-00002E700000}"/>
    <cellStyle name="Normal 3 2 2 3 4 3" xfId="29026" xr:uid="{00000000-0005-0000-0000-00002F700000}"/>
    <cellStyle name="Normal 3 2 2 3 4 3 2" xfId="29027" xr:uid="{00000000-0005-0000-0000-000030700000}"/>
    <cellStyle name="Normal 3 2 2 3 4 3 3" xfId="29028" xr:uid="{00000000-0005-0000-0000-000031700000}"/>
    <cellStyle name="Normal 3 2 2 3 4 4" xfId="29029" xr:uid="{00000000-0005-0000-0000-000032700000}"/>
    <cellStyle name="Normal 3 2 2 3 4 4 2" xfId="29030" xr:uid="{00000000-0005-0000-0000-000033700000}"/>
    <cellStyle name="Normal 3 2 2 3 4 4 3" xfId="29031" xr:uid="{00000000-0005-0000-0000-000034700000}"/>
    <cellStyle name="Normal 3 2 2 3 4 5" xfId="29032" xr:uid="{00000000-0005-0000-0000-000035700000}"/>
    <cellStyle name="Normal 3 2 2 3 4 5 2" xfId="29033" xr:uid="{00000000-0005-0000-0000-000036700000}"/>
    <cellStyle name="Normal 3 2 2 3 4 5 3" xfId="29034" xr:uid="{00000000-0005-0000-0000-000037700000}"/>
    <cellStyle name="Normal 3 2 2 3 4 6" xfId="29035" xr:uid="{00000000-0005-0000-0000-000038700000}"/>
    <cellStyle name="Normal 3 2 2 3 4 6 2" xfId="29036" xr:uid="{00000000-0005-0000-0000-000039700000}"/>
    <cellStyle name="Normal 3 2 2 3 4 6 3" xfId="29037" xr:uid="{00000000-0005-0000-0000-00003A700000}"/>
    <cellStyle name="Normal 3 2 2 3 4 7" xfId="29038" xr:uid="{00000000-0005-0000-0000-00003B700000}"/>
    <cellStyle name="Normal 3 2 2 3 4 8" xfId="29039" xr:uid="{00000000-0005-0000-0000-00003C700000}"/>
    <cellStyle name="Normal 3 2 2 3 5" xfId="29040" xr:uid="{00000000-0005-0000-0000-00003D700000}"/>
    <cellStyle name="Normal 3 2 2 3 5 2" xfId="29041" xr:uid="{00000000-0005-0000-0000-00003E700000}"/>
    <cellStyle name="Normal 3 2 2 3 5 2 2" xfId="29042" xr:uid="{00000000-0005-0000-0000-00003F700000}"/>
    <cellStyle name="Normal 3 2 2 3 5 2 3" xfId="29043" xr:uid="{00000000-0005-0000-0000-000040700000}"/>
    <cellStyle name="Normal 3 2 2 3 5 3" xfId="29044" xr:uid="{00000000-0005-0000-0000-000041700000}"/>
    <cellStyle name="Normal 3 2 2 3 5 3 2" xfId="29045" xr:uid="{00000000-0005-0000-0000-000042700000}"/>
    <cellStyle name="Normal 3 2 2 3 5 3 3" xfId="29046" xr:uid="{00000000-0005-0000-0000-000043700000}"/>
    <cellStyle name="Normal 3 2 2 3 5 4" xfId="29047" xr:uid="{00000000-0005-0000-0000-000044700000}"/>
    <cellStyle name="Normal 3 2 2 3 5 4 2" xfId="29048" xr:uid="{00000000-0005-0000-0000-000045700000}"/>
    <cellStyle name="Normal 3 2 2 3 5 4 3" xfId="29049" xr:uid="{00000000-0005-0000-0000-000046700000}"/>
    <cellStyle name="Normal 3 2 2 3 5 5" xfId="29050" xr:uid="{00000000-0005-0000-0000-000047700000}"/>
    <cellStyle name="Normal 3 2 2 3 5 5 2" xfId="29051" xr:uid="{00000000-0005-0000-0000-000048700000}"/>
    <cellStyle name="Normal 3 2 2 3 5 5 3" xfId="29052" xr:uid="{00000000-0005-0000-0000-000049700000}"/>
    <cellStyle name="Normal 3 2 2 3 5 6" xfId="29053" xr:uid="{00000000-0005-0000-0000-00004A700000}"/>
    <cellStyle name="Normal 3 2 2 3 5 7" xfId="29054" xr:uid="{00000000-0005-0000-0000-00004B700000}"/>
    <cellStyle name="Normal 3 2 2 3 6" xfId="29055" xr:uid="{00000000-0005-0000-0000-00004C700000}"/>
    <cellStyle name="Normal 3 2 2 3 6 2" xfId="29056" xr:uid="{00000000-0005-0000-0000-00004D700000}"/>
    <cellStyle name="Normal 3 2 2 3 6 2 2" xfId="29057" xr:uid="{00000000-0005-0000-0000-00004E700000}"/>
    <cellStyle name="Normal 3 2 2 3 6 2 3" xfId="29058" xr:uid="{00000000-0005-0000-0000-00004F700000}"/>
    <cellStyle name="Normal 3 2 2 3 6 3" xfId="29059" xr:uid="{00000000-0005-0000-0000-000050700000}"/>
    <cellStyle name="Normal 3 2 2 3 6 3 2" xfId="29060" xr:uid="{00000000-0005-0000-0000-000051700000}"/>
    <cellStyle name="Normal 3 2 2 3 6 3 3" xfId="29061" xr:uid="{00000000-0005-0000-0000-000052700000}"/>
    <cellStyle name="Normal 3 2 2 3 6 4" xfId="29062" xr:uid="{00000000-0005-0000-0000-000053700000}"/>
    <cellStyle name="Normal 3 2 2 3 6 4 2" xfId="29063" xr:uid="{00000000-0005-0000-0000-000054700000}"/>
    <cellStyle name="Normal 3 2 2 3 6 4 3" xfId="29064" xr:uid="{00000000-0005-0000-0000-000055700000}"/>
    <cellStyle name="Normal 3 2 2 3 6 5" xfId="29065" xr:uid="{00000000-0005-0000-0000-000056700000}"/>
    <cellStyle name="Normal 3 2 2 3 6 5 2" xfId="29066" xr:uid="{00000000-0005-0000-0000-000057700000}"/>
    <cellStyle name="Normal 3 2 2 3 6 5 3" xfId="29067" xr:uid="{00000000-0005-0000-0000-000058700000}"/>
    <cellStyle name="Normal 3 2 2 3 6 6" xfId="29068" xr:uid="{00000000-0005-0000-0000-000059700000}"/>
    <cellStyle name="Normal 3 2 2 3 6 7" xfId="29069" xr:uid="{00000000-0005-0000-0000-00005A700000}"/>
    <cellStyle name="Normal 3 2 2 3 7" xfId="29070" xr:uid="{00000000-0005-0000-0000-00005B700000}"/>
    <cellStyle name="Normal 3 2 2 3 7 2" xfId="29071" xr:uid="{00000000-0005-0000-0000-00005C700000}"/>
    <cellStyle name="Normal 3 2 2 3 7 2 2" xfId="29072" xr:uid="{00000000-0005-0000-0000-00005D700000}"/>
    <cellStyle name="Normal 3 2 2 3 7 2 3" xfId="29073" xr:uid="{00000000-0005-0000-0000-00005E700000}"/>
    <cellStyle name="Normal 3 2 2 3 7 3" xfId="29074" xr:uid="{00000000-0005-0000-0000-00005F700000}"/>
    <cellStyle name="Normal 3 2 2 3 7 3 2" xfId="29075" xr:uid="{00000000-0005-0000-0000-000060700000}"/>
    <cellStyle name="Normal 3 2 2 3 7 3 3" xfId="29076" xr:uid="{00000000-0005-0000-0000-000061700000}"/>
    <cellStyle name="Normal 3 2 2 3 7 4" xfId="29077" xr:uid="{00000000-0005-0000-0000-000062700000}"/>
    <cellStyle name="Normal 3 2 2 3 7 4 2" xfId="29078" xr:uid="{00000000-0005-0000-0000-000063700000}"/>
    <cellStyle name="Normal 3 2 2 3 7 4 3" xfId="29079" xr:uid="{00000000-0005-0000-0000-000064700000}"/>
    <cellStyle name="Normal 3 2 2 3 7 5" xfId="29080" xr:uid="{00000000-0005-0000-0000-000065700000}"/>
    <cellStyle name="Normal 3 2 2 3 7 5 2" xfId="29081" xr:uid="{00000000-0005-0000-0000-000066700000}"/>
    <cellStyle name="Normal 3 2 2 3 7 5 3" xfId="29082" xr:uid="{00000000-0005-0000-0000-000067700000}"/>
    <cellStyle name="Normal 3 2 2 3 7 6" xfId="29083" xr:uid="{00000000-0005-0000-0000-000068700000}"/>
    <cellStyle name="Normal 3 2 2 3 7 7" xfId="29084" xr:uid="{00000000-0005-0000-0000-000069700000}"/>
    <cellStyle name="Normal 3 2 2 3 8" xfId="29085" xr:uid="{00000000-0005-0000-0000-00006A700000}"/>
    <cellStyle name="Normal 3 2 2 3 8 2" xfId="29086" xr:uid="{00000000-0005-0000-0000-00006B700000}"/>
    <cellStyle name="Normal 3 2 2 3 8 2 2" xfId="29087" xr:uid="{00000000-0005-0000-0000-00006C700000}"/>
    <cellStyle name="Normal 3 2 2 3 8 2 3" xfId="29088" xr:uid="{00000000-0005-0000-0000-00006D700000}"/>
    <cellStyle name="Normal 3 2 2 3 8 3" xfId="29089" xr:uid="{00000000-0005-0000-0000-00006E700000}"/>
    <cellStyle name="Normal 3 2 2 3 8 3 2" xfId="29090" xr:uid="{00000000-0005-0000-0000-00006F700000}"/>
    <cellStyle name="Normal 3 2 2 3 8 3 3" xfId="29091" xr:uid="{00000000-0005-0000-0000-000070700000}"/>
    <cellStyle name="Normal 3 2 2 3 8 4" xfId="29092" xr:uid="{00000000-0005-0000-0000-000071700000}"/>
    <cellStyle name="Normal 3 2 2 3 8 4 2" xfId="29093" xr:uid="{00000000-0005-0000-0000-000072700000}"/>
    <cellStyle name="Normal 3 2 2 3 8 4 3" xfId="29094" xr:uid="{00000000-0005-0000-0000-000073700000}"/>
    <cellStyle name="Normal 3 2 2 3 8 5" xfId="29095" xr:uid="{00000000-0005-0000-0000-000074700000}"/>
    <cellStyle name="Normal 3 2 2 3 8 5 2" xfId="29096" xr:uid="{00000000-0005-0000-0000-000075700000}"/>
    <cellStyle name="Normal 3 2 2 3 8 5 3" xfId="29097" xr:uid="{00000000-0005-0000-0000-000076700000}"/>
    <cellStyle name="Normal 3 2 2 3 8 6" xfId="29098" xr:uid="{00000000-0005-0000-0000-000077700000}"/>
    <cellStyle name="Normal 3 2 2 3 8 7" xfId="29099" xr:uid="{00000000-0005-0000-0000-000078700000}"/>
    <cellStyle name="Normal 3 2 2 3 9" xfId="29100" xr:uid="{00000000-0005-0000-0000-000079700000}"/>
    <cellStyle name="Normal 3 2 2 3 9 2" xfId="29101" xr:uid="{00000000-0005-0000-0000-00007A700000}"/>
    <cellStyle name="Normal 3 2 2 3 9 3" xfId="29102" xr:uid="{00000000-0005-0000-0000-00007B700000}"/>
    <cellStyle name="Normal 3 2 2 4" xfId="29103" xr:uid="{00000000-0005-0000-0000-00007C700000}"/>
    <cellStyle name="Normal 3 2 2 4 10" xfId="29104" xr:uid="{00000000-0005-0000-0000-00007D700000}"/>
    <cellStyle name="Normal 3 2 2 4 11" xfId="29105" xr:uid="{00000000-0005-0000-0000-00007E700000}"/>
    <cellStyle name="Normal 3 2 2 4 2" xfId="29106" xr:uid="{00000000-0005-0000-0000-00007F700000}"/>
    <cellStyle name="Normal 3 2 2 4 2 2" xfId="29107" xr:uid="{00000000-0005-0000-0000-000080700000}"/>
    <cellStyle name="Normal 3 2 2 4 2 2 2" xfId="29108" xr:uid="{00000000-0005-0000-0000-000081700000}"/>
    <cellStyle name="Normal 3 2 2 4 2 2 2 2" xfId="29109" xr:uid="{00000000-0005-0000-0000-000082700000}"/>
    <cellStyle name="Normal 3 2 2 4 2 2 2 3" xfId="29110" xr:uid="{00000000-0005-0000-0000-000083700000}"/>
    <cellStyle name="Normal 3 2 2 4 2 2 3" xfId="29111" xr:uid="{00000000-0005-0000-0000-000084700000}"/>
    <cellStyle name="Normal 3 2 2 4 2 2 3 2" xfId="29112" xr:uid="{00000000-0005-0000-0000-000085700000}"/>
    <cellStyle name="Normal 3 2 2 4 2 2 3 3" xfId="29113" xr:uid="{00000000-0005-0000-0000-000086700000}"/>
    <cellStyle name="Normal 3 2 2 4 2 2 4" xfId="29114" xr:uid="{00000000-0005-0000-0000-000087700000}"/>
    <cellStyle name="Normal 3 2 2 4 2 2 4 2" xfId="29115" xr:uid="{00000000-0005-0000-0000-000088700000}"/>
    <cellStyle name="Normal 3 2 2 4 2 2 4 3" xfId="29116" xr:uid="{00000000-0005-0000-0000-000089700000}"/>
    <cellStyle name="Normal 3 2 2 4 2 2 5" xfId="29117" xr:uid="{00000000-0005-0000-0000-00008A700000}"/>
    <cellStyle name="Normal 3 2 2 4 2 2 5 2" xfId="29118" xr:uid="{00000000-0005-0000-0000-00008B700000}"/>
    <cellStyle name="Normal 3 2 2 4 2 2 5 3" xfId="29119" xr:uid="{00000000-0005-0000-0000-00008C700000}"/>
    <cellStyle name="Normal 3 2 2 4 2 2 6" xfId="29120" xr:uid="{00000000-0005-0000-0000-00008D700000}"/>
    <cellStyle name="Normal 3 2 2 4 2 2 7" xfId="29121" xr:uid="{00000000-0005-0000-0000-00008E700000}"/>
    <cellStyle name="Normal 3 2 2 4 2 3" xfId="29122" xr:uid="{00000000-0005-0000-0000-00008F700000}"/>
    <cellStyle name="Normal 3 2 2 4 2 3 2" xfId="29123" xr:uid="{00000000-0005-0000-0000-000090700000}"/>
    <cellStyle name="Normal 3 2 2 4 2 3 3" xfId="29124" xr:uid="{00000000-0005-0000-0000-000091700000}"/>
    <cellStyle name="Normal 3 2 2 4 2 4" xfId="29125" xr:uid="{00000000-0005-0000-0000-000092700000}"/>
    <cellStyle name="Normal 3 2 2 4 2 4 2" xfId="29126" xr:uid="{00000000-0005-0000-0000-000093700000}"/>
    <cellStyle name="Normal 3 2 2 4 2 4 3" xfId="29127" xr:uid="{00000000-0005-0000-0000-000094700000}"/>
    <cellStyle name="Normal 3 2 2 4 2 5" xfId="29128" xr:uid="{00000000-0005-0000-0000-000095700000}"/>
    <cellStyle name="Normal 3 2 2 4 2 5 2" xfId="29129" xr:uid="{00000000-0005-0000-0000-000096700000}"/>
    <cellStyle name="Normal 3 2 2 4 2 5 3" xfId="29130" xr:uid="{00000000-0005-0000-0000-000097700000}"/>
    <cellStyle name="Normal 3 2 2 4 2 6" xfId="29131" xr:uid="{00000000-0005-0000-0000-000098700000}"/>
    <cellStyle name="Normal 3 2 2 4 2 6 2" xfId="29132" xr:uid="{00000000-0005-0000-0000-000099700000}"/>
    <cellStyle name="Normal 3 2 2 4 2 6 3" xfId="29133" xr:uid="{00000000-0005-0000-0000-00009A700000}"/>
    <cellStyle name="Normal 3 2 2 4 2 7" xfId="29134" xr:uid="{00000000-0005-0000-0000-00009B700000}"/>
    <cellStyle name="Normal 3 2 2 4 2 8" xfId="29135" xr:uid="{00000000-0005-0000-0000-00009C700000}"/>
    <cellStyle name="Normal 3 2 2 4 3" xfId="29136" xr:uid="{00000000-0005-0000-0000-00009D700000}"/>
    <cellStyle name="Normal 3 2 2 4 3 2" xfId="29137" xr:uid="{00000000-0005-0000-0000-00009E700000}"/>
    <cellStyle name="Normal 3 2 2 4 3 2 2" xfId="29138" xr:uid="{00000000-0005-0000-0000-00009F700000}"/>
    <cellStyle name="Normal 3 2 2 4 3 2 3" xfId="29139" xr:uid="{00000000-0005-0000-0000-0000A0700000}"/>
    <cellStyle name="Normal 3 2 2 4 3 3" xfId="29140" xr:uid="{00000000-0005-0000-0000-0000A1700000}"/>
    <cellStyle name="Normal 3 2 2 4 3 3 2" xfId="29141" xr:uid="{00000000-0005-0000-0000-0000A2700000}"/>
    <cellStyle name="Normal 3 2 2 4 3 3 3" xfId="29142" xr:uid="{00000000-0005-0000-0000-0000A3700000}"/>
    <cellStyle name="Normal 3 2 2 4 3 4" xfId="29143" xr:uid="{00000000-0005-0000-0000-0000A4700000}"/>
    <cellStyle name="Normal 3 2 2 4 3 4 2" xfId="29144" xr:uid="{00000000-0005-0000-0000-0000A5700000}"/>
    <cellStyle name="Normal 3 2 2 4 3 4 3" xfId="29145" xr:uid="{00000000-0005-0000-0000-0000A6700000}"/>
    <cellStyle name="Normal 3 2 2 4 3 5" xfId="29146" xr:uid="{00000000-0005-0000-0000-0000A7700000}"/>
    <cellStyle name="Normal 3 2 2 4 3 5 2" xfId="29147" xr:uid="{00000000-0005-0000-0000-0000A8700000}"/>
    <cellStyle name="Normal 3 2 2 4 3 5 3" xfId="29148" xr:uid="{00000000-0005-0000-0000-0000A9700000}"/>
    <cellStyle name="Normal 3 2 2 4 3 6" xfId="29149" xr:uid="{00000000-0005-0000-0000-0000AA700000}"/>
    <cellStyle name="Normal 3 2 2 4 3 7" xfId="29150" xr:uid="{00000000-0005-0000-0000-0000AB700000}"/>
    <cellStyle name="Normal 3 2 2 4 4" xfId="29151" xr:uid="{00000000-0005-0000-0000-0000AC700000}"/>
    <cellStyle name="Normal 3 2 2 4 4 2" xfId="29152" xr:uid="{00000000-0005-0000-0000-0000AD700000}"/>
    <cellStyle name="Normal 3 2 2 4 4 2 2" xfId="29153" xr:uid="{00000000-0005-0000-0000-0000AE700000}"/>
    <cellStyle name="Normal 3 2 2 4 4 2 3" xfId="29154" xr:uid="{00000000-0005-0000-0000-0000AF700000}"/>
    <cellStyle name="Normal 3 2 2 4 4 3" xfId="29155" xr:uid="{00000000-0005-0000-0000-0000B0700000}"/>
    <cellStyle name="Normal 3 2 2 4 4 3 2" xfId="29156" xr:uid="{00000000-0005-0000-0000-0000B1700000}"/>
    <cellStyle name="Normal 3 2 2 4 4 3 3" xfId="29157" xr:uid="{00000000-0005-0000-0000-0000B2700000}"/>
    <cellStyle name="Normal 3 2 2 4 4 4" xfId="29158" xr:uid="{00000000-0005-0000-0000-0000B3700000}"/>
    <cellStyle name="Normal 3 2 2 4 4 4 2" xfId="29159" xr:uid="{00000000-0005-0000-0000-0000B4700000}"/>
    <cellStyle name="Normal 3 2 2 4 4 4 3" xfId="29160" xr:uid="{00000000-0005-0000-0000-0000B5700000}"/>
    <cellStyle name="Normal 3 2 2 4 4 5" xfId="29161" xr:uid="{00000000-0005-0000-0000-0000B6700000}"/>
    <cellStyle name="Normal 3 2 2 4 4 5 2" xfId="29162" xr:uid="{00000000-0005-0000-0000-0000B7700000}"/>
    <cellStyle name="Normal 3 2 2 4 4 5 3" xfId="29163" xr:uid="{00000000-0005-0000-0000-0000B8700000}"/>
    <cellStyle name="Normal 3 2 2 4 4 6" xfId="29164" xr:uid="{00000000-0005-0000-0000-0000B9700000}"/>
    <cellStyle name="Normal 3 2 2 4 4 7" xfId="29165" xr:uid="{00000000-0005-0000-0000-0000BA700000}"/>
    <cellStyle name="Normal 3 2 2 4 5" xfId="29166" xr:uid="{00000000-0005-0000-0000-0000BB700000}"/>
    <cellStyle name="Normal 3 2 2 4 5 2" xfId="29167" xr:uid="{00000000-0005-0000-0000-0000BC700000}"/>
    <cellStyle name="Normal 3 2 2 4 5 2 2" xfId="29168" xr:uid="{00000000-0005-0000-0000-0000BD700000}"/>
    <cellStyle name="Normal 3 2 2 4 5 2 3" xfId="29169" xr:uid="{00000000-0005-0000-0000-0000BE700000}"/>
    <cellStyle name="Normal 3 2 2 4 5 3" xfId="29170" xr:uid="{00000000-0005-0000-0000-0000BF700000}"/>
    <cellStyle name="Normal 3 2 2 4 5 3 2" xfId="29171" xr:uid="{00000000-0005-0000-0000-0000C0700000}"/>
    <cellStyle name="Normal 3 2 2 4 5 3 3" xfId="29172" xr:uid="{00000000-0005-0000-0000-0000C1700000}"/>
    <cellStyle name="Normal 3 2 2 4 5 4" xfId="29173" xr:uid="{00000000-0005-0000-0000-0000C2700000}"/>
    <cellStyle name="Normal 3 2 2 4 5 4 2" xfId="29174" xr:uid="{00000000-0005-0000-0000-0000C3700000}"/>
    <cellStyle name="Normal 3 2 2 4 5 4 3" xfId="29175" xr:uid="{00000000-0005-0000-0000-0000C4700000}"/>
    <cellStyle name="Normal 3 2 2 4 5 5" xfId="29176" xr:uid="{00000000-0005-0000-0000-0000C5700000}"/>
    <cellStyle name="Normal 3 2 2 4 5 5 2" xfId="29177" xr:uid="{00000000-0005-0000-0000-0000C6700000}"/>
    <cellStyle name="Normal 3 2 2 4 5 5 3" xfId="29178" xr:uid="{00000000-0005-0000-0000-0000C7700000}"/>
    <cellStyle name="Normal 3 2 2 4 5 6" xfId="29179" xr:uid="{00000000-0005-0000-0000-0000C8700000}"/>
    <cellStyle name="Normal 3 2 2 4 5 7" xfId="29180" xr:uid="{00000000-0005-0000-0000-0000C9700000}"/>
    <cellStyle name="Normal 3 2 2 4 6" xfId="29181" xr:uid="{00000000-0005-0000-0000-0000CA700000}"/>
    <cellStyle name="Normal 3 2 2 4 6 2" xfId="29182" xr:uid="{00000000-0005-0000-0000-0000CB700000}"/>
    <cellStyle name="Normal 3 2 2 4 6 3" xfId="29183" xr:uid="{00000000-0005-0000-0000-0000CC700000}"/>
    <cellStyle name="Normal 3 2 2 4 7" xfId="29184" xr:uid="{00000000-0005-0000-0000-0000CD700000}"/>
    <cellStyle name="Normal 3 2 2 4 7 2" xfId="29185" xr:uid="{00000000-0005-0000-0000-0000CE700000}"/>
    <cellStyle name="Normal 3 2 2 4 7 3" xfId="29186" xr:uid="{00000000-0005-0000-0000-0000CF700000}"/>
    <cellStyle name="Normal 3 2 2 4 8" xfId="29187" xr:uid="{00000000-0005-0000-0000-0000D0700000}"/>
    <cellStyle name="Normal 3 2 2 4 8 2" xfId="29188" xr:uid="{00000000-0005-0000-0000-0000D1700000}"/>
    <cellStyle name="Normal 3 2 2 4 8 3" xfId="29189" xr:uid="{00000000-0005-0000-0000-0000D2700000}"/>
    <cellStyle name="Normal 3 2 2 4 9" xfId="29190" xr:uid="{00000000-0005-0000-0000-0000D3700000}"/>
    <cellStyle name="Normal 3 2 2 4 9 2" xfId="29191" xr:uid="{00000000-0005-0000-0000-0000D4700000}"/>
    <cellStyle name="Normal 3 2 2 4 9 3" xfId="29192" xr:uid="{00000000-0005-0000-0000-0000D5700000}"/>
    <cellStyle name="Normal 3 2 2 5" xfId="29193" xr:uid="{00000000-0005-0000-0000-0000D6700000}"/>
    <cellStyle name="Normal 3 2 2 5 2" xfId="29194" xr:uid="{00000000-0005-0000-0000-0000D7700000}"/>
    <cellStyle name="Normal 3 2 2 5 2 2" xfId="29195" xr:uid="{00000000-0005-0000-0000-0000D8700000}"/>
    <cellStyle name="Normal 3 2 2 5 2 2 2" xfId="29196" xr:uid="{00000000-0005-0000-0000-0000D9700000}"/>
    <cellStyle name="Normal 3 2 2 5 2 2 3" xfId="29197" xr:uid="{00000000-0005-0000-0000-0000DA700000}"/>
    <cellStyle name="Normal 3 2 2 5 2 3" xfId="29198" xr:uid="{00000000-0005-0000-0000-0000DB700000}"/>
    <cellStyle name="Normal 3 2 2 5 2 3 2" xfId="29199" xr:uid="{00000000-0005-0000-0000-0000DC700000}"/>
    <cellStyle name="Normal 3 2 2 5 2 3 3" xfId="29200" xr:uid="{00000000-0005-0000-0000-0000DD700000}"/>
    <cellStyle name="Normal 3 2 2 5 2 4" xfId="29201" xr:uid="{00000000-0005-0000-0000-0000DE700000}"/>
    <cellStyle name="Normal 3 2 2 5 2 4 2" xfId="29202" xr:uid="{00000000-0005-0000-0000-0000DF700000}"/>
    <cellStyle name="Normal 3 2 2 5 2 4 3" xfId="29203" xr:uid="{00000000-0005-0000-0000-0000E0700000}"/>
    <cellStyle name="Normal 3 2 2 5 2 5" xfId="29204" xr:uid="{00000000-0005-0000-0000-0000E1700000}"/>
    <cellStyle name="Normal 3 2 2 5 2 5 2" xfId="29205" xr:uid="{00000000-0005-0000-0000-0000E2700000}"/>
    <cellStyle name="Normal 3 2 2 5 2 5 3" xfId="29206" xr:uid="{00000000-0005-0000-0000-0000E3700000}"/>
    <cellStyle name="Normal 3 2 2 5 2 6" xfId="29207" xr:uid="{00000000-0005-0000-0000-0000E4700000}"/>
    <cellStyle name="Normal 3 2 2 5 2 7" xfId="29208" xr:uid="{00000000-0005-0000-0000-0000E5700000}"/>
    <cellStyle name="Normal 3 2 2 5 3" xfId="29209" xr:uid="{00000000-0005-0000-0000-0000E6700000}"/>
    <cellStyle name="Normal 3 2 2 5 3 2" xfId="29210" xr:uid="{00000000-0005-0000-0000-0000E7700000}"/>
    <cellStyle name="Normal 3 2 2 5 3 3" xfId="29211" xr:uid="{00000000-0005-0000-0000-0000E8700000}"/>
    <cellStyle name="Normal 3 2 2 5 4" xfId="29212" xr:uid="{00000000-0005-0000-0000-0000E9700000}"/>
    <cellStyle name="Normal 3 2 2 5 4 2" xfId="29213" xr:uid="{00000000-0005-0000-0000-0000EA700000}"/>
    <cellStyle name="Normal 3 2 2 5 4 3" xfId="29214" xr:uid="{00000000-0005-0000-0000-0000EB700000}"/>
    <cellStyle name="Normal 3 2 2 5 5" xfId="29215" xr:uid="{00000000-0005-0000-0000-0000EC700000}"/>
    <cellStyle name="Normal 3 2 2 5 5 2" xfId="29216" xr:uid="{00000000-0005-0000-0000-0000ED700000}"/>
    <cellStyle name="Normal 3 2 2 5 5 3" xfId="29217" xr:uid="{00000000-0005-0000-0000-0000EE700000}"/>
    <cellStyle name="Normal 3 2 2 5 6" xfId="29218" xr:uid="{00000000-0005-0000-0000-0000EF700000}"/>
    <cellStyle name="Normal 3 2 2 5 6 2" xfId="29219" xr:uid="{00000000-0005-0000-0000-0000F0700000}"/>
    <cellStyle name="Normal 3 2 2 5 6 3" xfId="29220" xr:uid="{00000000-0005-0000-0000-0000F1700000}"/>
    <cellStyle name="Normal 3 2 2 5 7" xfId="29221" xr:uid="{00000000-0005-0000-0000-0000F2700000}"/>
    <cellStyle name="Normal 3 2 2 5 8" xfId="29222" xr:uid="{00000000-0005-0000-0000-0000F3700000}"/>
    <cellStyle name="Normal 3 2 2 6" xfId="29223" xr:uid="{00000000-0005-0000-0000-0000F4700000}"/>
    <cellStyle name="Normal 3 2 2 6 2" xfId="29224" xr:uid="{00000000-0005-0000-0000-0000F5700000}"/>
    <cellStyle name="Normal 3 2 2 6 2 2" xfId="29225" xr:uid="{00000000-0005-0000-0000-0000F6700000}"/>
    <cellStyle name="Normal 3 2 2 6 2 2 2" xfId="29226" xr:uid="{00000000-0005-0000-0000-0000F7700000}"/>
    <cellStyle name="Normal 3 2 2 6 2 2 3" xfId="29227" xr:uid="{00000000-0005-0000-0000-0000F8700000}"/>
    <cellStyle name="Normal 3 2 2 6 2 3" xfId="29228" xr:uid="{00000000-0005-0000-0000-0000F9700000}"/>
    <cellStyle name="Normal 3 2 2 6 2 3 2" xfId="29229" xr:uid="{00000000-0005-0000-0000-0000FA700000}"/>
    <cellStyle name="Normal 3 2 2 6 2 3 3" xfId="29230" xr:uid="{00000000-0005-0000-0000-0000FB700000}"/>
    <cellStyle name="Normal 3 2 2 6 2 4" xfId="29231" xr:uid="{00000000-0005-0000-0000-0000FC700000}"/>
    <cellStyle name="Normal 3 2 2 6 2 4 2" xfId="29232" xr:uid="{00000000-0005-0000-0000-0000FD700000}"/>
    <cellStyle name="Normal 3 2 2 6 2 4 3" xfId="29233" xr:uid="{00000000-0005-0000-0000-0000FE700000}"/>
    <cellStyle name="Normal 3 2 2 6 2 5" xfId="29234" xr:uid="{00000000-0005-0000-0000-0000FF700000}"/>
    <cellStyle name="Normal 3 2 2 6 2 5 2" xfId="29235" xr:uid="{00000000-0005-0000-0000-000000710000}"/>
    <cellStyle name="Normal 3 2 2 6 2 5 3" xfId="29236" xr:uid="{00000000-0005-0000-0000-000001710000}"/>
    <cellStyle name="Normal 3 2 2 6 2 6" xfId="29237" xr:uid="{00000000-0005-0000-0000-000002710000}"/>
    <cellStyle name="Normal 3 2 2 6 2 7" xfId="29238" xr:uid="{00000000-0005-0000-0000-000003710000}"/>
    <cellStyle name="Normal 3 2 2 6 3" xfId="29239" xr:uid="{00000000-0005-0000-0000-000004710000}"/>
    <cellStyle name="Normal 3 2 2 6 3 2" xfId="29240" xr:uid="{00000000-0005-0000-0000-000005710000}"/>
    <cellStyle name="Normal 3 2 2 6 3 3" xfId="29241" xr:uid="{00000000-0005-0000-0000-000006710000}"/>
    <cellStyle name="Normal 3 2 2 6 4" xfId="29242" xr:uid="{00000000-0005-0000-0000-000007710000}"/>
    <cellStyle name="Normal 3 2 2 6 4 2" xfId="29243" xr:uid="{00000000-0005-0000-0000-000008710000}"/>
    <cellStyle name="Normal 3 2 2 6 4 3" xfId="29244" xr:uid="{00000000-0005-0000-0000-000009710000}"/>
    <cellStyle name="Normal 3 2 2 6 5" xfId="29245" xr:uid="{00000000-0005-0000-0000-00000A710000}"/>
    <cellStyle name="Normal 3 2 2 6 5 2" xfId="29246" xr:uid="{00000000-0005-0000-0000-00000B710000}"/>
    <cellStyle name="Normal 3 2 2 6 5 3" xfId="29247" xr:uid="{00000000-0005-0000-0000-00000C710000}"/>
    <cellStyle name="Normal 3 2 2 6 6" xfId="29248" xr:uid="{00000000-0005-0000-0000-00000D710000}"/>
    <cellStyle name="Normal 3 2 2 6 6 2" xfId="29249" xr:uid="{00000000-0005-0000-0000-00000E710000}"/>
    <cellStyle name="Normal 3 2 2 6 6 3" xfId="29250" xr:uid="{00000000-0005-0000-0000-00000F710000}"/>
    <cellStyle name="Normal 3 2 2 6 7" xfId="29251" xr:uid="{00000000-0005-0000-0000-000010710000}"/>
    <cellStyle name="Normal 3 2 2 6 8" xfId="29252" xr:uid="{00000000-0005-0000-0000-000011710000}"/>
    <cellStyle name="Normal 3 2 2 7" xfId="29253" xr:uid="{00000000-0005-0000-0000-000012710000}"/>
    <cellStyle name="Normal 3 2 2 7 2" xfId="29254" xr:uid="{00000000-0005-0000-0000-000013710000}"/>
    <cellStyle name="Normal 3 2 2 7 2 2" xfId="29255" xr:uid="{00000000-0005-0000-0000-000014710000}"/>
    <cellStyle name="Normal 3 2 2 7 2 3" xfId="29256" xr:uid="{00000000-0005-0000-0000-000015710000}"/>
    <cellStyle name="Normal 3 2 2 7 3" xfId="29257" xr:uid="{00000000-0005-0000-0000-000016710000}"/>
    <cellStyle name="Normal 3 2 2 7 3 2" xfId="29258" xr:uid="{00000000-0005-0000-0000-000017710000}"/>
    <cellStyle name="Normal 3 2 2 7 3 3" xfId="29259" xr:uid="{00000000-0005-0000-0000-000018710000}"/>
    <cellStyle name="Normal 3 2 2 7 4" xfId="29260" xr:uid="{00000000-0005-0000-0000-000019710000}"/>
    <cellStyle name="Normal 3 2 2 7 4 2" xfId="29261" xr:uid="{00000000-0005-0000-0000-00001A710000}"/>
    <cellStyle name="Normal 3 2 2 7 4 3" xfId="29262" xr:uid="{00000000-0005-0000-0000-00001B710000}"/>
    <cellStyle name="Normal 3 2 2 7 5" xfId="29263" xr:uid="{00000000-0005-0000-0000-00001C710000}"/>
    <cellStyle name="Normal 3 2 2 7 5 2" xfId="29264" xr:uid="{00000000-0005-0000-0000-00001D710000}"/>
    <cellStyle name="Normal 3 2 2 7 5 3" xfId="29265" xr:uid="{00000000-0005-0000-0000-00001E710000}"/>
    <cellStyle name="Normal 3 2 2 7 6" xfId="29266" xr:uid="{00000000-0005-0000-0000-00001F710000}"/>
    <cellStyle name="Normal 3 2 2 7 7" xfId="29267" xr:uid="{00000000-0005-0000-0000-000020710000}"/>
    <cellStyle name="Normal 3 2 2 8" xfId="29268" xr:uid="{00000000-0005-0000-0000-000021710000}"/>
    <cellStyle name="Normal 3 2 2 8 2" xfId="29269" xr:uid="{00000000-0005-0000-0000-000022710000}"/>
    <cellStyle name="Normal 3 2 2 8 2 2" xfId="29270" xr:uid="{00000000-0005-0000-0000-000023710000}"/>
    <cellStyle name="Normal 3 2 2 8 2 3" xfId="29271" xr:uid="{00000000-0005-0000-0000-000024710000}"/>
    <cellStyle name="Normal 3 2 2 8 3" xfId="29272" xr:uid="{00000000-0005-0000-0000-000025710000}"/>
    <cellStyle name="Normal 3 2 2 8 3 2" xfId="29273" xr:uid="{00000000-0005-0000-0000-000026710000}"/>
    <cellStyle name="Normal 3 2 2 8 3 3" xfId="29274" xr:uid="{00000000-0005-0000-0000-000027710000}"/>
    <cellStyle name="Normal 3 2 2 8 4" xfId="29275" xr:uid="{00000000-0005-0000-0000-000028710000}"/>
    <cellStyle name="Normal 3 2 2 8 4 2" xfId="29276" xr:uid="{00000000-0005-0000-0000-000029710000}"/>
    <cellStyle name="Normal 3 2 2 8 4 3" xfId="29277" xr:uid="{00000000-0005-0000-0000-00002A710000}"/>
    <cellStyle name="Normal 3 2 2 8 5" xfId="29278" xr:uid="{00000000-0005-0000-0000-00002B710000}"/>
    <cellStyle name="Normal 3 2 2 8 5 2" xfId="29279" xr:uid="{00000000-0005-0000-0000-00002C710000}"/>
    <cellStyle name="Normal 3 2 2 8 5 3" xfId="29280" xr:uid="{00000000-0005-0000-0000-00002D710000}"/>
    <cellStyle name="Normal 3 2 2 8 6" xfId="29281" xr:uid="{00000000-0005-0000-0000-00002E710000}"/>
    <cellStyle name="Normal 3 2 2 8 7" xfId="29282" xr:uid="{00000000-0005-0000-0000-00002F710000}"/>
    <cellStyle name="Normal 3 2 2 9" xfId="29283" xr:uid="{00000000-0005-0000-0000-000030710000}"/>
    <cellStyle name="Normal 3 2 2 9 2" xfId="29284" xr:uid="{00000000-0005-0000-0000-000031710000}"/>
    <cellStyle name="Normal 3 2 2 9 2 2" xfId="29285" xr:uid="{00000000-0005-0000-0000-000032710000}"/>
    <cellStyle name="Normal 3 2 2 9 2 3" xfId="29286" xr:uid="{00000000-0005-0000-0000-000033710000}"/>
    <cellStyle name="Normal 3 2 2 9 3" xfId="29287" xr:uid="{00000000-0005-0000-0000-000034710000}"/>
    <cellStyle name="Normal 3 2 2 9 3 2" xfId="29288" xr:uid="{00000000-0005-0000-0000-000035710000}"/>
    <cellStyle name="Normal 3 2 2 9 3 3" xfId="29289" xr:uid="{00000000-0005-0000-0000-000036710000}"/>
    <cellStyle name="Normal 3 2 2 9 4" xfId="29290" xr:uid="{00000000-0005-0000-0000-000037710000}"/>
    <cellStyle name="Normal 3 2 2 9 4 2" xfId="29291" xr:uid="{00000000-0005-0000-0000-000038710000}"/>
    <cellStyle name="Normal 3 2 2 9 4 3" xfId="29292" xr:uid="{00000000-0005-0000-0000-000039710000}"/>
    <cellStyle name="Normal 3 2 2 9 5" xfId="29293" xr:uid="{00000000-0005-0000-0000-00003A710000}"/>
    <cellStyle name="Normal 3 2 2 9 5 2" xfId="29294" xr:uid="{00000000-0005-0000-0000-00003B710000}"/>
    <cellStyle name="Normal 3 2 2 9 5 3" xfId="29295" xr:uid="{00000000-0005-0000-0000-00003C710000}"/>
    <cellStyle name="Normal 3 2 2 9 6" xfId="29296" xr:uid="{00000000-0005-0000-0000-00003D710000}"/>
    <cellStyle name="Normal 3 2 2 9 7" xfId="29297" xr:uid="{00000000-0005-0000-0000-00003E710000}"/>
    <cellStyle name="Normal 3 2 20" xfId="29298" xr:uid="{00000000-0005-0000-0000-00003F710000}"/>
    <cellStyle name="Normal 3 2 3" xfId="1462" xr:uid="{00000000-0005-0000-0000-000040710000}"/>
    <cellStyle name="Normal 3 2 3 10" xfId="29299" xr:uid="{00000000-0005-0000-0000-000041710000}"/>
    <cellStyle name="Normal 3 2 3 10 2" xfId="29300" xr:uid="{00000000-0005-0000-0000-000042710000}"/>
    <cellStyle name="Normal 3 2 3 10 3" xfId="29301" xr:uid="{00000000-0005-0000-0000-000043710000}"/>
    <cellStyle name="Normal 3 2 3 11" xfId="29302" xr:uid="{00000000-0005-0000-0000-000044710000}"/>
    <cellStyle name="Normal 3 2 3 11 2" xfId="29303" xr:uid="{00000000-0005-0000-0000-000045710000}"/>
    <cellStyle name="Normal 3 2 3 11 3" xfId="29304" xr:uid="{00000000-0005-0000-0000-000046710000}"/>
    <cellStyle name="Normal 3 2 3 12" xfId="29305" xr:uid="{00000000-0005-0000-0000-000047710000}"/>
    <cellStyle name="Normal 3 2 3 12 2" xfId="29306" xr:uid="{00000000-0005-0000-0000-000048710000}"/>
    <cellStyle name="Normal 3 2 3 12 3" xfId="29307" xr:uid="{00000000-0005-0000-0000-000049710000}"/>
    <cellStyle name="Normal 3 2 3 13" xfId="29308" xr:uid="{00000000-0005-0000-0000-00004A710000}"/>
    <cellStyle name="Normal 3 2 3 13 2" xfId="29309" xr:uid="{00000000-0005-0000-0000-00004B710000}"/>
    <cellStyle name="Normal 3 2 3 13 3" xfId="29310" xr:uid="{00000000-0005-0000-0000-00004C710000}"/>
    <cellStyle name="Normal 3 2 3 14" xfId="29311" xr:uid="{00000000-0005-0000-0000-00004D710000}"/>
    <cellStyle name="Normal 3 2 3 15" xfId="29312" xr:uid="{00000000-0005-0000-0000-00004E710000}"/>
    <cellStyle name="Normal 3 2 3 2" xfId="29313" xr:uid="{00000000-0005-0000-0000-00004F710000}"/>
    <cellStyle name="Normal 3 2 3 2 10" xfId="29314" xr:uid="{00000000-0005-0000-0000-000050710000}"/>
    <cellStyle name="Normal 3 2 3 2 10 2" xfId="29315" xr:uid="{00000000-0005-0000-0000-000051710000}"/>
    <cellStyle name="Normal 3 2 3 2 10 3" xfId="29316" xr:uid="{00000000-0005-0000-0000-000052710000}"/>
    <cellStyle name="Normal 3 2 3 2 11" xfId="29317" xr:uid="{00000000-0005-0000-0000-000053710000}"/>
    <cellStyle name="Normal 3 2 3 2 11 2" xfId="29318" xr:uid="{00000000-0005-0000-0000-000054710000}"/>
    <cellStyle name="Normal 3 2 3 2 11 3" xfId="29319" xr:uid="{00000000-0005-0000-0000-000055710000}"/>
    <cellStyle name="Normal 3 2 3 2 12" xfId="29320" xr:uid="{00000000-0005-0000-0000-000056710000}"/>
    <cellStyle name="Normal 3 2 3 2 12 2" xfId="29321" xr:uid="{00000000-0005-0000-0000-000057710000}"/>
    <cellStyle name="Normal 3 2 3 2 12 3" xfId="29322" xr:uid="{00000000-0005-0000-0000-000058710000}"/>
    <cellStyle name="Normal 3 2 3 2 13" xfId="29323" xr:uid="{00000000-0005-0000-0000-000059710000}"/>
    <cellStyle name="Normal 3 2 3 2 14" xfId="29324" xr:uid="{00000000-0005-0000-0000-00005A710000}"/>
    <cellStyle name="Normal 3 2 3 2 2" xfId="29325" xr:uid="{00000000-0005-0000-0000-00005B710000}"/>
    <cellStyle name="Normal 3 2 3 2 2 10" xfId="29326" xr:uid="{00000000-0005-0000-0000-00005C710000}"/>
    <cellStyle name="Normal 3 2 3 2 2 11" xfId="29327" xr:uid="{00000000-0005-0000-0000-00005D710000}"/>
    <cellStyle name="Normal 3 2 3 2 2 2" xfId="29328" xr:uid="{00000000-0005-0000-0000-00005E710000}"/>
    <cellStyle name="Normal 3 2 3 2 2 2 2" xfId="29329" xr:uid="{00000000-0005-0000-0000-00005F710000}"/>
    <cellStyle name="Normal 3 2 3 2 2 2 2 2" xfId="29330" xr:uid="{00000000-0005-0000-0000-000060710000}"/>
    <cellStyle name="Normal 3 2 3 2 2 2 2 2 2" xfId="29331" xr:uid="{00000000-0005-0000-0000-000061710000}"/>
    <cellStyle name="Normal 3 2 3 2 2 2 2 2 3" xfId="29332" xr:uid="{00000000-0005-0000-0000-000062710000}"/>
    <cellStyle name="Normal 3 2 3 2 2 2 2 3" xfId="29333" xr:uid="{00000000-0005-0000-0000-000063710000}"/>
    <cellStyle name="Normal 3 2 3 2 2 2 2 3 2" xfId="29334" xr:uid="{00000000-0005-0000-0000-000064710000}"/>
    <cellStyle name="Normal 3 2 3 2 2 2 2 3 3" xfId="29335" xr:uid="{00000000-0005-0000-0000-000065710000}"/>
    <cellStyle name="Normal 3 2 3 2 2 2 2 4" xfId="29336" xr:uid="{00000000-0005-0000-0000-000066710000}"/>
    <cellStyle name="Normal 3 2 3 2 2 2 2 4 2" xfId="29337" xr:uid="{00000000-0005-0000-0000-000067710000}"/>
    <cellStyle name="Normal 3 2 3 2 2 2 2 4 3" xfId="29338" xr:uid="{00000000-0005-0000-0000-000068710000}"/>
    <cellStyle name="Normal 3 2 3 2 2 2 2 5" xfId="29339" xr:uid="{00000000-0005-0000-0000-000069710000}"/>
    <cellStyle name="Normal 3 2 3 2 2 2 2 5 2" xfId="29340" xr:uid="{00000000-0005-0000-0000-00006A710000}"/>
    <cellStyle name="Normal 3 2 3 2 2 2 2 5 3" xfId="29341" xr:uid="{00000000-0005-0000-0000-00006B710000}"/>
    <cellStyle name="Normal 3 2 3 2 2 2 2 6" xfId="29342" xr:uid="{00000000-0005-0000-0000-00006C710000}"/>
    <cellStyle name="Normal 3 2 3 2 2 2 2 7" xfId="29343" xr:uid="{00000000-0005-0000-0000-00006D710000}"/>
    <cellStyle name="Normal 3 2 3 2 2 2 3" xfId="29344" xr:uid="{00000000-0005-0000-0000-00006E710000}"/>
    <cellStyle name="Normal 3 2 3 2 2 2 3 2" xfId="29345" xr:uid="{00000000-0005-0000-0000-00006F710000}"/>
    <cellStyle name="Normal 3 2 3 2 2 2 3 3" xfId="29346" xr:uid="{00000000-0005-0000-0000-000070710000}"/>
    <cellStyle name="Normal 3 2 3 2 2 2 4" xfId="29347" xr:uid="{00000000-0005-0000-0000-000071710000}"/>
    <cellStyle name="Normal 3 2 3 2 2 2 4 2" xfId="29348" xr:uid="{00000000-0005-0000-0000-000072710000}"/>
    <cellStyle name="Normal 3 2 3 2 2 2 4 3" xfId="29349" xr:uid="{00000000-0005-0000-0000-000073710000}"/>
    <cellStyle name="Normal 3 2 3 2 2 2 5" xfId="29350" xr:uid="{00000000-0005-0000-0000-000074710000}"/>
    <cellStyle name="Normal 3 2 3 2 2 2 5 2" xfId="29351" xr:uid="{00000000-0005-0000-0000-000075710000}"/>
    <cellStyle name="Normal 3 2 3 2 2 2 5 3" xfId="29352" xr:uid="{00000000-0005-0000-0000-000076710000}"/>
    <cellStyle name="Normal 3 2 3 2 2 2 6" xfId="29353" xr:uid="{00000000-0005-0000-0000-000077710000}"/>
    <cellStyle name="Normal 3 2 3 2 2 2 6 2" xfId="29354" xr:uid="{00000000-0005-0000-0000-000078710000}"/>
    <cellStyle name="Normal 3 2 3 2 2 2 6 3" xfId="29355" xr:uid="{00000000-0005-0000-0000-000079710000}"/>
    <cellStyle name="Normal 3 2 3 2 2 2 7" xfId="29356" xr:uid="{00000000-0005-0000-0000-00007A710000}"/>
    <cellStyle name="Normal 3 2 3 2 2 2 8" xfId="29357" xr:uid="{00000000-0005-0000-0000-00007B710000}"/>
    <cellStyle name="Normal 3 2 3 2 2 3" xfId="29358" xr:uid="{00000000-0005-0000-0000-00007C710000}"/>
    <cellStyle name="Normal 3 2 3 2 2 3 2" xfId="29359" xr:uid="{00000000-0005-0000-0000-00007D710000}"/>
    <cellStyle name="Normal 3 2 3 2 2 3 2 2" xfId="29360" xr:uid="{00000000-0005-0000-0000-00007E710000}"/>
    <cellStyle name="Normal 3 2 3 2 2 3 2 3" xfId="29361" xr:uid="{00000000-0005-0000-0000-00007F710000}"/>
    <cellStyle name="Normal 3 2 3 2 2 3 3" xfId="29362" xr:uid="{00000000-0005-0000-0000-000080710000}"/>
    <cellStyle name="Normal 3 2 3 2 2 3 3 2" xfId="29363" xr:uid="{00000000-0005-0000-0000-000081710000}"/>
    <cellStyle name="Normal 3 2 3 2 2 3 3 3" xfId="29364" xr:uid="{00000000-0005-0000-0000-000082710000}"/>
    <cellStyle name="Normal 3 2 3 2 2 3 4" xfId="29365" xr:uid="{00000000-0005-0000-0000-000083710000}"/>
    <cellStyle name="Normal 3 2 3 2 2 3 4 2" xfId="29366" xr:uid="{00000000-0005-0000-0000-000084710000}"/>
    <cellStyle name="Normal 3 2 3 2 2 3 4 3" xfId="29367" xr:uid="{00000000-0005-0000-0000-000085710000}"/>
    <cellStyle name="Normal 3 2 3 2 2 3 5" xfId="29368" xr:uid="{00000000-0005-0000-0000-000086710000}"/>
    <cellStyle name="Normal 3 2 3 2 2 3 5 2" xfId="29369" xr:uid="{00000000-0005-0000-0000-000087710000}"/>
    <cellStyle name="Normal 3 2 3 2 2 3 5 3" xfId="29370" xr:uid="{00000000-0005-0000-0000-000088710000}"/>
    <cellStyle name="Normal 3 2 3 2 2 3 6" xfId="29371" xr:uid="{00000000-0005-0000-0000-000089710000}"/>
    <cellStyle name="Normal 3 2 3 2 2 3 7" xfId="29372" xr:uid="{00000000-0005-0000-0000-00008A710000}"/>
    <cellStyle name="Normal 3 2 3 2 2 4" xfId="29373" xr:uid="{00000000-0005-0000-0000-00008B710000}"/>
    <cellStyle name="Normal 3 2 3 2 2 4 2" xfId="29374" xr:uid="{00000000-0005-0000-0000-00008C710000}"/>
    <cellStyle name="Normal 3 2 3 2 2 4 2 2" xfId="29375" xr:uid="{00000000-0005-0000-0000-00008D710000}"/>
    <cellStyle name="Normal 3 2 3 2 2 4 2 3" xfId="29376" xr:uid="{00000000-0005-0000-0000-00008E710000}"/>
    <cellStyle name="Normal 3 2 3 2 2 4 3" xfId="29377" xr:uid="{00000000-0005-0000-0000-00008F710000}"/>
    <cellStyle name="Normal 3 2 3 2 2 4 3 2" xfId="29378" xr:uid="{00000000-0005-0000-0000-000090710000}"/>
    <cellStyle name="Normal 3 2 3 2 2 4 3 3" xfId="29379" xr:uid="{00000000-0005-0000-0000-000091710000}"/>
    <cellStyle name="Normal 3 2 3 2 2 4 4" xfId="29380" xr:uid="{00000000-0005-0000-0000-000092710000}"/>
    <cellStyle name="Normal 3 2 3 2 2 4 4 2" xfId="29381" xr:uid="{00000000-0005-0000-0000-000093710000}"/>
    <cellStyle name="Normal 3 2 3 2 2 4 4 3" xfId="29382" xr:uid="{00000000-0005-0000-0000-000094710000}"/>
    <cellStyle name="Normal 3 2 3 2 2 4 5" xfId="29383" xr:uid="{00000000-0005-0000-0000-000095710000}"/>
    <cellStyle name="Normal 3 2 3 2 2 4 5 2" xfId="29384" xr:uid="{00000000-0005-0000-0000-000096710000}"/>
    <cellStyle name="Normal 3 2 3 2 2 4 5 3" xfId="29385" xr:uid="{00000000-0005-0000-0000-000097710000}"/>
    <cellStyle name="Normal 3 2 3 2 2 4 6" xfId="29386" xr:uid="{00000000-0005-0000-0000-000098710000}"/>
    <cellStyle name="Normal 3 2 3 2 2 4 7" xfId="29387" xr:uid="{00000000-0005-0000-0000-000099710000}"/>
    <cellStyle name="Normal 3 2 3 2 2 5" xfId="29388" xr:uid="{00000000-0005-0000-0000-00009A710000}"/>
    <cellStyle name="Normal 3 2 3 2 2 5 2" xfId="29389" xr:uid="{00000000-0005-0000-0000-00009B710000}"/>
    <cellStyle name="Normal 3 2 3 2 2 5 2 2" xfId="29390" xr:uid="{00000000-0005-0000-0000-00009C710000}"/>
    <cellStyle name="Normal 3 2 3 2 2 5 2 3" xfId="29391" xr:uid="{00000000-0005-0000-0000-00009D710000}"/>
    <cellStyle name="Normal 3 2 3 2 2 5 3" xfId="29392" xr:uid="{00000000-0005-0000-0000-00009E710000}"/>
    <cellStyle name="Normal 3 2 3 2 2 5 3 2" xfId="29393" xr:uid="{00000000-0005-0000-0000-00009F710000}"/>
    <cellStyle name="Normal 3 2 3 2 2 5 3 3" xfId="29394" xr:uid="{00000000-0005-0000-0000-0000A0710000}"/>
    <cellStyle name="Normal 3 2 3 2 2 5 4" xfId="29395" xr:uid="{00000000-0005-0000-0000-0000A1710000}"/>
    <cellStyle name="Normal 3 2 3 2 2 5 4 2" xfId="29396" xr:uid="{00000000-0005-0000-0000-0000A2710000}"/>
    <cellStyle name="Normal 3 2 3 2 2 5 4 3" xfId="29397" xr:uid="{00000000-0005-0000-0000-0000A3710000}"/>
    <cellStyle name="Normal 3 2 3 2 2 5 5" xfId="29398" xr:uid="{00000000-0005-0000-0000-0000A4710000}"/>
    <cellStyle name="Normal 3 2 3 2 2 5 5 2" xfId="29399" xr:uid="{00000000-0005-0000-0000-0000A5710000}"/>
    <cellStyle name="Normal 3 2 3 2 2 5 5 3" xfId="29400" xr:uid="{00000000-0005-0000-0000-0000A6710000}"/>
    <cellStyle name="Normal 3 2 3 2 2 5 6" xfId="29401" xr:uid="{00000000-0005-0000-0000-0000A7710000}"/>
    <cellStyle name="Normal 3 2 3 2 2 5 7" xfId="29402" xr:uid="{00000000-0005-0000-0000-0000A8710000}"/>
    <cellStyle name="Normal 3 2 3 2 2 6" xfId="29403" xr:uid="{00000000-0005-0000-0000-0000A9710000}"/>
    <cellStyle name="Normal 3 2 3 2 2 6 2" xfId="29404" xr:uid="{00000000-0005-0000-0000-0000AA710000}"/>
    <cellStyle name="Normal 3 2 3 2 2 6 3" xfId="29405" xr:uid="{00000000-0005-0000-0000-0000AB710000}"/>
    <cellStyle name="Normal 3 2 3 2 2 7" xfId="29406" xr:uid="{00000000-0005-0000-0000-0000AC710000}"/>
    <cellStyle name="Normal 3 2 3 2 2 7 2" xfId="29407" xr:uid="{00000000-0005-0000-0000-0000AD710000}"/>
    <cellStyle name="Normal 3 2 3 2 2 7 3" xfId="29408" xr:uid="{00000000-0005-0000-0000-0000AE710000}"/>
    <cellStyle name="Normal 3 2 3 2 2 8" xfId="29409" xr:uid="{00000000-0005-0000-0000-0000AF710000}"/>
    <cellStyle name="Normal 3 2 3 2 2 8 2" xfId="29410" xr:uid="{00000000-0005-0000-0000-0000B0710000}"/>
    <cellStyle name="Normal 3 2 3 2 2 8 3" xfId="29411" xr:uid="{00000000-0005-0000-0000-0000B1710000}"/>
    <cellStyle name="Normal 3 2 3 2 2 9" xfId="29412" xr:uid="{00000000-0005-0000-0000-0000B2710000}"/>
    <cellStyle name="Normal 3 2 3 2 2 9 2" xfId="29413" xr:uid="{00000000-0005-0000-0000-0000B3710000}"/>
    <cellStyle name="Normal 3 2 3 2 2 9 3" xfId="29414" xr:uid="{00000000-0005-0000-0000-0000B4710000}"/>
    <cellStyle name="Normal 3 2 3 2 3" xfId="29415" xr:uid="{00000000-0005-0000-0000-0000B5710000}"/>
    <cellStyle name="Normal 3 2 3 2 3 2" xfId="29416" xr:uid="{00000000-0005-0000-0000-0000B6710000}"/>
    <cellStyle name="Normal 3 2 3 2 3 2 2" xfId="29417" xr:uid="{00000000-0005-0000-0000-0000B7710000}"/>
    <cellStyle name="Normal 3 2 3 2 3 2 2 2" xfId="29418" xr:uid="{00000000-0005-0000-0000-0000B8710000}"/>
    <cellStyle name="Normal 3 2 3 2 3 2 2 3" xfId="29419" xr:uid="{00000000-0005-0000-0000-0000B9710000}"/>
    <cellStyle name="Normal 3 2 3 2 3 2 3" xfId="29420" xr:uid="{00000000-0005-0000-0000-0000BA710000}"/>
    <cellStyle name="Normal 3 2 3 2 3 2 3 2" xfId="29421" xr:uid="{00000000-0005-0000-0000-0000BB710000}"/>
    <cellStyle name="Normal 3 2 3 2 3 2 3 3" xfId="29422" xr:uid="{00000000-0005-0000-0000-0000BC710000}"/>
    <cellStyle name="Normal 3 2 3 2 3 2 4" xfId="29423" xr:uid="{00000000-0005-0000-0000-0000BD710000}"/>
    <cellStyle name="Normal 3 2 3 2 3 2 4 2" xfId="29424" xr:uid="{00000000-0005-0000-0000-0000BE710000}"/>
    <cellStyle name="Normal 3 2 3 2 3 2 4 3" xfId="29425" xr:uid="{00000000-0005-0000-0000-0000BF710000}"/>
    <cellStyle name="Normal 3 2 3 2 3 2 5" xfId="29426" xr:uid="{00000000-0005-0000-0000-0000C0710000}"/>
    <cellStyle name="Normal 3 2 3 2 3 2 5 2" xfId="29427" xr:uid="{00000000-0005-0000-0000-0000C1710000}"/>
    <cellStyle name="Normal 3 2 3 2 3 2 5 3" xfId="29428" xr:uid="{00000000-0005-0000-0000-0000C2710000}"/>
    <cellStyle name="Normal 3 2 3 2 3 2 6" xfId="29429" xr:uid="{00000000-0005-0000-0000-0000C3710000}"/>
    <cellStyle name="Normal 3 2 3 2 3 2 7" xfId="29430" xr:uid="{00000000-0005-0000-0000-0000C4710000}"/>
    <cellStyle name="Normal 3 2 3 2 3 3" xfId="29431" xr:uid="{00000000-0005-0000-0000-0000C5710000}"/>
    <cellStyle name="Normal 3 2 3 2 3 3 2" xfId="29432" xr:uid="{00000000-0005-0000-0000-0000C6710000}"/>
    <cellStyle name="Normal 3 2 3 2 3 3 3" xfId="29433" xr:uid="{00000000-0005-0000-0000-0000C7710000}"/>
    <cellStyle name="Normal 3 2 3 2 3 4" xfId="29434" xr:uid="{00000000-0005-0000-0000-0000C8710000}"/>
    <cellStyle name="Normal 3 2 3 2 3 4 2" xfId="29435" xr:uid="{00000000-0005-0000-0000-0000C9710000}"/>
    <cellStyle name="Normal 3 2 3 2 3 4 3" xfId="29436" xr:uid="{00000000-0005-0000-0000-0000CA710000}"/>
    <cellStyle name="Normal 3 2 3 2 3 5" xfId="29437" xr:uid="{00000000-0005-0000-0000-0000CB710000}"/>
    <cellStyle name="Normal 3 2 3 2 3 5 2" xfId="29438" xr:uid="{00000000-0005-0000-0000-0000CC710000}"/>
    <cellStyle name="Normal 3 2 3 2 3 5 3" xfId="29439" xr:uid="{00000000-0005-0000-0000-0000CD710000}"/>
    <cellStyle name="Normal 3 2 3 2 3 6" xfId="29440" xr:uid="{00000000-0005-0000-0000-0000CE710000}"/>
    <cellStyle name="Normal 3 2 3 2 3 6 2" xfId="29441" xr:uid="{00000000-0005-0000-0000-0000CF710000}"/>
    <cellStyle name="Normal 3 2 3 2 3 6 3" xfId="29442" xr:uid="{00000000-0005-0000-0000-0000D0710000}"/>
    <cellStyle name="Normal 3 2 3 2 3 7" xfId="29443" xr:uid="{00000000-0005-0000-0000-0000D1710000}"/>
    <cellStyle name="Normal 3 2 3 2 3 8" xfId="29444" xr:uid="{00000000-0005-0000-0000-0000D2710000}"/>
    <cellStyle name="Normal 3 2 3 2 4" xfId="29445" xr:uid="{00000000-0005-0000-0000-0000D3710000}"/>
    <cellStyle name="Normal 3 2 3 2 4 2" xfId="29446" xr:uid="{00000000-0005-0000-0000-0000D4710000}"/>
    <cellStyle name="Normal 3 2 3 2 4 2 2" xfId="29447" xr:uid="{00000000-0005-0000-0000-0000D5710000}"/>
    <cellStyle name="Normal 3 2 3 2 4 2 2 2" xfId="29448" xr:uid="{00000000-0005-0000-0000-0000D6710000}"/>
    <cellStyle name="Normal 3 2 3 2 4 2 2 3" xfId="29449" xr:uid="{00000000-0005-0000-0000-0000D7710000}"/>
    <cellStyle name="Normal 3 2 3 2 4 2 3" xfId="29450" xr:uid="{00000000-0005-0000-0000-0000D8710000}"/>
    <cellStyle name="Normal 3 2 3 2 4 2 3 2" xfId="29451" xr:uid="{00000000-0005-0000-0000-0000D9710000}"/>
    <cellStyle name="Normal 3 2 3 2 4 2 3 3" xfId="29452" xr:uid="{00000000-0005-0000-0000-0000DA710000}"/>
    <cellStyle name="Normal 3 2 3 2 4 2 4" xfId="29453" xr:uid="{00000000-0005-0000-0000-0000DB710000}"/>
    <cellStyle name="Normal 3 2 3 2 4 2 4 2" xfId="29454" xr:uid="{00000000-0005-0000-0000-0000DC710000}"/>
    <cellStyle name="Normal 3 2 3 2 4 2 4 3" xfId="29455" xr:uid="{00000000-0005-0000-0000-0000DD710000}"/>
    <cellStyle name="Normal 3 2 3 2 4 2 5" xfId="29456" xr:uid="{00000000-0005-0000-0000-0000DE710000}"/>
    <cellStyle name="Normal 3 2 3 2 4 2 5 2" xfId="29457" xr:uid="{00000000-0005-0000-0000-0000DF710000}"/>
    <cellStyle name="Normal 3 2 3 2 4 2 5 3" xfId="29458" xr:uid="{00000000-0005-0000-0000-0000E0710000}"/>
    <cellStyle name="Normal 3 2 3 2 4 2 6" xfId="29459" xr:uid="{00000000-0005-0000-0000-0000E1710000}"/>
    <cellStyle name="Normal 3 2 3 2 4 2 7" xfId="29460" xr:uid="{00000000-0005-0000-0000-0000E2710000}"/>
    <cellStyle name="Normal 3 2 3 2 4 3" xfId="29461" xr:uid="{00000000-0005-0000-0000-0000E3710000}"/>
    <cellStyle name="Normal 3 2 3 2 4 3 2" xfId="29462" xr:uid="{00000000-0005-0000-0000-0000E4710000}"/>
    <cellStyle name="Normal 3 2 3 2 4 3 3" xfId="29463" xr:uid="{00000000-0005-0000-0000-0000E5710000}"/>
    <cellStyle name="Normal 3 2 3 2 4 4" xfId="29464" xr:uid="{00000000-0005-0000-0000-0000E6710000}"/>
    <cellStyle name="Normal 3 2 3 2 4 4 2" xfId="29465" xr:uid="{00000000-0005-0000-0000-0000E7710000}"/>
    <cellStyle name="Normal 3 2 3 2 4 4 3" xfId="29466" xr:uid="{00000000-0005-0000-0000-0000E8710000}"/>
    <cellStyle name="Normal 3 2 3 2 4 5" xfId="29467" xr:uid="{00000000-0005-0000-0000-0000E9710000}"/>
    <cellStyle name="Normal 3 2 3 2 4 5 2" xfId="29468" xr:uid="{00000000-0005-0000-0000-0000EA710000}"/>
    <cellStyle name="Normal 3 2 3 2 4 5 3" xfId="29469" xr:uid="{00000000-0005-0000-0000-0000EB710000}"/>
    <cellStyle name="Normal 3 2 3 2 4 6" xfId="29470" xr:uid="{00000000-0005-0000-0000-0000EC710000}"/>
    <cellStyle name="Normal 3 2 3 2 4 6 2" xfId="29471" xr:uid="{00000000-0005-0000-0000-0000ED710000}"/>
    <cellStyle name="Normal 3 2 3 2 4 6 3" xfId="29472" xr:uid="{00000000-0005-0000-0000-0000EE710000}"/>
    <cellStyle name="Normal 3 2 3 2 4 7" xfId="29473" xr:uid="{00000000-0005-0000-0000-0000EF710000}"/>
    <cellStyle name="Normal 3 2 3 2 4 8" xfId="29474" xr:uid="{00000000-0005-0000-0000-0000F0710000}"/>
    <cellStyle name="Normal 3 2 3 2 5" xfId="29475" xr:uid="{00000000-0005-0000-0000-0000F1710000}"/>
    <cellStyle name="Normal 3 2 3 2 5 2" xfId="29476" xr:uid="{00000000-0005-0000-0000-0000F2710000}"/>
    <cellStyle name="Normal 3 2 3 2 5 2 2" xfId="29477" xr:uid="{00000000-0005-0000-0000-0000F3710000}"/>
    <cellStyle name="Normal 3 2 3 2 5 2 3" xfId="29478" xr:uid="{00000000-0005-0000-0000-0000F4710000}"/>
    <cellStyle name="Normal 3 2 3 2 5 3" xfId="29479" xr:uid="{00000000-0005-0000-0000-0000F5710000}"/>
    <cellStyle name="Normal 3 2 3 2 5 3 2" xfId="29480" xr:uid="{00000000-0005-0000-0000-0000F6710000}"/>
    <cellStyle name="Normal 3 2 3 2 5 3 3" xfId="29481" xr:uid="{00000000-0005-0000-0000-0000F7710000}"/>
    <cellStyle name="Normal 3 2 3 2 5 4" xfId="29482" xr:uid="{00000000-0005-0000-0000-0000F8710000}"/>
    <cellStyle name="Normal 3 2 3 2 5 4 2" xfId="29483" xr:uid="{00000000-0005-0000-0000-0000F9710000}"/>
    <cellStyle name="Normal 3 2 3 2 5 4 3" xfId="29484" xr:uid="{00000000-0005-0000-0000-0000FA710000}"/>
    <cellStyle name="Normal 3 2 3 2 5 5" xfId="29485" xr:uid="{00000000-0005-0000-0000-0000FB710000}"/>
    <cellStyle name="Normal 3 2 3 2 5 5 2" xfId="29486" xr:uid="{00000000-0005-0000-0000-0000FC710000}"/>
    <cellStyle name="Normal 3 2 3 2 5 5 3" xfId="29487" xr:uid="{00000000-0005-0000-0000-0000FD710000}"/>
    <cellStyle name="Normal 3 2 3 2 5 6" xfId="29488" xr:uid="{00000000-0005-0000-0000-0000FE710000}"/>
    <cellStyle name="Normal 3 2 3 2 5 7" xfId="29489" xr:uid="{00000000-0005-0000-0000-0000FF710000}"/>
    <cellStyle name="Normal 3 2 3 2 6" xfId="29490" xr:uid="{00000000-0005-0000-0000-000000720000}"/>
    <cellStyle name="Normal 3 2 3 2 6 2" xfId="29491" xr:uid="{00000000-0005-0000-0000-000001720000}"/>
    <cellStyle name="Normal 3 2 3 2 6 2 2" xfId="29492" xr:uid="{00000000-0005-0000-0000-000002720000}"/>
    <cellStyle name="Normal 3 2 3 2 6 2 3" xfId="29493" xr:uid="{00000000-0005-0000-0000-000003720000}"/>
    <cellStyle name="Normal 3 2 3 2 6 3" xfId="29494" xr:uid="{00000000-0005-0000-0000-000004720000}"/>
    <cellStyle name="Normal 3 2 3 2 6 3 2" xfId="29495" xr:uid="{00000000-0005-0000-0000-000005720000}"/>
    <cellStyle name="Normal 3 2 3 2 6 3 3" xfId="29496" xr:uid="{00000000-0005-0000-0000-000006720000}"/>
    <cellStyle name="Normal 3 2 3 2 6 4" xfId="29497" xr:uid="{00000000-0005-0000-0000-000007720000}"/>
    <cellStyle name="Normal 3 2 3 2 6 4 2" xfId="29498" xr:uid="{00000000-0005-0000-0000-000008720000}"/>
    <cellStyle name="Normal 3 2 3 2 6 4 3" xfId="29499" xr:uid="{00000000-0005-0000-0000-000009720000}"/>
    <cellStyle name="Normal 3 2 3 2 6 5" xfId="29500" xr:uid="{00000000-0005-0000-0000-00000A720000}"/>
    <cellStyle name="Normal 3 2 3 2 6 5 2" xfId="29501" xr:uid="{00000000-0005-0000-0000-00000B720000}"/>
    <cellStyle name="Normal 3 2 3 2 6 5 3" xfId="29502" xr:uid="{00000000-0005-0000-0000-00000C720000}"/>
    <cellStyle name="Normal 3 2 3 2 6 6" xfId="29503" xr:uid="{00000000-0005-0000-0000-00000D720000}"/>
    <cellStyle name="Normal 3 2 3 2 6 7" xfId="29504" xr:uid="{00000000-0005-0000-0000-00000E720000}"/>
    <cellStyle name="Normal 3 2 3 2 7" xfId="29505" xr:uid="{00000000-0005-0000-0000-00000F720000}"/>
    <cellStyle name="Normal 3 2 3 2 7 2" xfId="29506" xr:uid="{00000000-0005-0000-0000-000010720000}"/>
    <cellStyle name="Normal 3 2 3 2 7 2 2" xfId="29507" xr:uid="{00000000-0005-0000-0000-000011720000}"/>
    <cellStyle name="Normal 3 2 3 2 7 2 3" xfId="29508" xr:uid="{00000000-0005-0000-0000-000012720000}"/>
    <cellStyle name="Normal 3 2 3 2 7 3" xfId="29509" xr:uid="{00000000-0005-0000-0000-000013720000}"/>
    <cellStyle name="Normal 3 2 3 2 7 3 2" xfId="29510" xr:uid="{00000000-0005-0000-0000-000014720000}"/>
    <cellStyle name="Normal 3 2 3 2 7 3 3" xfId="29511" xr:uid="{00000000-0005-0000-0000-000015720000}"/>
    <cellStyle name="Normal 3 2 3 2 7 4" xfId="29512" xr:uid="{00000000-0005-0000-0000-000016720000}"/>
    <cellStyle name="Normal 3 2 3 2 7 4 2" xfId="29513" xr:uid="{00000000-0005-0000-0000-000017720000}"/>
    <cellStyle name="Normal 3 2 3 2 7 4 3" xfId="29514" xr:uid="{00000000-0005-0000-0000-000018720000}"/>
    <cellStyle name="Normal 3 2 3 2 7 5" xfId="29515" xr:uid="{00000000-0005-0000-0000-000019720000}"/>
    <cellStyle name="Normal 3 2 3 2 7 5 2" xfId="29516" xr:uid="{00000000-0005-0000-0000-00001A720000}"/>
    <cellStyle name="Normal 3 2 3 2 7 5 3" xfId="29517" xr:uid="{00000000-0005-0000-0000-00001B720000}"/>
    <cellStyle name="Normal 3 2 3 2 7 6" xfId="29518" xr:uid="{00000000-0005-0000-0000-00001C720000}"/>
    <cellStyle name="Normal 3 2 3 2 7 7" xfId="29519" xr:uid="{00000000-0005-0000-0000-00001D720000}"/>
    <cellStyle name="Normal 3 2 3 2 8" xfId="29520" xr:uid="{00000000-0005-0000-0000-00001E720000}"/>
    <cellStyle name="Normal 3 2 3 2 8 2" xfId="29521" xr:uid="{00000000-0005-0000-0000-00001F720000}"/>
    <cellStyle name="Normal 3 2 3 2 8 2 2" xfId="29522" xr:uid="{00000000-0005-0000-0000-000020720000}"/>
    <cellStyle name="Normal 3 2 3 2 8 2 3" xfId="29523" xr:uid="{00000000-0005-0000-0000-000021720000}"/>
    <cellStyle name="Normal 3 2 3 2 8 3" xfId="29524" xr:uid="{00000000-0005-0000-0000-000022720000}"/>
    <cellStyle name="Normal 3 2 3 2 8 3 2" xfId="29525" xr:uid="{00000000-0005-0000-0000-000023720000}"/>
    <cellStyle name="Normal 3 2 3 2 8 3 3" xfId="29526" xr:uid="{00000000-0005-0000-0000-000024720000}"/>
    <cellStyle name="Normal 3 2 3 2 8 4" xfId="29527" xr:uid="{00000000-0005-0000-0000-000025720000}"/>
    <cellStyle name="Normal 3 2 3 2 8 4 2" xfId="29528" xr:uid="{00000000-0005-0000-0000-000026720000}"/>
    <cellStyle name="Normal 3 2 3 2 8 4 3" xfId="29529" xr:uid="{00000000-0005-0000-0000-000027720000}"/>
    <cellStyle name="Normal 3 2 3 2 8 5" xfId="29530" xr:uid="{00000000-0005-0000-0000-000028720000}"/>
    <cellStyle name="Normal 3 2 3 2 8 5 2" xfId="29531" xr:uid="{00000000-0005-0000-0000-000029720000}"/>
    <cellStyle name="Normal 3 2 3 2 8 5 3" xfId="29532" xr:uid="{00000000-0005-0000-0000-00002A720000}"/>
    <cellStyle name="Normal 3 2 3 2 8 6" xfId="29533" xr:uid="{00000000-0005-0000-0000-00002B720000}"/>
    <cellStyle name="Normal 3 2 3 2 8 7" xfId="29534" xr:uid="{00000000-0005-0000-0000-00002C720000}"/>
    <cellStyle name="Normal 3 2 3 2 9" xfId="29535" xr:uid="{00000000-0005-0000-0000-00002D720000}"/>
    <cellStyle name="Normal 3 2 3 2 9 2" xfId="29536" xr:uid="{00000000-0005-0000-0000-00002E720000}"/>
    <cellStyle name="Normal 3 2 3 2 9 3" xfId="29537" xr:uid="{00000000-0005-0000-0000-00002F720000}"/>
    <cellStyle name="Normal 3 2 3 3" xfId="29538" xr:uid="{00000000-0005-0000-0000-000030720000}"/>
    <cellStyle name="Normal 3 2 3 3 10" xfId="29539" xr:uid="{00000000-0005-0000-0000-000031720000}"/>
    <cellStyle name="Normal 3 2 3 3 11" xfId="29540" xr:uid="{00000000-0005-0000-0000-000032720000}"/>
    <cellStyle name="Normal 3 2 3 3 2" xfId="29541" xr:uid="{00000000-0005-0000-0000-000033720000}"/>
    <cellStyle name="Normal 3 2 3 3 2 2" xfId="29542" xr:uid="{00000000-0005-0000-0000-000034720000}"/>
    <cellStyle name="Normal 3 2 3 3 2 2 2" xfId="29543" xr:uid="{00000000-0005-0000-0000-000035720000}"/>
    <cellStyle name="Normal 3 2 3 3 2 2 2 2" xfId="29544" xr:uid="{00000000-0005-0000-0000-000036720000}"/>
    <cellStyle name="Normal 3 2 3 3 2 2 2 3" xfId="29545" xr:uid="{00000000-0005-0000-0000-000037720000}"/>
    <cellStyle name="Normal 3 2 3 3 2 2 3" xfId="29546" xr:uid="{00000000-0005-0000-0000-000038720000}"/>
    <cellStyle name="Normal 3 2 3 3 2 2 3 2" xfId="29547" xr:uid="{00000000-0005-0000-0000-000039720000}"/>
    <cellStyle name="Normal 3 2 3 3 2 2 3 3" xfId="29548" xr:uid="{00000000-0005-0000-0000-00003A720000}"/>
    <cellStyle name="Normal 3 2 3 3 2 2 4" xfId="29549" xr:uid="{00000000-0005-0000-0000-00003B720000}"/>
    <cellStyle name="Normal 3 2 3 3 2 2 4 2" xfId="29550" xr:uid="{00000000-0005-0000-0000-00003C720000}"/>
    <cellStyle name="Normal 3 2 3 3 2 2 4 3" xfId="29551" xr:uid="{00000000-0005-0000-0000-00003D720000}"/>
    <cellStyle name="Normal 3 2 3 3 2 2 5" xfId="29552" xr:uid="{00000000-0005-0000-0000-00003E720000}"/>
    <cellStyle name="Normal 3 2 3 3 2 2 5 2" xfId="29553" xr:uid="{00000000-0005-0000-0000-00003F720000}"/>
    <cellStyle name="Normal 3 2 3 3 2 2 5 3" xfId="29554" xr:uid="{00000000-0005-0000-0000-000040720000}"/>
    <cellStyle name="Normal 3 2 3 3 2 2 6" xfId="29555" xr:uid="{00000000-0005-0000-0000-000041720000}"/>
    <cellStyle name="Normal 3 2 3 3 2 2 7" xfId="29556" xr:uid="{00000000-0005-0000-0000-000042720000}"/>
    <cellStyle name="Normal 3 2 3 3 2 3" xfId="29557" xr:uid="{00000000-0005-0000-0000-000043720000}"/>
    <cellStyle name="Normal 3 2 3 3 2 3 2" xfId="29558" xr:uid="{00000000-0005-0000-0000-000044720000}"/>
    <cellStyle name="Normal 3 2 3 3 2 3 3" xfId="29559" xr:uid="{00000000-0005-0000-0000-000045720000}"/>
    <cellStyle name="Normal 3 2 3 3 2 4" xfId="29560" xr:uid="{00000000-0005-0000-0000-000046720000}"/>
    <cellStyle name="Normal 3 2 3 3 2 4 2" xfId="29561" xr:uid="{00000000-0005-0000-0000-000047720000}"/>
    <cellStyle name="Normal 3 2 3 3 2 4 3" xfId="29562" xr:uid="{00000000-0005-0000-0000-000048720000}"/>
    <cellStyle name="Normal 3 2 3 3 2 5" xfId="29563" xr:uid="{00000000-0005-0000-0000-000049720000}"/>
    <cellStyle name="Normal 3 2 3 3 2 5 2" xfId="29564" xr:uid="{00000000-0005-0000-0000-00004A720000}"/>
    <cellStyle name="Normal 3 2 3 3 2 5 3" xfId="29565" xr:uid="{00000000-0005-0000-0000-00004B720000}"/>
    <cellStyle name="Normal 3 2 3 3 2 6" xfId="29566" xr:uid="{00000000-0005-0000-0000-00004C720000}"/>
    <cellStyle name="Normal 3 2 3 3 2 6 2" xfId="29567" xr:uid="{00000000-0005-0000-0000-00004D720000}"/>
    <cellStyle name="Normal 3 2 3 3 2 6 3" xfId="29568" xr:uid="{00000000-0005-0000-0000-00004E720000}"/>
    <cellStyle name="Normal 3 2 3 3 2 7" xfId="29569" xr:uid="{00000000-0005-0000-0000-00004F720000}"/>
    <cellStyle name="Normal 3 2 3 3 2 8" xfId="29570" xr:uid="{00000000-0005-0000-0000-000050720000}"/>
    <cellStyle name="Normal 3 2 3 3 3" xfId="29571" xr:uid="{00000000-0005-0000-0000-000051720000}"/>
    <cellStyle name="Normal 3 2 3 3 3 2" xfId="29572" xr:uid="{00000000-0005-0000-0000-000052720000}"/>
    <cellStyle name="Normal 3 2 3 3 3 2 2" xfId="29573" xr:uid="{00000000-0005-0000-0000-000053720000}"/>
    <cellStyle name="Normal 3 2 3 3 3 2 3" xfId="29574" xr:uid="{00000000-0005-0000-0000-000054720000}"/>
    <cellStyle name="Normal 3 2 3 3 3 3" xfId="29575" xr:uid="{00000000-0005-0000-0000-000055720000}"/>
    <cellStyle name="Normal 3 2 3 3 3 3 2" xfId="29576" xr:uid="{00000000-0005-0000-0000-000056720000}"/>
    <cellStyle name="Normal 3 2 3 3 3 3 3" xfId="29577" xr:uid="{00000000-0005-0000-0000-000057720000}"/>
    <cellStyle name="Normal 3 2 3 3 3 4" xfId="29578" xr:uid="{00000000-0005-0000-0000-000058720000}"/>
    <cellStyle name="Normal 3 2 3 3 3 4 2" xfId="29579" xr:uid="{00000000-0005-0000-0000-000059720000}"/>
    <cellStyle name="Normal 3 2 3 3 3 4 3" xfId="29580" xr:uid="{00000000-0005-0000-0000-00005A720000}"/>
    <cellStyle name="Normal 3 2 3 3 3 5" xfId="29581" xr:uid="{00000000-0005-0000-0000-00005B720000}"/>
    <cellStyle name="Normal 3 2 3 3 3 5 2" xfId="29582" xr:uid="{00000000-0005-0000-0000-00005C720000}"/>
    <cellStyle name="Normal 3 2 3 3 3 5 3" xfId="29583" xr:uid="{00000000-0005-0000-0000-00005D720000}"/>
    <cellStyle name="Normal 3 2 3 3 3 6" xfId="29584" xr:uid="{00000000-0005-0000-0000-00005E720000}"/>
    <cellStyle name="Normal 3 2 3 3 3 7" xfId="29585" xr:uid="{00000000-0005-0000-0000-00005F720000}"/>
    <cellStyle name="Normal 3 2 3 3 4" xfId="29586" xr:uid="{00000000-0005-0000-0000-000060720000}"/>
    <cellStyle name="Normal 3 2 3 3 4 2" xfId="29587" xr:uid="{00000000-0005-0000-0000-000061720000}"/>
    <cellStyle name="Normal 3 2 3 3 4 2 2" xfId="29588" xr:uid="{00000000-0005-0000-0000-000062720000}"/>
    <cellStyle name="Normal 3 2 3 3 4 2 3" xfId="29589" xr:uid="{00000000-0005-0000-0000-000063720000}"/>
    <cellStyle name="Normal 3 2 3 3 4 3" xfId="29590" xr:uid="{00000000-0005-0000-0000-000064720000}"/>
    <cellStyle name="Normal 3 2 3 3 4 3 2" xfId="29591" xr:uid="{00000000-0005-0000-0000-000065720000}"/>
    <cellStyle name="Normal 3 2 3 3 4 3 3" xfId="29592" xr:uid="{00000000-0005-0000-0000-000066720000}"/>
    <cellStyle name="Normal 3 2 3 3 4 4" xfId="29593" xr:uid="{00000000-0005-0000-0000-000067720000}"/>
    <cellStyle name="Normal 3 2 3 3 4 4 2" xfId="29594" xr:uid="{00000000-0005-0000-0000-000068720000}"/>
    <cellStyle name="Normal 3 2 3 3 4 4 3" xfId="29595" xr:uid="{00000000-0005-0000-0000-000069720000}"/>
    <cellStyle name="Normal 3 2 3 3 4 5" xfId="29596" xr:uid="{00000000-0005-0000-0000-00006A720000}"/>
    <cellStyle name="Normal 3 2 3 3 4 5 2" xfId="29597" xr:uid="{00000000-0005-0000-0000-00006B720000}"/>
    <cellStyle name="Normal 3 2 3 3 4 5 3" xfId="29598" xr:uid="{00000000-0005-0000-0000-00006C720000}"/>
    <cellStyle name="Normal 3 2 3 3 4 6" xfId="29599" xr:uid="{00000000-0005-0000-0000-00006D720000}"/>
    <cellStyle name="Normal 3 2 3 3 4 7" xfId="29600" xr:uid="{00000000-0005-0000-0000-00006E720000}"/>
    <cellStyle name="Normal 3 2 3 3 5" xfId="29601" xr:uid="{00000000-0005-0000-0000-00006F720000}"/>
    <cellStyle name="Normal 3 2 3 3 5 2" xfId="29602" xr:uid="{00000000-0005-0000-0000-000070720000}"/>
    <cellStyle name="Normal 3 2 3 3 5 2 2" xfId="29603" xr:uid="{00000000-0005-0000-0000-000071720000}"/>
    <cellStyle name="Normal 3 2 3 3 5 2 3" xfId="29604" xr:uid="{00000000-0005-0000-0000-000072720000}"/>
    <cellStyle name="Normal 3 2 3 3 5 3" xfId="29605" xr:uid="{00000000-0005-0000-0000-000073720000}"/>
    <cellStyle name="Normal 3 2 3 3 5 3 2" xfId="29606" xr:uid="{00000000-0005-0000-0000-000074720000}"/>
    <cellStyle name="Normal 3 2 3 3 5 3 3" xfId="29607" xr:uid="{00000000-0005-0000-0000-000075720000}"/>
    <cellStyle name="Normal 3 2 3 3 5 4" xfId="29608" xr:uid="{00000000-0005-0000-0000-000076720000}"/>
    <cellStyle name="Normal 3 2 3 3 5 4 2" xfId="29609" xr:uid="{00000000-0005-0000-0000-000077720000}"/>
    <cellStyle name="Normal 3 2 3 3 5 4 3" xfId="29610" xr:uid="{00000000-0005-0000-0000-000078720000}"/>
    <cellStyle name="Normal 3 2 3 3 5 5" xfId="29611" xr:uid="{00000000-0005-0000-0000-000079720000}"/>
    <cellStyle name="Normal 3 2 3 3 5 5 2" xfId="29612" xr:uid="{00000000-0005-0000-0000-00007A720000}"/>
    <cellStyle name="Normal 3 2 3 3 5 5 3" xfId="29613" xr:uid="{00000000-0005-0000-0000-00007B720000}"/>
    <cellStyle name="Normal 3 2 3 3 5 6" xfId="29614" xr:uid="{00000000-0005-0000-0000-00007C720000}"/>
    <cellStyle name="Normal 3 2 3 3 5 7" xfId="29615" xr:uid="{00000000-0005-0000-0000-00007D720000}"/>
    <cellStyle name="Normal 3 2 3 3 6" xfId="29616" xr:uid="{00000000-0005-0000-0000-00007E720000}"/>
    <cellStyle name="Normal 3 2 3 3 6 2" xfId="29617" xr:uid="{00000000-0005-0000-0000-00007F720000}"/>
    <cellStyle name="Normal 3 2 3 3 6 3" xfId="29618" xr:uid="{00000000-0005-0000-0000-000080720000}"/>
    <cellStyle name="Normal 3 2 3 3 7" xfId="29619" xr:uid="{00000000-0005-0000-0000-000081720000}"/>
    <cellStyle name="Normal 3 2 3 3 7 2" xfId="29620" xr:uid="{00000000-0005-0000-0000-000082720000}"/>
    <cellStyle name="Normal 3 2 3 3 7 3" xfId="29621" xr:uid="{00000000-0005-0000-0000-000083720000}"/>
    <cellStyle name="Normal 3 2 3 3 8" xfId="29622" xr:uid="{00000000-0005-0000-0000-000084720000}"/>
    <cellStyle name="Normal 3 2 3 3 8 2" xfId="29623" xr:uid="{00000000-0005-0000-0000-000085720000}"/>
    <cellStyle name="Normal 3 2 3 3 8 3" xfId="29624" xr:uid="{00000000-0005-0000-0000-000086720000}"/>
    <cellStyle name="Normal 3 2 3 3 9" xfId="29625" xr:uid="{00000000-0005-0000-0000-000087720000}"/>
    <cellStyle name="Normal 3 2 3 3 9 2" xfId="29626" xr:uid="{00000000-0005-0000-0000-000088720000}"/>
    <cellStyle name="Normal 3 2 3 3 9 3" xfId="29627" xr:uid="{00000000-0005-0000-0000-000089720000}"/>
    <cellStyle name="Normal 3 2 3 4" xfId="29628" xr:uid="{00000000-0005-0000-0000-00008A720000}"/>
    <cellStyle name="Normal 3 2 3 4 2" xfId="29629" xr:uid="{00000000-0005-0000-0000-00008B720000}"/>
    <cellStyle name="Normal 3 2 3 4 2 2" xfId="29630" xr:uid="{00000000-0005-0000-0000-00008C720000}"/>
    <cellStyle name="Normal 3 2 3 4 2 2 2" xfId="29631" xr:uid="{00000000-0005-0000-0000-00008D720000}"/>
    <cellStyle name="Normal 3 2 3 4 2 2 3" xfId="29632" xr:uid="{00000000-0005-0000-0000-00008E720000}"/>
    <cellStyle name="Normal 3 2 3 4 2 3" xfId="29633" xr:uid="{00000000-0005-0000-0000-00008F720000}"/>
    <cellStyle name="Normal 3 2 3 4 2 3 2" xfId="29634" xr:uid="{00000000-0005-0000-0000-000090720000}"/>
    <cellStyle name="Normal 3 2 3 4 2 3 3" xfId="29635" xr:uid="{00000000-0005-0000-0000-000091720000}"/>
    <cellStyle name="Normal 3 2 3 4 2 4" xfId="29636" xr:uid="{00000000-0005-0000-0000-000092720000}"/>
    <cellStyle name="Normal 3 2 3 4 2 4 2" xfId="29637" xr:uid="{00000000-0005-0000-0000-000093720000}"/>
    <cellStyle name="Normal 3 2 3 4 2 4 3" xfId="29638" xr:uid="{00000000-0005-0000-0000-000094720000}"/>
    <cellStyle name="Normal 3 2 3 4 2 5" xfId="29639" xr:uid="{00000000-0005-0000-0000-000095720000}"/>
    <cellStyle name="Normal 3 2 3 4 2 5 2" xfId="29640" xr:uid="{00000000-0005-0000-0000-000096720000}"/>
    <cellStyle name="Normal 3 2 3 4 2 5 3" xfId="29641" xr:uid="{00000000-0005-0000-0000-000097720000}"/>
    <cellStyle name="Normal 3 2 3 4 2 6" xfId="29642" xr:uid="{00000000-0005-0000-0000-000098720000}"/>
    <cellStyle name="Normal 3 2 3 4 2 7" xfId="29643" xr:uid="{00000000-0005-0000-0000-000099720000}"/>
    <cellStyle name="Normal 3 2 3 4 3" xfId="29644" xr:uid="{00000000-0005-0000-0000-00009A720000}"/>
    <cellStyle name="Normal 3 2 3 4 3 2" xfId="29645" xr:uid="{00000000-0005-0000-0000-00009B720000}"/>
    <cellStyle name="Normal 3 2 3 4 3 3" xfId="29646" xr:uid="{00000000-0005-0000-0000-00009C720000}"/>
    <cellStyle name="Normal 3 2 3 4 4" xfId="29647" xr:uid="{00000000-0005-0000-0000-00009D720000}"/>
    <cellStyle name="Normal 3 2 3 4 4 2" xfId="29648" xr:uid="{00000000-0005-0000-0000-00009E720000}"/>
    <cellStyle name="Normal 3 2 3 4 4 3" xfId="29649" xr:uid="{00000000-0005-0000-0000-00009F720000}"/>
    <cellStyle name="Normal 3 2 3 4 5" xfId="29650" xr:uid="{00000000-0005-0000-0000-0000A0720000}"/>
    <cellStyle name="Normal 3 2 3 4 5 2" xfId="29651" xr:uid="{00000000-0005-0000-0000-0000A1720000}"/>
    <cellStyle name="Normal 3 2 3 4 5 3" xfId="29652" xr:uid="{00000000-0005-0000-0000-0000A2720000}"/>
    <cellStyle name="Normal 3 2 3 4 6" xfId="29653" xr:uid="{00000000-0005-0000-0000-0000A3720000}"/>
    <cellStyle name="Normal 3 2 3 4 6 2" xfId="29654" xr:uid="{00000000-0005-0000-0000-0000A4720000}"/>
    <cellStyle name="Normal 3 2 3 4 6 3" xfId="29655" xr:uid="{00000000-0005-0000-0000-0000A5720000}"/>
    <cellStyle name="Normal 3 2 3 4 7" xfId="29656" xr:uid="{00000000-0005-0000-0000-0000A6720000}"/>
    <cellStyle name="Normal 3 2 3 4 8" xfId="29657" xr:uid="{00000000-0005-0000-0000-0000A7720000}"/>
    <cellStyle name="Normal 3 2 3 5" xfId="29658" xr:uid="{00000000-0005-0000-0000-0000A8720000}"/>
    <cellStyle name="Normal 3 2 3 5 2" xfId="29659" xr:uid="{00000000-0005-0000-0000-0000A9720000}"/>
    <cellStyle name="Normal 3 2 3 5 2 2" xfId="29660" xr:uid="{00000000-0005-0000-0000-0000AA720000}"/>
    <cellStyle name="Normal 3 2 3 5 2 2 2" xfId="29661" xr:uid="{00000000-0005-0000-0000-0000AB720000}"/>
    <cellStyle name="Normal 3 2 3 5 2 2 3" xfId="29662" xr:uid="{00000000-0005-0000-0000-0000AC720000}"/>
    <cellStyle name="Normal 3 2 3 5 2 3" xfId="29663" xr:uid="{00000000-0005-0000-0000-0000AD720000}"/>
    <cellStyle name="Normal 3 2 3 5 2 3 2" xfId="29664" xr:uid="{00000000-0005-0000-0000-0000AE720000}"/>
    <cellStyle name="Normal 3 2 3 5 2 3 3" xfId="29665" xr:uid="{00000000-0005-0000-0000-0000AF720000}"/>
    <cellStyle name="Normal 3 2 3 5 2 4" xfId="29666" xr:uid="{00000000-0005-0000-0000-0000B0720000}"/>
    <cellStyle name="Normal 3 2 3 5 2 4 2" xfId="29667" xr:uid="{00000000-0005-0000-0000-0000B1720000}"/>
    <cellStyle name="Normal 3 2 3 5 2 4 3" xfId="29668" xr:uid="{00000000-0005-0000-0000-0000B2720000}"/>
    <cellStyle name="Normal 3 2 3 5 2 5" xfId="29669" xr:uid="{00000000-0005-0000-0000-0000B3720000}"/>
    <cellStyle name="Normal 3 2 3 5 2 5 2" xfId="29670" xr:uid="{00000000-0005-0000-0000-0000B4720000}"/>
    <cellStyle name="Normal 3 2 3 5 2 5 3" xfId="29671" xr:uid="{00000000-0005-0000-0000-0000B5720000}"/>
    <cellStyle name="Normal 3 2 3 5 2 6" xfId="29672" xr:uid="{00000000-0005-0000-0000-0000B6720000}"/>
    <cellStyle name="Normal 3 2 3 5 2 7" xfId="29673" xr:uid="{00000000-0005-0000-0000-0000B7720000}"/>
    <cellStyle name="Normal 3 2 3 5 3" xfId="29674" xr:uid="{00000000-0005-0000-0000-0000B8720000}"/>
    <cellStyle name="Normal 3 2 3 5 3 2" xfId="29675" xr:uid="{00000000-0005-0000-0000-0000B9720000}"/>
    <cellStyle name="Normal 3 2 3 5 3 3" xfId="29676" xr:uid="{00000000-0005-0000-0000-0000BA720000}"/>
    <cellStyle name="Normal 3 2 3 5 4" xfId="29677" xr:uid="{00000000-0005-0000-0000-0000BB720000}"/>
    <cellStyle name="Normal 3 2 3 5 4 2" xfId="29678" xr:uid="{00000000-0005-0000-0000-0000BC720000}"/>
    <cellStyle name="Normal 3 2 3 5 4 3" xfId="29679" xr:uid="{00000000-0005-0000-0000-0000BD720000}"/>
    <cellStyle name="Normal 3 2 3 5 5" xfId="29680" xr:uid="{00000000-0005-0000-0000-0000BE720000}"/>
    <cellStyle name="Normal 3 2 3 5 5 2" xfId="29681" xr:uid="{00000000-0005-0000-0000-0000BF720000}"/>
    <cellStyle name="Normal 3 2 3 5 5 3" xfId="29682" xr:uid="{00000000-0005-0000-0000-0000C0720000}"/>
    <cellStyle name="Normal 3 2 3 5 6" xfId="29683" xr:uid="{00000000-0005-0000-0000-0000C1720000}"/>
    <cellStyle name="Normal 3 2 3 5 6 2" xfId="29684" xr:uid="{00000000-0005-0000-0000-0000C2720000}"/>
    <cellStyle name="Normal 3 2 3 5 6 3" xfId="29685" xr:uid="{00000000-0005-0000-0000-0000C3720000}"/>
    <cellStyle name="Normal 3 2 3 5 7" xfId="29686" xr:uid="{00000000-0005-0000-0000-0000C4720000}"/>
    <cellStyle name="Normal 3 2 3 5 8" xfId="29687" xr:uid="{00000000-0005-0000-0000-0000C5720000}"/>
    <cellStyle name="Normal 3 2 3 6" xfId="29688" xr:uid="{00000000-0005-0000-0000-0000C6720000}"/>
    <cellStyle name="Normal 3 2 3 6 2" xfId="29689" xr:uid="{00000000-0005-0000-0000-0000C7720000}"/>
    <cellStyle name="Normal 3 2 3 6 2 2" xfId="29690" xr:uid="{00000000-0005-0000-0000-0000C8720000}"/>
    <cellStyle name="Normal 3 2 3 6 2 3" xfId="29691" xr:uid="{00000000-0005-0000-0000-0000C9720000}"/>
    <cellStyle name="Normal 3 2 3 6 3" xfId="29692" xr:uid="{00000000-0005-0000-0000-0000CA720000}"/>
    <cellStyle name="Normal 3 2 3 6 3 2" xfId="29693" xr:uid="{00000000-0005-0000-0000-0000CB720000}"/>
    <cellStyle name="Normal 3 2 3 6 3 3" xfId="29694" xr:uid="{00000000-0005-0000-0000-0000CC720000}"/>
    <cellStyle name="Normal 3 2 3 6 4" xfId="29695" xr:uid="{00000000-0005-0000-0000-0000CD720000}"/>
    <cellStyle name="Normal 3 2 3 6 4 2" xfId="29696" xr:uid="{00000000-0005-0000-0000-0000CE720000}"/>
    <cellStyle name="Normal 3 2 3 6 4 3" xfId="29697" xr:uid="{00000000-0005-0000-0000-0000CF720000}"/>
    <cellStyle name="Normal 3 2 3 6 5" xfId="29698" xr:uid="{00000000-0005-0000-0000-0000D0720000}"/>
    <cellStyle name="Normal 3 2 3 6 5 2" xfId="29699" xr:uid="{00000000-0005-0000-0000-0000D1720000}"/>
    <cellStyle name="Normal 3 2 3 6 5 3" xfId="29700" xr:uid="{00000000-0005-0000-0000-0000D2720000}"/>
    <cellStyle name="Normal 3 2 3 6 6" xfId="29701" xr:uid="{00000000-0005-0000-0000-0000D3720000}"/>
    <cellStyle name="Normal 3 2 3 6 7" xfId="29702" xr:uid="{00000000-0005-0000-0000-0000D4720000}"/>
    <cellStyle name="Normal 3 2 3 7" xfId="29703" xr:uid="{00000000-0005-0000-0000-0000D5720000}"/>
    <cellStyle name="Normal 3 2 3 7 2" xfId="29704" xr:uid="{00000000-0005-0000-0000-0000D6720000}"/>
    <cellStyle name="Normal 3 2 3 7 2 2" xfId="29705" xr:uid="{00000000-0005-0000-0000-0000D7720000}"/>
    <cellStyle name="Normal 3 2 3 7 2 3" xfId="29706" xr:uid="{00000000-0005-0000-0000-0000D8720000}"/>
    <cellStyle name="Normal 3 2 3 7 3" xfId="29707" xr:uid="{00000000-0005-0000-0000-0000D9720000}"/>
    <cellStyle name="Normal 3 2 3 7 3 2" xfId="29708" xr:uid="{00000000-0005-0000-0000-0000DA720000}"/>
    <cellStyle name="Normal 3 2 3 7 3 3" xfId="29709" xr:uid="{00000000-0005-0000-0000-0000DB720000}"/>
    <cellStyle name="Normal 3 2 3 7 4" xfId="29710" xr:uid="{00000000-0005-0000-0000-0000DC720000}"/>
    <cellStyle name="Normal 3 2 3 7 4 2" xfId="29711" xr:uid="{00000000-0005-0000-0000-0000DD720000}"/>
    <cellStyle name="Normal 3 2 3 7 4 3" xfId="29712" xr:uid="{00000000-0005-0000-0000-0000DE720000}"/>
    <cellStyle name="Normal 3 2 3 7 5" xfId="29713" xr:uid="{00000000-0005-0000-0000-0000DF720000}"/>
    <cellStyle name="Normal 3 2 3 7 5 2" xfId="29714" xr:uid="{00000000-0005-0000-0000-0000E0720000}"/>
    <cellStyle name="Normal 3 2 3 7 5 3" xfId="29715" xr:uid="{00000000-0005-0000-0000-0000E1720000}"/>
    <cellStyle name="Normal 3 2 3 7 6" xfId="29716" xr:uid="{00000000-0005-0000-0000-0000E2720000}"/>
    <cellStyle name="Normal 3 2 3 7 7" xfId="29717" xr:uid="{00000000-0005-0000-0000-0000E3720000}"/>
    <cellStyle name="Normal 3 2 3 8" xfId="29718" xr:uid="{00000000-0005-0000-0000-0000E4720000}"/>
    <cellStyle name="Normal 3 2 3 8 2" xfId="29719" xr:uid="{00000000-0005-0000-0000-0000E5720000}"/>
    <cellStyle name="Normal 3 2 3 8 2 2" xfId="29720" xr:uid="{00000000-0005-0000-0000-0000E6720000}"/>
    <cellStyle name="Normal 3 2 3 8 2 3" xfId="29721" xr:uid="{00000000-0005-0000-0000-0000E7720000}"/>
    <cellStyle name="Normal 3 2 3 8 3" xfId="29722" xr:uid="{00000000-0005-0000-0000-0000E8720000}"/>
    <cellStyle name="Normal 3 2 3 8 3 2" xfId="29723" xr:uid="{00000000-0005-0000-0000-0000E9720000}"/>
    <cellStyle name="Normal 3 2 3 8 3 3" xfId="29724" xr:uid="{00000000-0005-0000-0000-0000EA720000}"/>
    <cellStyle name="Normal 3 2 3 8 4" xfId="29725" xr:uid="{00000000-0005-0000-0000-0000EB720000}"/>
    <cellStyle name="Normal 3 2 3 8 4 2" xfId="29726" xr:uid="{00000000-0005-0000-0000-0000EC720000}"/>
    <cellStyle name="Normal 3 2 3 8 4 3" xfId="29727" xr:uid="{00000000-0005-0000-0000-0000ED720000}"/>
    <cellStyle name="Normal 3 2 3 8 5" xfId="29728" xr:uid="{00000000-0005-0000-0000-0000EE720000}"/>
    <cellStyle name="Normal 3 2 3 8 5 2" xfId="29729" xr:uid="{00000000-0005-0000-0000-0000EF720000}"/>
    <cellStyle name="Normal 3 2 3 8 5 3" xfId="29730" xr:uid="{00000000-0005-0000-0000-0000F0720000}"/>
    <cellStyle name="Normal 3 2 3 8 6" xfId="29731" xr:uid="{00000000-0005-0000-0000-0000F1720000}"/>
    <cellStyle name="Normal 3 2 3 8 7" xfId="29732" xr:uid="{00000000-0005-0000-0000-0000F2720000}"/>
    <cellStyle name="Normal 3 2 3 9" xfId="29733" xr:uid="{00000000-0005-0000-0000-0000F3720000}"/>
    <cellStyle name="Normal 3 2 3 9 2" xfId="29734" xr:uid="{00000000-0005-0000-0000-0000F4720000}"/>
    <cellStyle name="Normal 3 2 3 9 2 2" xfId="29735" xr:uid="{00000000-0005-0000-0000-0000F5720000}"/>
    <cellStyle name="Normal 3 2 3 9 2 3" xfId="29736" xr:uid="{00000000-0005-0000-0000-0000F6720000}"/>
    <cellStyle name="Normal 3 2 3 9 3" xfId="29737" xr:uid="{00000000-0005-0000-0000-0000F7720000}"/>
    <cellStyle name="Normal 3 2 3 9 3 2" xfId="29738" xr:uid="{00000000-0005-0000-0000-0000F8720000}"/>
    <cellStyle name="Normal 3 2 3 9 3 3" xfId="29739" xr:uid="{00000000-0005-0000-0000-0000F9720000}"/>
    <cellStyle name="Normal 3 2 3 9 4" xfId="29740" xr:uid="{00000000-0005-0000-0000-0000FA720000}"/>
    <cellStyle name="Normal 3 2 3 9 4 2" xfId="29741" xr:uid="{00000000-0005-0000-0000-0000FB720000}"/>
    <cellStyle name="Normal 3 2 3 9 4 3" xfId="29742" xr:uid="{00000000-0005-0000-0000-0000FC720000}"/>
    <cellStyle name="Normal 3 2 3 9 5" xfId="29743" xr:uid="{00000000-0005-0000-0000-0000FD720000}"/>
    <cellStyle name="Normal 3 2 3 9 5 2" xfId="29744" xr:uid="{00000000-0005-0000-0000-0000FE720000}"/>
    <cellStyle name="Normal 3 2 3 9 5 3" xfId="29745" xr:uid="{00000000-0005-0000-0000-0000FF720000}"/>
    <cellStyle name="Normal 3 2 3 9 6" xfId="29746" xr:uid="{00000000-0005-0000-0000-000000730000}"/>
    <cellStyle name="Normal 3 2 3 9 7" xfId="29747" xr:uid="{00000000-0005-0000-0000-000001730000}"/>
    <cellStyle name="Normal 3 2 4" xfId="1497" xr:uid="{00000000-0005-0000-0000-000002730000}"/>
    <cellStyle name="Normal 3 2 4 10" xfId="29749" xr:uid="{00000000-0005-0000-0000-000003730000}"/>
    <cellStyle name="Normal 3 2 4 10 2" xfId="29750" xr:uid="{00000000-0005-0000-0000-000004730000}"/>
    <cellStyle name="Normal 3 2 4 10 3" xfId="29751" xr:uid="{00000000-0005-0000-0000-000005730000}"/>
    <cellStyle name="Normal 3 2 4 11" xfId="29752" xr:uid="{00000000-0005-0000-0000-000006730000}"/>
    <cellStyle name="Normal 3 2 4 11 2" xfId="29753" xr:uid="{00000000-0005-0000-0000-000007730000}"/>
    <cellStyle name="Normal 3 2 4 11 3" xfId="29754" xr:uid="{00000000-0005-0000-0000-000008730000}"/>
    <cellStyle name="Normal 3 2 4 12" xfId="29755" xr:uid="{00000000-0005-0000-0000-000009730000}"/>
    <cellStyle name="Normal 3 2 4 12 2" xfId="29756" xr:uid="{00000000-0005-0000-0000-00000A730000}"/>
    <cellStyle name="Normal 3 2 4 12 3" xfId="29757" xr:uid="{00000000-0005-0000-0000-00000B730000}"/>
    <cellStyle name="Normal 3 2 4 13" xfId="29758" xr:uid="{00000000-0005-0000-0000-00000C730000}"/>
    <cellStyle name="Normal 3 2 4 14" xfId="29759" xr:uid="{00000000-0005-0000-0000-00000D730000}"/>
    <cellStyle name="Normal 3 2 4 15" xfId="29748" xr:uid="{00000000-0005-0000-0000-00000E730000}"/>
    <cellStyle name="Normal 3 2 4 2" xfId="29760" xr:uid="{00000000-0005-0000-0000-00000F730000}"/>
    <cellStyle name="Normal 3 2 4 2 10" xfId="29761" xr:uid="{00000000-0005-0000-0000-000010730000}"/>
    <cellStyle name="Normal 3 2 4 2 11" xfId="29762" xr:uid="{00000000-0005-0000-0000-000011730000}"/>
    <cellStyle name="Normal 3 2 4 2 2" xfId="29763" xr:uid="{00000000-0005-0000-0000-000012730000}"/>
    <cellStyle name="Normal 3 2 4 2 2 2" xfId="29764" xr:uid="{00000000-0005-0000-0000-000013730000}"/>
    <cellStyle name="Normal 3 2 4 2 2 2 2" xfId="29765" xr:uid="{00000000-0005-0000-0000-000014730000}"/>
    <cellStyle name="Normal 3 2 4 2 2 2 2 2" xfId="29766" xr:uid="{00000000-0005-0000-0000-000015730000}"/>
    <cellStyle name="Normal 3 2 4 2 2 2 2 3" xfId="29767" xr:uid="{00000000-0005-0000-0000-000016730000}"/>
    <cellStyle name="Normal 3 2 4 2 2 2 3" xfId="29768" xr:uid="{00000000-0005-0000-0000-000017730000}"/>
    <cellStyle name="Normal 3 2 4 2 2 2 3 2" xfId="29769" xr:uid="{00000000-0005-0000-0000-000018730000}"/>
    <cellStyle name="Normal 3 2 4 2 2 2 3 3" xfId="29770" xr:uid="{00000000-0005-0000-0000-000019730000}"/>
    <cellStyle name="Normal 3 2 4 2 2 2 4" xfId="29771" xr:uid="{00000000-0005-0000-0000-00001A730000}"/>
    <cellStyle name="Normal 3 2 4 2 2 2 4 2" xfId="29772" xr:uid="{00000000-0005-0000-0000-00001B730000}"/>
    <cellStyle name="Normal 3 2 4 2 2 2 4 3" xfId="29773" xr:uid="{00000000-0005-0000-0000-00001C730000}"/>
    <cellStyle name="Normal 3 2 4 2 2 2 5" xfId="29774" xr:uid="{00000000-0005-0000-0000-00001D730000}"/>
    <cellStyle name="Normal 3 2 4 2 2 2 5 2" xfId="29775" xr:uid="{00000000-0005-0000-0000-00001E730000}"/>
    <cellStyle name="Normal 3 2 4 2 2 2 5 3" xfId="29776" xr:uid="{00000000-0005-0000-0000-00001F730000}"/>
    <cellStyle name="Normal 3 2 4 2 2 2 6" xfId="29777" xr:uid="{00000000-0005-0000-0000-000020730000}"/>
    <cellStyle name="Normal 3 2 4 2 2 2 7" xfId="29778" xr:uid="{00000000-0005-0000-0000-000021730000}"/>
    <cellStyle name="Normal 3 2 4 2 2 3" xfId="29779" xr:uid="{00000000-0005-0000-0000-000022730000}"/>
    <cellStyle name="Normal 3 2 4 2 2 3 2" xfId="29780" xr:uid="{00000000-0005-0000-0000-000023730000}"/>
    <cellStyle name="Normal 3 2 4 2 2 3 3" xfId="29781" xr:uid="{00000000-0005-0000-0000-000024730000}"/>
    <cellStyle name="Normal 3 2 4 2 2 4" xfId="29782" xr:uid="{00000000-0005-0000-0000-000025730000}"/>
    <cellStyle name="Normal 3 2 4 2 2 4 2" xfId="29783" xr:uid="{00000000-0005-0000-0000-000026730000}"/>
    <cellStyle name="Normal 3 2 4 2 2 4 3" xfId="29784" xr:uid="{00000000-0005-0000-0000-000027730000}"/>
    <cellStyle name="Normal 3 2 4 2 2 5" xfId="29785" xr:uid="{00000000-0005-0000-0000-000028730000}"/>
    <cellStyle name="Normal 3 2 4 2 2 5 2" xfId="29786" xr:uid="{00000000-0005-0000-0000-000029730000}"/>
    <cellStyle name="Normal 3 2 4 2 2 5 3" xfId="29787" xr:uid="{00000000-0005-0000-0000-00002A730000}"/>
    <cellStyle name="Normal 3 2 4 2 2 6" xfId="29788" xr:uid="{00000000-0005-0000-0000-00002B730000}"/>
    <cellStyle name="Normal 3 2 4 2 2 6 2" xfId="29789" xr:uid="{00000000-0005-0000-0000-00002C730000}"/>
    <cellStyle name="Normal 3 2 4 2 2 6 3" xfId="29790" xr:uid="{00000000-0005-0000-0000-00002D730000}"/>
    <cellStyle name="Normal 3 2 4 2 2 7" xfId="29791" xr:uid="{00000000-0005-0000-0000-00002E730000}"/>
    <cellStyle name="Normal 3 2 4 2 2 8" xfId="29792" xr:uid="{00000000-0005-0000-0000-00002F730000}"/>
    <cellStyle name="Normal 3 2 4 2 3" xfId="29793" xr:uid="{00000000-0005-0000-0000-000030730000}"/>
    <cellStyle name="Normal 3 2 4 2 3 2" xfId="29794" xr:uid="{00000000-0005-0000-0000-000031730000}"/>
    <cellStyle name="Normal 3 2 4 2 3 2 2" xfId="29795" xr:uid="{00000000-0005-0000-0000-000032730000}"/>
    <cellStyle name="Normal 3 2 4 2 3 2 3" xfId="29796" xr:uid="{00000000-0005-0000-0000-000033730000}"/>
    <cellStyle name="Normal 3 2 4 2 3 3" xfId="29797" xr:uid="{00000000-0005-0000-0000-000034730000}"/>
    <cellStyle name="Normal 3 2 4 2 3 3 2" xfId="29798" xr:uid="{00000000-0005-0000-0000-000035730000}"/>
    <cellStyle name="Normal 3 2 4 2 3 3 3" xfId="29799" xr:uid="{00000000-0005-0000-0000-000036730000}"/>
    <cellStyle name="Normal 3 2 4 2 3 4" xfId="29800" xr:uid="{00000000-0005-0000-0000-000037730000}"/>
    <cellStyle name="Normal 3 2 4 2 3 4 2" xfId="29801" xr:uid="{00000000-0005-0000-0000-000038730000}"/>
    <cellStyle name="Normal 3 2 4 2 3 4 3" xfId="29802" xr:uid="{00000000-0005-0000-0000-000039730000}"/>
    <cellStyle name="Normal 3 2 4 2 3 5" xfId="29803" xr:uid="{00000000-0005-0000-0000-00003A730000}"/>
    <cellStyle name="Normal 3 2 4 2 3 5 2" xfId="29804" xr:uid="{00000000-0005-0000-0000-00003B730000}"/>
    <cellStyle name="Normal 3 2 4 2 3 5 3" xfId="29805" xr:uid="{00000000-0005-0000-0000-00003C730000}"/>
    <cellStyle name="Normal 3 2 4 2 3 6" xfId="29806" xr:uid="{00000000-0005-0000-0000-00003D730000}"/>
    <cellStyle name="Normal 3 2 4 2 3 7" xfId="29807" xr:uid="{00000000-0005-0000-0000-00003E730000}"/>
    <cellStyle name="Normal 3 2 4 2 4" xfId="29808" xr:uid="{00000000-0005-0000-0000-00003F730000}"/>
    <cellStyle name="Normal 3 2 4 2 4 2" xfId="29809" xr:uid="{00000000-0005-0000-0000-000040730000}"/>
    <cellStyle name="Normal 3 2 4 2 4 2 2" xfId="29810" xr:uid="{00000000-0005-0000-0000-000041730000}"/>
    <cellStyle name="Normal 3 2 4 2 4 2 3" xfId="29811" xr:uid="{00000000-0005-0000-0000-000042730000}"/>
    <cellStyle name="Normal 3 2 4 2 4 3" xfId="29812" xr:uid="{00000000-0005-0000-0000-000043730000}"/>
    <cellStyle name="Normal 3 2 4 2 4 3 2" xfId="29813" xr:uid="{00000000-0005-0000-0000-000044730000}"/>
    <cellStyle name="Normal 3 2 4 2 4 3 3" xfId="29814" xr:uid="{00000000-0005-0000-0000-000045730000}"/>
    <cellStyle name="Normal 3 2 4 2 4 4" xfId="29815" xr:uid="{00000000-0005-0000-0000-000046730000}"/>
    <cellStyle name="Normal 3 2 4 2 4 4 2" xfId="29816" xr:uid="{00000000-0005-0000-0000-000047730000}"/>
    <cellStyle name="Normal 3 2 4 2 4 4 3" xfId="29817" xr:uid="{00000000-0005-0000-0000-000048730000}"/>
    <cellStyle name="Normal 3 2 4 2 4 5" xfId="29818" xr:uid="{00000000-0005-0000-0000-000049730000}"/>
    <cellStyle name="Normal 3 2 4 2 4 5 2" xfId="29819" xr:uid="{00000000-0005-0000-0000-00004A730000}"/>
    <cellStyle name="Normal 3 2 4 2 4 5 3" xfId="29820" xr:uid="{00000000-0005-0000-0000-00004B730000}"/>
    <cellStyle name="Normal 3 2 4 2 4 6" xfId="29821" xr:uid="{00000000-0005-0000-0000-00004C730000}"/>
    <cellStyle name="Normal 3 2 4 2 4 7" xfId="29822" xr:uid="{00000000-0005-0000-0000-00004D730000}"/>
    <cellStyle name="Normal 3 2 4 2 5" xfId="29823" xr:uid="{00000000-0005-0000-0000-00004E730000}"/>
    <cellStyle name="Normal 3 2 4 2 5 2" xfId="29824" xr:uid="{00000000-0005-0000-0000-00004F730000}"/>
    <cellStyle name="Normal 3 2 4 2 5 2 2" xfId="29825" xr:uid="{00000000-0005-0000-0000-000050730000}"/>
    <cellStyle name="Normal 3 2 4 2 5 2 3" xfId="29826" xr:uid="{00000000-0005-0000-0000-000051730000}"/>
    <cellStyle name="Normal 3 2 4 2 5 3" xfId="29827" xr:uid="{00000000-0005-0000-0000-000052730000}"/>
    <cellStyle name="Normal 3 2 4 2 5 3 2" xfId="29828" xr:uid="{00000000-0005-0000-0000-000053730000}"/>
    <cellStyle name="Normal 3 2 4 2 5 3 3" xfId="29829" xr:uid="{00000000-0005-0000-0000-000054730000}"/>
    <cellStyle name="Normal 3 2 4 2 5 4" xfId="29830" xr:uid="{00000000-0005-0000-0000-000055730000}"/>
    <cellStyle name="Normal 3 2 4 2 5 4 2" xfId="29831" xr:uid="{00000000-0005-0000-0000-000056730000}"/>
    <cellStyle name="Normal 3 2 4 2 5 4 3" xfId="29832" xr:uid="{00000000-0005-0000-0000-000057730000}"/>
    <cellStyle name="Normal 3 2 4 2 5 5" xfId="29833" xr:uid="{00000000-0005-0000-0000-000058730000}"/>
    <cellStyle name="Normal 3 2 4 2 5 5 2" xfId="29834" xr:uid="{00000000-0005-0000-0000-000059730000}"/>
    <cellStyle name="Normal 3 2 4 2 5 5 3" xfId="29835" xr:uid="{00000000-0005-0000-0000-00005A730000}"/>
    <cellStyle name="Normal 3 2 4 2 5 6" xfId="29836" xr:uid="{00000000-0005-0000-0000-00005B730000}"/>
    <cellStyle name="Normal 3 2 4 2 5 7" xfId="29837" xr:uid="{00000000-0005-0000-0000-00005C730000}"/>
    <cellStyle name="Normal 3 2 4 2 6" xfId="29838" xr:uid="{00000000-0005-0000-0000-00005D730000}"/>
    <cellStyle name="Normal 3 2 4 2 6 2" xfId="29839" xr:uid="{00000000-0005-0000-0000-00005E730000}"/>
    <cellStyle name="Normal 3 2 4 2 6 3" xfId="29840" xr:uid="{00000000-0005-0000-0000-00005F730000}"/>
    <cellStyle name="Normal 3 2 4 2 7" xfId="29841" xr:uid="{00000000-0005-0000-0000-000060730000}"/>
    <cellStyle name="Normal 3 2 4 2 7 2" xfId="29842" xr:uid="{00000000-0005-0000-0000-000061730000}"/>
    <cellStyle name="Normal 3 2 4 2 7 3" xfId="29843" xr:uid="{00000000-0005-0000-0000-000062730000}"/>
    <cellStyle name="Normal 3 2 4 2 8" xfId="29844" xr:uid="{00000000-0005-0000-0000-000063730000}"/>
    <cellStyle name="Normal 3 2 4 2 8 2" xfId="29845" xr:uid="{00000000-0005-0000-0000-000064730000}"/>
    <cellStyle name="Normal 3 2 4 2 8 3" xfId="29846" xr:uid="{00000000-0005-0000-0000-000065730000}"/>
    <cellStyle name="Normal 3 2 4 2 9" xfId="29847" xr:uid="{00000000-0005-0000-0000-000066730000}"/>
    <cellStyle name="Normal 3 2 4 2 9 2" xfId="29848" xr:uid="{00000000-0005-0000-0000-000067730000}"/>
    <cellStyle name="Normal 3 2 4 2 9 3" xfId="29849" xr:uid="{00000000-0005-0000-0000-000068730000}"/>
    <cellStyle name="Normal 3 2 4 3" xfId="29850" xr:uid="{00000000-0005-0000-0000-000069730000}"/>
    <cellStyle name="Normal 3 2 4 3 2" xfId="29851" xr:uid="{00000000-0005-0000-0000-00006A730000}"/>
    <cellStyle name="Normal 3 2 4 3 2 2" xfId="29852" xr:uid="{00000000-0005-0000-0000-00006B730000}"/>
    <cellStyle name="Normal 3 2 4 3 2 2 2" xfId="29853" xr:uid="{00000000-0005-0000-0000-00006C730000}"/>
    <cellStyle name="Normal 3 2 4 3 2 2 3" xfId="29854" xr:uid="{00000000-0005-0000-0000-00006D730000}"/>
    <cellStyle name="Normal 3 2 4 3 2 3" xfId="29855" xr:uid="{00000000-0005-0000-0000-00006E730000}"/>
    <cellStyle name="Normal 3 2 4 3 2 3 2" xfId="29856" xr:uid="{00000000-0005-0000-0000-00006F730000}"/>
    <cellStyle name="Normal 3 2 4 3 2 3 3" xfId="29857" xr:uid="{00000000-0005-0000-0000-000070730000}"/>
    <cellStyle name="Normal 3 2 4 3 2 4" xfId="29858" xr:uid="{00000000-0005-0000-0000-000071730000}"/>
    <cellStyle name="Normal 3 2 4 3 2 4 2" xfId="29859" xr:uid="{00000000-0005-0000-0000-000072730000}"/>
    <cellStyle name="Normal 3 2 4 3 2 4 3" xfId="29860" xr:uid="{00000000-0005-0000-0000-000073730000}"/>
    <cellStyle name="Normal 3 2 4 3 2 5" xfId="29861" xr:uid="{00000000-0005-0000-0000-000074730000}"/>
    <cellStyle name="Normal 3 2 4 3 2 5 2" xfId="29862" xr:uid="{00000000-0005-0000-0000-000075730000}"/>
    <cellStyle name="Normal 3 2 4 3 2 5 3" xfId="29863" xr:uid="{00000000-0005-0000-0000-000076730000}"/>
    <cellStyle name="Normal 3 2 4 3 2 6" xfId="29864" xr:uid="{00000000-0005-0000-0000-000077730000}"/>
    <cellStyle name="Normal 3 2 4 3 2 7" xfId="29865" xr:uid="{00000000-0005-0000-0000-000078730000}"/>
    <cellStyle name="Normal 3 2 4 3 3" xfId="29866" xr:uid="{00000000-0005-0000-0000-000079730000}"/>
    <cellStyle name="Normal 3 2 4 3 3 2" xfId="29867" xr:uid="{00000000-0005-0000-0000-00007A730000}"/>
    <cellStyle name="Normal 3 2 4 3 3 3" xfId="29868" xr:uid="{00000000-0005-0000-0000-00007B730000}"/>
    <cellStyle name="Normal 3 2 4 3 4" xfId="29869" xr:uid="{00000000-0005-0000-0000-00007C730000}"/>
    <cellStyle name="Normal 3 2 4 3 4 2" xfId="29870" xr:uid="{00000000-0005-0000-0000-00007D730000}"/>
    <cellStyle name="Normal 3 2 4 3 4 3" xfId="29871" xr:uid="{00000000-0005-0000-0000-00007E730000}"/>
    <cellStyle name="Normal 3 2 4 3 5" xfId="29872" xr:uid="{00000000-0005-0000-0000-00007F730000}"/>
    <cellStyle name="Normal 3 2 4 3 5 2" xfId="29873" xr:uid="{00000000-0005-0000-0000-000080730000}"/>
    <cellStyle name="Normal 3 2 4 3 5 3" xfId="29874" xr:uid="{00000000-0005-0000-0000-000081730000}"/>
    <cellStyle name="Normal 3 2 4 3 6" xfId="29875" xr:uid="{00000000-0005-0000-0000-000082730000}"/>
    <cellStyle name="Normal 3 2 4 3 6 2" xfId="29876" xr:uid="{00000000-0005-0000-0000-000083730000}"/>
    <cellStyle name="Normal 3 2 4 3 6 3" xfId="29877" xr:uid="{00000000-0005-0000-0000-000084730000}"/>
    <cellStyle name="Normal 3 2 4 3 7" xfId="29878" xr:uid="{00000000-0005-0000-0000-000085730000}"/>
    <cellStyle name="Normal 3 2 4 3 8" xfId="29879" xr:uid="{00000000-0005-0000-0000-000086730000}"/>
    <cellStyle name="Normal 3 2 4 4" xfId="29880" xr:uid="{00000000-0005-0000-0000-000087730000}"/>
    <cellStyle name="Normal 3 2 4 4 2" xfId="29881" xr:uid="{00000000-0005-0000-0000-000088730000}"/>
    <cellStyle name="Normal 3 2 4 4 2 2" xfId="29882" xr:uid="{00000000-0005-0000-0000-000089730000}"/>
    <cellStyle name="Normal 3 2 4 4 2 2 2" xfId="29883" xr:uid="{00000000-0005-0000-0000-00008A730000}"/>
    <cellStyle name="Normal 3 2 4 4 2 2 3" xfId="29884" xr:uid="{00000000-0005-0000-0000-00008B730000}"/>
    <cellStyle name="Normal 3 2 4 4 2 3" xfId="29885" xr:uid="{00000000-0005-0000-0000-00008C730000}"/>
    <cellStyle name="Normal 3 2 4 4 2 3 2" xfId="29886" xr:uid="{00000000-0005-0000-0000-00008D730000}"/>
    <cellStyle name="Normal 3 2 4 4 2 3 3" xfId="29887" xr:uid="{00000000-0005-0000-0000-00008E730000}"/>
    <cellStyle name="Normal 3 2 4 4 2 4" xfId="29888" xr:uid="{00000000-0005-0000-0000-00008F730000}"/>
    <cellStyle name="Normal 3 2 4 4 2 4 2" xfId="29889" xr:uid="{00000000-0005-0000-0000-000090730000}"/>
    <cellStyle name="Normal 3 2 4 4 2 4 3" xfId="29890" xr:uid="{00000000-0005-0000-0000-000091730000}"/>
    <cellStyle name="Normal 3 2 4 4 2 5" xfId="29891" xr:uid="{00000000-0005-0000-0000-000092730000}"/>
    <cellStyle name="Normal 3 2 4 4 2 5 2" xfId="29892" xr:uid="{00000000-0005-0000-0000-000093730000}"/>
    <cellStyle name="Normal 3 2 4 4 2 5 3" xfId="29893" xr:uid="{00000000-0005-0000-0000-000094730000}"/>
    <cellStyle name="Normal 3 2 4 4 2 6" xfId="29894" xr:uid="{00000000-0005-0000-0000-000095730000}"/>
    <cellStyle name="Normal 3 2 4 4 2 7" xfId="29895" xr:uid="{00000000-0005-0000-0000-000096730000}"/>
    <cellStyle name="Normal 3 2 4 4 3" xfId="29896" xr:uid="{00000000-0005-0000-0000-000097730000}"/>
    <cellStyle name="Normal 3 2 4 4 3 2" xfId="29897" xr:uid="{00000000-0005-0000-0000-000098730000}"/>
    <cellStyle name="Normal 3 2 4 4 3 3" xfId="29898" xr:uid="{00000000-0005-0000-0000-000099730000}"/>
    <cellStyle name="Normal 3 2 4 4 4" xfId="29899" xr:uid="{00000000-0005-0000-0000-00009A730000}"/>
    <cellStyle name="Normal 3 2 4 4 4 2" xfId="29900" xr:uid="{00000000-0005-0000-0000-00009B730000}"/>
    <cellStyle name="Normal 3 2 4 4 4 3" xfId="29901" xr:uid="{00000000-0005-0000-0000-00009C730000}"/>
    <cellStyle name="Normal 3 2 4 4 5" xfId="29902" xr:uid="{00000000-0005-0000-0000-00009D730000}"/>
    <cellStyle name="Normal 3 2 4 4 5 2" xfId="29903" xr:uid="{00000000-0005-0000-0000-00009E730000}"/>
    <cellStyle name="Normal 3 2 4 4 5 3" xfId="29904" xr:uid="{00000000-0005-0000-0000-00009F730000}"/>
    <cellStyle name="Normal 3 2 4 4 6" xfId="29905" xr:uid="{00000000-0005-0000-0000-0000A0730000}"/>
    <cellStyle name="Normal 3 2 4 4 6 2" xfId="29906" xr:uid="{00000000-0005-0000-0000-0000A1730000}"/>
    <cellStyle name="Normal 3 2 4 4 6 3" xfId="29907" xr:uid="{00000000-0005-0000-0000-0000A2730000}"/>
    <cellStyle name="Normal 3 2 4 4 7" xfId="29908" xr:uid="{00000000-0005-0000-0000-0000A3730000}"/>
    <cellStyle name="Normal 3 2 4 4 8" xfId="29909" xr:uid="{00000000-0005-0000-0000-0000A4730000}"/>
    <cellStyle name="Normal 3 2 4 5" xfId="29910" xr:uid="{00000000-0005-0000-0000-0000A5730000}"/>
    <cellStyle name="Normal 3 2 4 5 2" xfId="29911" xr:uid="{00000000-0005-0000-0000-0000A6730000}"/>
    <cellStyle name="Normal 3 2 4 5 2 2" xfId="29912" xr:uid="{00000000-0005-0000-0000-0000A7730000}"/>
    <cellStyle name="Normal 3 2 4 5 2 3" xfId="29913" xr:uid="{00000000-0005-0000-0000-0000A8730000}"/>
    <cellStyle name="Normal 3 2 4 5 3" xfId="29914" xr:uid="{00000000-0005-0000-0000-0000A9730000}"/>
    <cellStyle name="Normal 3 2 4 5 3 2" xfId="29915" xr:uid="{00000000-0005-0000-0000-0000AA730000}"/>
    <cellStyle name="Normal 3 2 4 5 3 3" xfId="29916" xr:uid="{00000000-0005-0000-0000-0000AB730000}"/>
    <cellStyle name="Normal 3 2 4 5 4" xfId="29917" xr:uid="{00000000-0005-0000-0000-0000AC730000}"/>
    <cellStyle name="Normal 3 2 4 5 4 2" xfId="29918" xr:uid="{00000000-0005-0000-0000-0000AD730000}"/>
    <cellStyle name="Normal 3 2 4 5 4 3" xfId="29919" xr:uid="{00000000-0005-0000-0000-0000AE730000}"/>
    <cellStyle name="Normal 3 2 4 5 5" xfId="29920" xr:uid="{00000000-0005-0000-0000-0000AF730000}"/>
    <cellStyle name="Normal 3 2 4 5 5 2" xfId="29921" xr:uid="{00000000-0005-0000-0000-0000B0730000}"/>
    <cellStyle name="Normal 3 2 4 5 5 3" xfId="29922" xr:uid="{00000000-0005-0000-0000-0000B1730000}"/>
    <cellStyle name="Normal 3 2 4 5 6" xfId="29923" xr:uid="{00000000-0005-0000-0000-0000B2730000}"/>
    <cellStyle name="Normal 3 2 4 5 7" xfId="29924" xr:uid="{00000000-0005-0000-0000-0000B3730000}"/>
    <cellStyle name="Normal 3 2 4 6" xfId="29925" xr:uid="{00000000-0005-0000-0000-0000B4730000}"/>
    <cellStyle name="Normal 3 2 4 6 2" xfId="29926" xr:uid="{00000000-0005-0000-0000-0000B5730000}"/>
    <cellStyle name="Normal 3 2 4 6 2 2" xfId="29927" xr:uid="{00000000-0005-0000-0000-0000B6730000}"/>
    <cellStyle name="Normal 3 2 4 6 2 3" xfId="29928" xr:uid="{00000000-0005-0000-0000-0000B7730000}"/>
    <cellStyle name="Normal 3 2 4 6 3" xfId="29929" xr:uid="{00000000-0005-0000-0000-0000B8730000}"/>
    <cellStyle name="Normal 3 2 4 6 3 2" xfId="29930" xr:uid="{00000000-0005-0000-0000-0000B9730000}"/>
    <cellStyle name="Normal 3 2 4 6 3 3" xfId="29931" xr:uid="{00000000-0005-0000-0000-0000BA730000}"/>
    <cellStyle name="Normal 3 2 4 6 4" xfId="29932" xr:uid="{00000000-0005-0000-0000-0000BB730000}"/>
    <cellStyle name="Normal 3 2 4 6 4 2" xfId="29933" xr:uid="{00000000-0005-0000-0000-0000BC730000}"/>
    <cellStyle name="Normal 3 2 4 6 4 3" xfId="29934" xr:uid="{00000000-0005-0000-0000-0000BD730000}"/>
    <cellStyle name="Normal 3 2 4 6 5" xfId="29935" xr:uid="{00000000-0005-0000-0000-0000BE730000}"/>
    <cellStyle name="Normal 3 2 4 6 5 2" xfId="29936" xr:uid="{00000000-0005-0000-0000-0000BF730000}"/>
    <cellStyle name="Normal 3 2 4 6 5 3" xfId="29937" xr:uid="{00000000-0005-0000-0000-0000C0730000}"/>
    <cellStyle name="Normal 3 2 4 6 6" xfId="29938" xr:uid="{00000000-0005-0000-0000-0000C1730000}"/>
    <cellStyle name="Normal 3 2 4 6 7" xfId="29939" xr:uid="{00000000-0005-0000-0000-0000C2730000}"/>
    <cellStyle name="Normal 3 2 4 7" xfId="29940" xr:uid="{00000000-0005-0000-0000-0000C3730000}"/>
    <cellStyle name="Normal 3 2 4 7 2" xfId="29941" xr:uid="{00000000-0005-0000-0000-0000C4730000}"/>
    <cellStyle name="Normal 3 2 4 7 2 2" xfId="29942" xr:uid="{00000000-0005-0000-0000-0000C5730000}"/>
    <cellStyle name="Normal 3 2 4 7 2 3" xfId="29943" xr:uid="{00000000-0005-0000-0000-0000C6730000}"/>
    <cellStyle name="Normal 3 2 4 7 3" xfId="29944" xr:uid="{00000000-0005-0000-0000-0000C7730000}"/>
    <cellStyle name="Normal 3 2 4 7 3 2" xfId="29945" xr:uid="{00000000-0005-0000-0000-0000C8730000}"/>
    <cellStyle name="Normal 3 2 4 7 3 3" xfId="29946" xr:uid="{00000000-0005-0000-0000-0000C9730000}"/>
    <cellStyle name="Normal 3 2 4 7 4" xfId="29947" xr:uid="{00000000-0005-0000-0000-0000CA730000}"/>
    <cellStyle name="Normal 3 2 4 7 4 2" xfId="29948" xr:uid="{00000000-0005-0000-0000-0000CB730000}"/>
    <cellStyle name="Normal 3 2 4 7 4 3" xfId="29949" xr:uid="{00000000-0005-0000-0000-0000CC730000}"/>
    <cellStyle name="Normal 3 2 4 7 5" xfId="29950" xr:uid="{00000000-0005-0000-0000-0000CD730000}"/>
    <cellStyle name="Normal 3 2 4 7 5 2" xfId="29951" xr:uid="{00000000-0005-0000-0000-0000CE730000}"/>
    <cellStyle name="Normal 3 2 4 7 5 3" xfId="29952" xr:uid="{00000000-0005-0000-0000-0000CF730000}"/>
    <cellStyle name="Normal 3 2 4 7 6" xfId="29953" xr:uid="{00000000-0005-0000-0000-0000D0730000}"/>
    <cellStyle name="Normal 3 2 4 7 7" xfId="29954" xr:uid="{00000000-0005-0000-0000-0000D1730000}"/>
    <cellStyle name="Normal 3 2 4 8" xfId="29955" xr:uid="{00000000-0005-0000-0000-0000D2730000}"/>
    <cellStyle name="Normal 3 2 4 8 2" xfId="29956" xr:uid="{00000000-0005-0000-0000-0000D3730000}"/>
    <cellStyle name="Normal 3 2 4 8 2 2" xfId="29957" xr:uid="{00000000-0005-0000-0000-0000D4730000}"/>
    <cellStyle name="Normal 3 2 4 8 2 3" xfId="29958" xr:uid="{00000000-0005-0000-0000-0000D5730000}"/>
    <cellStyle name="Normal 3 2 4 8 3" xfId="29959" xr:uid="{00000000-0005-0000-0000-0000D6730000}"/>
    <cellStyle name="Normal 3 2 4 8 3 2" xfId="29960" xr:uid="{00000000-0005-0000-0000-0000D7730000}"/>
    <cellStyle name="Normal 3 2 4 8 3 3" xfId="29961" xr:uid="{00000000-0005-0000-0000-0000D8730000}"/>
    <cellStyle name="Normal 3 2 4 8 4" xfId="29962" xr:uid="{00000000-0005-0000-0000-0000D9730000}"/>
    <cellStyle name="Normal 3 2 4 8 4 2" xfId="29963" xr:uid="{00000000-0005-0000-0000-0000DA730000}"/>
    <cellStyle name="Normal 3 2 4 8 4 3" xfId="29964" xr:uid="{00000000-0005-0000-0000-0000DB730000}"/>
    <cellStyle name="Normal 3 2 4 8 5" xfId="29965" xr:uid="{00000000-0005-0000-0000-0000DC730000}"/>
    <cellStyle name="Normal 3 2 4 8 5 2" xfId="29966" xr:uid="{00000000-0005-0000-0000-0000DD730000}"/>
    <cellStyle name="Normal 3 2 4 8 5 3" xfId="29967" xr:uid="{00000000-0005-0000-0000-0000DE730000}"/>
    <cellStyle name="Normal 3 2 4 8 6" xfId="29968" xr:uid="{00000000-0005-0000-0000-0000DF730000}"/>
    <cellStyle name="Normal 3 2 4 8 7" xfId="29969" xr:uid="{00000000-0005-0000-0000-0000E0730000}"/>
    <cellStyle name="Normal 3 2 4 9" xfId="29970" xr:uid="{00000000-0005-0000-0000-0000E1730000}"/>
    <cellStyle name="Normal 3 2 4 9 2" xfId="29971" xr:uid="{00000000-0005-0000-0000-0000E2730000}"/>
    <cellStyle name="Normal 3 2 4 9 3" xfId="29972" xr:uid="{00000000-0005-0000-0000-0000E3730000}"/>
    <cellStyle name="Normal 3 2 5" xfId="29973" xr:uid="{00000000-0005-0000-0000-0000E4730000}"/>
    <cellStyle name="Normal 3 2 5 10" xfId="29974" xr:uid="{00000000-0005-0000-0000-0000E5730000}"/>
    <cellStyle name="Normal 3 2 5 11" xfId="29975" xr:uid="{00000000-0005-0000-0000-0000E6730000}"/>
    <cellStyle name="Normal 3 2 5 2" xfId="29976" xr:uid="{00000000-0005-0000-0000-0000E7730000}"/>
    <cellStyle name="Normal 3 2 5 2 2" xfId="29977" xr:uid="{00000000-0005-0000-0000-0000E8730000}"/>
    <cellStyle name="Normal 3 2 5 2 2 2" xfId="29978" xr:uid="{00000000-0005-0000-0000-0000E9730000}"/>
    <cellStyle name="Normal 3 2 5 2 2 2 2" xfId="29979" xr:uid="{00000000-0005-0000-0000-0000EA730000}"/>
    <cellStyle name="Normal 3 2 5 2 2 2 3" xfId="29980" xr:uid="{00000000-0005-0000-0000-0000EB730000}"/>
    <cellStyle name="Normal 3 2 5 2 2 3" xfId="29981" xr:uid="{00000000-0005-0000-0000-0000EC730000}"/>
    <cellStyle name="Normal 3 2 5 2 2 3 2" xfId="29982" xr:uid="{00000000-0005-0000-0000-0000ED730000}"/>
    <cellStyle name="Normal 3 2 5 2 2 3 3" xfId="29983" xr:uid="{00000000-0005-0000-0000-0000EE730000}"/>
    <cellStyle name="Normal 3 2 5 2 2 4" xfId="29984" xr:uid="{00000000-0005-0000-0000-0000EF730000}"/>
    <cellStyle name="Normal 3 2 5 2 2 4 2" xfId="29985" xr:uid="{00000000-0005-0000-0000-0000F0730000}"/>
    <cellStyle name="Normal 3 2 5 2 2 4 3" xfId="29986" xr:uid="{00000000-0005-0000-0000-0000F1730000}"/>
    <cellStyle name="Normal 3 2 5 2 2 5" xfId="29987" xr:uid="{00000000-0005-0000-0000-0000F2730000}"/>
    <cellStyle name="Normal 3 2 5 2 2 5 2" xfId="29988" xr:uid="{00000000-0005-0000-0000-0000F3730000}"/>
    <cellStyle name="Normal 3 2 5 2 2 5 3" xfId="29989" xr:uid="{00000000-0005-0000-0000-0000F4730000}"/>
    <cellStyle name="Normal 3 2 5 2 2 6" xfId="29990" xr:uid="{00000000-0005-0000-0000-0000F5730000}"/>
    <cellStyle name="Normal 3 2 5 2 2 7" xfId="29991" xr:uid="{00000000-0005-0000-0000-0000F6730000}"/>
    <cellStyle name="Normal 3 2 5 2 3" xfId="29992" xr:uid="{00000000-0005-0000-0000-0000F7730000}"/>
    <cellStyle name="Normal 3 2 5 2 3 2" xfId="29993" xr:uid="{00000000-0005-0000-0000-0000F8730000}"/>
    <cellStyle name="Normal 3 2 5 2 3 3" xfId="29994" xr:uid="{00000000-0005-0000-0000-0000F9730000}"/>
    <cellStyle name="Normal 3 2 5 2 4" xfId="29995" xr:uid="{00000000-0005-0000-0000-0000FA730000}"/>
    <cellStyle name="Normal 3 2 5 2 4 2" xfId="29996" xr:uid="{00000000-0005-0000-0000-0000FB730000}"/>
    <cellStyle name="Normal 3 2 5 2 4 3" xfId="29997" xr:uid="{00000000-0005-0000-0000-0000FC730000}"/>
    <cellStyle name="Normal 3 2 5 2 5" xfId="29998" xr:uid="{00000000-0005-0000-0000-0000FD730000}"/>
    <cellStyle name="Normal 3 2 5 2 5 2" xfId="29999" xr:uid="{00000000-0005-0000-0000-0000FE730000}"/>
    <cellStyle name="Normal 3 2 5 2 5 3" xfId="30000" xr:uid="{00000000-0005-0000-0000-0000FF730000}"/>
    <cellStyle name="Normal 3 2 5 2 6" xfId="30001" xr:uid="{00000000-0005-0000-0000-000000740000}"/>
    <cellStyle name="Normal 3 2 5 2 6 2" xfId="30002" xr:uid="{00000000-0005-0000-0000-000001740000}"/>
    <cellStyle name="Normal 3 2 5 2 6 3" xfId="30003" xr:uid="{00000000-0005-0000-0000-000002740000}"/>
    <cellStyle name="Normal 3 2 5 2 7" xfId="30004" xr:uid="{00000000-0005-0000-0000-000003740000}"/>
    <cellStyle name="Normal 3 2 5 2 8" xfId="30005" xr:uid="{00000000-0005-0000-0000-000004740000}"/>
    <cellStyle name="Normal 3 2 5 3" xfId="30006" xr:uid="{00000000-0005-0000-0000-000005740000}"/>
    <cellStyle name="Normal 3 2 5 3 2" xfId="30007" xr:uid="{00000000-0005-0000-0000-000006740000}"/>
    <cellStyle name="Normal 3 2 5 3 2 2" xfId="30008" xr:uid="{00000000-0005-0000-0000-000007740000}"/>
    <cellStyle name="Normal 3 2 5 3 2 3" xfId="30009" xr:uid="{00000000-0005-0000-0000-000008740000}"/>
    <cellStyle name="Normal 3 2 5 3 3" xfId="30010" xr:uid="{00000000-0005-0000-0000-000009740000}"/>
    <cellStyle name="Normal 3 2 5 3 3 2" xfId="30011" xr:uid="{00000000-0005-0000-0000-00000A740000}"/>
    <cellStyle name="Normal 3 2 5 3 3 3" xfId="30012" xr:uid="{00000000-0005-0000-0000-00000B740000}"/>
    <cellStyle name="Normal 3 2 5 3 4" xfId="30013" xr:uid="{00000000-0005-0000-0000-00000C740000}"/>
    <cellStyle name="Normal 3 2 5 3 4 2" xfId="30014" xr:uid="{00000000-0005-0000-0000-00000D740000}"/>
    <cellStyle name="Normal 3 2 5 3 4 3" xfId="30015" xr:uid="{00000000-0005-0000-0000-00000E740000}"/>
    <cellStyle name="Normal 3 2 5 3 5" xfId="30016" xr:uid="{00000000-0005-0000-0000-00000F740000}"/>
    <cellStyle name="Normal 3 2 5 3 5 2" xfId="30017" xr:uid="{00000000-0005-0000-0000-000010740000}"/>
    <cellStyle name="Normal 3 2 5 3 5 3" xfId="30018" xr:uid="{00000000-0005-0000-0000-000011740000}"/>
    <cellStyle name="Normal 3 2 5 3 6" xfId="30019" xr:uid="{00000000-0005-0000-0000-000012740000}"/>
    <cellStyle name="Normal 3 2 5 3 7" xfId="30020" xr:uid="{00000000-0005-0000-0000-000013740000}"/>
    <cellStyle name="Normal 3 2 5 4" xfId="30021" xr:uid="{00000000-0005-0000-0000-000014740000}"/>
    <cellStyle name="Normal 3 2 5 4 2" xfId="30022" xr:uid="{00000000-0005-0000-0000-000015740000}"/>
    <cellStyle name="Normal 3 2 5 4 2 2" xfId="30023" xr:uid="{00000000-0005-0000-0000-000016740000}"/>
    <cellStyle name="Normal 3 2 5 4 2 3" xfId="30024" xr:uid="{00000000-0005-0000-0000-000017740000}"/>
    <cellStyle name="Normal 3 2 5 4 3" xfId="30025" xr:uid="{00000000-0005-0000-0000-000018740000}"/>
    <cellStyle name="Normal 3 2 5 4 3 2" xfId="30026" xr:uid="{00000000-0005-0000-0000-000019740000}"/>
    <cellStyle name="Normal 3 2 5 4 3 3" xfId="30027" xr:uid="{00000000-0005-0000-0000-00001A740000}"/>
    <cellStyle name="Normal 3 2 5 4 4" xfId="30028" xr:uid="{00000000-0005-0000-0000-00001B740000}"/>
    <cellStyle name="Normal 3 2 5 4 4 2" xfId="30029" xr:uid="{00000000-0005-0000-0000-00001C740000}"/>
    <cellStyle name="Normal 3 2 5 4 4 3" xfId="30030" xr:uid="{00000000-0005-0000-0000-00001D740000}"/>
    <cellStyle name="Normal 3 2 5 4 5" xfId="30031" xr:uid="{00000000-0005-0000-0000-00001E740000}"/>
    <cellStyle name="Normal 3 2 5 4 5 2" xfId="30032" xr:uid="{00000000-0005-0000-0000-00001F740000}"/>
    <cellStyle name="Normal 3 2 5 4 5 3" xfId="30033" xr:uid="{00000000-0005-0000-0000-000020740000}"/>
    <cellStyle name="Normal 3 2 5 4 6" xfId="30034" xr:uid="{00000000-0005-0000-0000-000021740000}"/>
    <cellStyle name="Normal 3 2 5 4 7" xfId="30035" xr:uid="{00000000-0005-0000-0000-000022740000}"/>
    <cellStyle name="Normal 3 2 5 5" xfId="30036" xr:uid="{00000000-0005-0000-0000-000023740000}"/>
    <cellStyle name="Normal 3 2 5 5 2" xfId="30037" xr:uid="{00000000-0005-0000-0000-000024740000}"/>
    <cellStyle name="Normal 3 2 5 5 2 2" xfId="30038" xr:uid="{00000000-0005-0000-0000-000025740000}"/>
    <cellStyle name="Normal 3 2 5 5 2 3" xfId="30039" xr:uid="{00000000-0005-0000-0000-000026740000}"/>
    <cellStyle name="Normal 3 2 5 5 3" xfId="30040" xr:uid="{00000000-0005-0000-0000-000027740000}"/>
    <cellStyle name="Normal 3 2 5 5 3 2" xfId="30041" xr:uid="{00000000-0005-0000-0000-000028740000}"/>
    <cellStyle name="Normal 3 2 5 5 3 3" xfId="30042" xr:uid="{00000000-0005-0000-0000-000029740000}"/>
    <cellStyle name="Normal 3 2 5 5 4" xfId="30043" xr:uid="{00000000-0005-0000-0000-00002A740000}"/>
    <cellStyle name="Normal 3 2 5 5 4 2" xfId="30044" xr:uid="{00000000-0005-0000-0000-00002B740000}"/>
    <cellStyle name="Normal 3 2 5 5 4 3" xfId="30045" xr:uid="{00000000-0005-0000-0000-00002C740000}"/>
    <cellStyle name="Normal 3 2 5 5 5" xfId="30046" xr:uid="{00000000-0005-0000-0000-00002D740000}"/>
    <cellStyle name="Normal 3 2 5 5 5 2" xfId="30047" xr:uid="{00000000-0005-0000-0000-00002E740000}"/>
    <cellStyle name="Normal 3 2 5 5 5 3" xfId="30048" xr:uid="{00000000-0005-0000-0000-00002F740000}"/>
    <cellStyle name="Normal 3 2 5 5 6" xfId="30049" xr:uid="{00000000-0005-0000-0000-000030740000}"/>
    <cellStyle name="Normal 3 2 5 5 7" xfId="30050" xr:uid="{00000000-0005-0000-0000-000031740000}"/>
    <cellStyle name="Normal 3 2 5 6" xfId="30051" xr:uid="{00000000-0005-0000-0000-000032740000}"/>
    <cellStyle name="Normal 3 2 5 6 2" xfId="30052" xr:uid="{00000000-0005-0000-0000-000033740000}"/>
    <cellStyle name="Normal 3 2 5 6 3" xfId="30053" xr:uid="{00000000-0005-0000-0000-000034740000}"/>
    <cellStyle name="Normal 3 2 5 7" xfId="30054" xr:uid="{00000000-0005-0000-0000-000035740000}"/>
    <cellStyle name="Normal 3 2 5 7 2" xfId="30055" xr:uid="{00000000-0005-0000-0000-000036740000}"/>
    <cellStyle name="Normal 3 2 5 7 3" xfId="30056" xr:uid="{00000000-0005-0000-0000-000037740000}"/>
    <cellStyle name="Normal 3 2 5 8" xfId="30057" xr:uid="{00000000-0005-0000-0000-000038740000}"/>
    <cellStyle name="Normal 3 2 5 8 2" xfId="30058" xr:uid="{00000000-0005-0000-0000-000039740000}"/>
    <cellStyle name="Normal 3 2 5 8 3" xfId="30059" xr:uid="{00000000-0005-0000-0000-00003A740000}"/>
    <cellStyle name="Normal 3 2 5 9" xfId="30060" xr:uid="{00000000-0005-0000-0000-00003B740000}"/>
    <cellStyle name="Normal 3 2 5 9 2" xfId="30061" xr:uid="{00000000-0005-0000-0000-00003C740000}"/>
    <cellStyle name="Normal 3 2 5 9 3" xfId="30062" xr:uid="{00000000-0005-0000-0000-00003D740000}"/>
    <cellStyle name="Normal 3 2 6" xfId="30063" xr:uid="{00000000-0005-0000-0000-00003E740000}"/>
    <cellStyle name="Normal 3 2 6 2" xfId="30064" xr:uid="{00000000-0005-0000-0000-00003F740000}"/>
    <cellStyle name="Normal 3 2 6 2 2" xfId="30065" xr:uid="{00000000-0005-0000-0000-000040740000}"/>
    <cellStyle name="Normal 3 2 6 2 2 2" xfId="30066" xr:uid="{00000000-0005-0000-0000-000041740000}"/>
    <cellStyle name="Normal 3 2 6 2 2 3" xfId="30067" xr:uid="{00000000-0005-0000-0000-000042740000}"/>
    <cellStyle name="Normal 3 2 6 2 3" xfId="30068" xr:uid="{00000000-0005-0000-0000-000043740000}"/>
    <cellStyle name="Normal 3 2 6 2 3 2" xfId="30069" xr:uid="{00000000-0005-0000-0000-000044740000}"/>
    <cellStyle name="Normal 3 2 6 2 3 3" xfId="30070" xr:uid="{00000000-0005-0000-0000-000045740000}"/>
    <cellStyle name="Normal 3 2 6 2 4" xfId="30071" xr:uid="{00000000-0005-0000-0000-000046740000}"/>
    <cellStyle name="Normal 3 2 6 2 4 2" xfId="30072" xr:uid="{00000000-0005-0000-0000-000047740000}"/>
    <cellStyle name="Normal 3 2 6 2 4 3" xfId="30073" xr:uid="{00000000-0005-0000-0000-000048740000}"/>
    <cellStyle name="Normal 3 2 6 2 5" xfId="30074" xr:uid="{00000000-0005-0000-0000-000049740000}"/>
    <cellStyle name="Normal 3 2 6 2 5 2" xfId="30075" xr:uid="{00000000-0005-0000-0000-00004A740000}"/>
    <cellStyle name="Normal 3 2 6 2 5 3" xfId="30076" xr:uid="{00000000-0005-0000-0000-00004B740000}"/>
    <cellStyle name="Normal 3 2 6 2 6" xfId="30077" xr:uid="{00000000-0005-0000-0000-00004C740000}"/>
    <cellStyle name="Normal 3 2 6 2 7" xfId="30078" xr:uid="{00000000-0005-0000-0000-00004D740000}"/>
    <cellStyle name="Normal 3 2 6 3" xfId="30079" xr:uid="{00000000-0005-0000-0000-00004E740000}"/>
    <cellStyle name="Normal 3 2 6 3 2" xfId="30080" xr:uid="{00000000-0005-0000-0000-00004F740000}"/>
    <cellStyle name="Normal 3 2 6 3 3" xfId="30081" xr:uid="{00000000-0005-0000-0000-000050740000}"/>
    <cellStyle name="Normal 3 2 6 4" xfId="30082" xr:uid="{00000000-0005-0000-0000-000051740000}"/>
    <cellStyle name="Normal 3 2 6 4 2" xfId="30083" xr:uid="{00000000-0005-0000-0000-000052740000}"/>
    <cellStyle name="Normal 3 2 6 4 3" xfId="30084" xr:uid="{00000000-0005-0000-0000-000053740000}"/>
    <cellStyle name="Normal 3 2 6 5" xfId="30085" xr:uid="{00000000-0005-0000-0000-000054740000}"/>
    <cellStyle name="Normal 3 2 6 5 2" xfId="30086" xr:uid="{00000000-0005-0000-0000-000055740000}"/>
    <cellStyle name="Normal 3 2 6 5 3" xfId="30087" xr:uid="{00000000-0005-0000-0000-000056740000}"/>
    <cellStyle name="Normal 3 2 6 6" xfId="30088" xr:uid="{00000000-0005-0000-0000-000057740000}"/>
    <cellStyle name="Normal 3 2 6 6 2" xfId="30089" xr:uid="{00000000-0005-0000-0000-000058740000}"/>
    <cellStyle name="Normal 3 2 6 6 3" xfId="30090" xr:uid="{00000000-0005-0000-0000-000059740000}"/>
    <cellStyle name="Normal 3 2 6 7" xfId="30091" xr:uid="{00000000-0005-0000-0000-00005A740000}"/>
    <cellStyle name="Normal 3 2 6 8" xfId="30092" xr:uid="{00000000-0005-0000-0000-00005B740000}"/>
    <cellStyle name="Normal 3 2 7" xfId="30093" xr:uid="{00000000-0005-0000-0000-00005C740000}"/>
    <cellStyle name="Normal 3 2 8" xfId="30094" xr:uid="{00000000-0005-0000-0000-00005D740000}"/>
    <cellStyle name="Normal 3 2 8 2" xfId="30095" xr:uid="{00000000-0005-0000-0000-00005E740000}"/>
    <cellStyle name="Normal 3 2 8 2 2" xfId="30096" xr:uid="{00000000-0005-0000-0000-00005F740000}"/>
    <cellStyle name="Normal 3 2 8 2 2 2" xfId="30097" xr:uid="{00000000-0005-0000-0000-000060740000}"/>
    <cellStyle name="Normal 3 2 8 2 2 3" xfId="30098" xr:uid="{00000000-0005-0000-0000-000061740000}"/>
    <cellStyle name="Normal 3 2 8 2 3" xfId="30099" xr:uid="{00000000-0005-0000-0000-000062740000}"/>
    <cellStyle name="Normal 3 2 8 2 3 2" xfId="30100" xr:uid="{00000000-0005-0000-0000-000063740000}"/>
    <cellStyle name="Normal 3 2 8 2 3 3" xfId="30101" xr:uid="{00000000-0005-0000-0000-000064740000}"/>
    <cellStyle name="Normal 3 2 8 2 4" xfId="30102" xr:uid="{00000000-0005-0000-0000-000065740000}"/>
    <cellStyle name="Normal 3 2 8 2 4 2" xfId="30103" xr:uid="{00000000-0005-0000-0000-000066740000}"/>
    <cellStyle name="Normal 3 2 8 2 4 3" xfId="30104" xr:uid="{00000000-0005-0000-0000-000067740000}"/>
    <cellStyle name="Normal 3 2 8 2 5" xfId="30105" xr:uid="{00000000-0005-0000-0000-000068740000}"/>
    <cellStyle name="Normal 3 2 8 2 5 2" xfId="30106" xr:uid="{00000000-0005-0000-0000-000069740000}"/>
    <cellStyle name="Normal 3 2 8 2 5 3" xfId="30107" xr:uid="{00000000-0005-0000-0000-00006A740000}"/>
    <cellStyle name="Normal 3 2 8 2 6" xfId="30108" xr:uid="{00000000-0005-0000-0000-00006B740000}"/>
    <cellStyle name="Normal 3 2 8 2 7" xfId="30109" xr:uid="{00000000-0005-0000-0000-00006C740000}"/>
    <cellStyle name="Normal 3 2 8 3" xfId="30110" xr:uid="{00000000-0005-0000-0000-00006D740000}"/>
    <cellStyle name="Normal 3 2 8 3 2" xfId="30111" xr:uid="{00000000-0005-0000-0000-00006E740000}"/>
    <cellStyle name="Normal 3 2 8 3 3" xfId="30112" xr:uid="{00000000-0005-0000-0000-00006F740000}"/>
    <cellStyle name="Normal 3 2 8 4" xfId="30113" xr:uid="{00000000-0005-0000-0000-000070740000}"/>
    <cellStyle name="Normal 3 2 8 4 2" xfId="30114" xr:uid="{00000000-0005-0000-0000-000071740000}"/>
    <cellStyle name="Normal 3 2 8 4 3" xfId="30115" xr:uid="{00000000-0005-0000-0000-000072740000}"/>
    <cellStyle name="Normal 3 2 8 5" xfId="30116" xr:uid="{00000000-0005-0000-0000-000073740000}"/>
    <cellStyle name="Normal 3 2 8 5 2" xfId="30117" xr:uid="{00000000-0005-0000-0000-000074740000}"/>
    <cellStyle name="Normal 3 2 8 5 3" xfId="30118" xr:uid="{00000000-0005-0000-0000-000075740000}"/>
    <cellStyle name="Normal 3 2 8 6" xfId="30119" xr:uid="{00000000-0005-0000-0000-000076740000}"/>
    <cellStyle name="Normal 3 2 8 6 2" xfId="30120" xr:uid="{00000000-0005-0000-0000-000077740000}"/>
    <cellStyle name="Normal 3 2 8 6 3" xfId="30121" xr:uid="{00000000-0005-0000-0000-000078740000}"/>
    <cellStyle name="Normal 3 2 8 7" xfId="30122" xr:uid="{00000000-0005-0000-0000-000079740000}"/>
    <cellStyle name="Normal 3 2 8 8" xfId="30123" xr:uid="{00000000-0005-0000-0000-00007A740000}"/>
    <cellStyle name="Normal 3 2 9" xfId="30124" xr:uid="{00000000-0005-0000-0000-00007B740000}"/>
    <cellStyle name="Normal 3 2 9 2" xfId="30125" xr:uid="{00000000-0005-0000-0000-00007C740000}"/>
    <cellStyle name="Normal 3 2 9 2 2" xfId="30126" xr:uid="{00000000-0005-0000-0000-00007D740000}"/>
    <cellStyle name="Normal 3 2 9 2 2 2" xfId="30127" xr:uid="{00000000-0005-0000-0000-00007E740000}"/>
    <cellStyle name="Normal 3 2 9 2 2 3" xfId="30128" xr:uid="{00000000-0005-0000-0000-00007F740000}"/>
    <cellStyle name="Normal 3 2 9 2 3" xfId="30129" xr:uid="{00000000-0005-0000-0000-000080740000}"/>
    <cellStyle name="Normal 3 2 9 2 3 2" xfId="30130" xr:uid="{00000000-0005-0000-0000-000081740000}"/>
    <cellStyle name="Normal 3 2 9 2 3 3" xfId="30131" xr:uid="{00000000-0005-0000-0000-000082740000}"/>
    <cellStyle name="Normal 3 2 9 2 4" xfId="30132" xr:uid="{00000000-0005-0000-0000-000083740000}"/>
    <cellStyle name="Normal 3 2 9 2 4 2" xfId="30133" xr:uid="{00000000-0005-0000-0000-000084740000}"/>
    <cellStyle name="Normal 3 2 9 2 4 3" xfId="30134" xr:uid="{00000000-0005-0000-0000-000085740000}"/>
    <cellStyle name="Normal 3 2 9 2 5" xfId="30135" xr:uid="{00000000-0005-0000-0000-000086740000}"/>
    <cellStyle name="Normal 3 2 9 2 5 2" xfId="30136" xr:uid="{00000000-0005-0000-0000-000087740000}"/>
    <cellStyle name="Normal 3 2 9 2 5 3" xfId="30137" xr:uid="{00000000-0005-0000-0000-000088740000}"/>
    <cellStyle name="Normal 3 2 9 2 6" xfId="30138" xr:uid="{00000000-0005-0000-0000-000089740000}"/>
    <cellStyle name="Normal 3 2 9 2 7" xfId="30139" xr:uid="{00000000-0005-0000-0000-00008A740000}"/>
    <cellStyle name="Normal 3 2 9 3" xfId="30140" xr:uid="{00000000-0005-0000-0000-00008B740000}"/>
    <cellStyle name="Normal 3 2 9 3 2" xfId="30141" xr:uid="{00000000-0005-0000-0000-00008C740000}"/>
    <cellStyle name="Normal 3 2 9 3 3" xfId="30142" xr:uid="{00000000-0005-0000-0000-00008D740000}"/>
    <cellStyle name="Normal 3 2 9 4" xfId="30143" xr:uid="{00000000-0005-0000-0000-00008E740000}"/>
    <cellStyle name="Normal 3 2 9 4 2" xfId="30144" xr:uid="{00000000-0005-0000-0000-00008F740000}"/>
    <cellStyle name="Normal 3 2 9 4 3" xfId="30145" xr:uid="{00000000-0005-0000-0000-000090740000}"/>
    <cellStyle name="Normal 3 2 9 5" xfId="30146" xr:uid="{00000000-0005-0000-0000-000091740000}"/>
    <cellStyle name="Normal 3 2 9 5 2" xfId="30147" xr:uid="{00000000-0005-0000-0000-000092740000}"/>
    <cellStyle name="Normal 3 2 9 5 3" xfId="30148" xr:uid="{00000000-0005-0000-0000-000093740000}"/>
    <cellStyle name="Normal 3 2 9 6" xfId="30149" xr:uid="{00000000-0005-0000-0000-000094740000}"/>
    <cellStyle name="Normal 3 2 9 6 2" xfId="30150" xr:uid="{00000000-0005-0000-0000-000095740000}"/>
    <cellStyle name="Normal 3 2 9 6 3" xfId="30151" xr:uid="{00000000-0005-0000-0000-000096740000}"/>
    <cellStyle name="Normal 3 2 9 7" xfId="30152" xr:uid="{00000000-0005-0000-0000-000097740000}"/>
    <cellStyle name="Normal 3 2 9 8" xfId="30153" xr:uid="{00000000-0005-0000-0000-000098740000}"/>
    <cellStyle name="Normal 3 2_Exec Summ" xfId="30154" xr:uid="{00000000-0005-0000-0000-000099740000}"/>
    <cellStyle name="Normal 3 20" xfId="30155" xr:uid="{00000000-0005-0000-0000-00009A740000}"/>
    <cellStyle name="Normal 3 21" xfId="28222" xr:uid="{00000000-0005-0000-0000-00009B740000}"/>
    <cellStyle name="Normal 3 3" xfId="1059" xr:uid="{00000000-0005-0000-0000-00009C740000}"/>
    <cellStyle name="Normal 3 3 10" xfId="30156" xr:uid="{00000000-0005-0000-0000-00009D740000}"/>
    <cellStyle name="Normal 3 3 10 2" xfId="30157" xr:uid="{00000000-0005-0000-0000-00009E740000}"/>
    <cellStyle name="Normal 3 3 10 2 2" xfId="30158" xr:uid="{00000000-0005-0000-0000-00009F740000}"/>
    <cellStyle name="Normal 3 3 10 2 3" xfId="30159" xr:uid="{00000000-0005-0000-0000-0000A0740000}"/>
    <cellStyle name="Normal 3 3 10 3" xfId="30160" xr:uid="{00000000-0005-0000-0000-0000A1740000}"/>
    <cellStyle name="Normal 3 3 10 3 2" xfId="30161" xr:uid="{00000000-0005-0000-0000-0000A2740000}"/>
    <cellStyle name="Normal 3 3 10 3 3" xfId="30162" xr:uid="{00000000-0005-0000-0000-0000A3740000}"/>
    <cellStyle name="Normal 3 3 10 4" xfId="30163" xr:uid="{00000000-0005-0000-0000-0000A4740000}"/>
    <cellStyle name="Normal 3 3 10 4 2" xfId="30164" xr:uid="{00000000-0005-0000-0000-0000A5740000}"/>
    <cellStyle name="Normal 3 3 10 4 3" xfId="30165" xr:uid="{00000000-0005-0000-0000-0000A6740000}"/>
    <cellStyle name="Normal 3 3 10 5" xfId="30166" xr:uid="{00000000-0005-0000-0000-0000A7740000}"/>
    <cellStyle name="Normal 3 3 10 5 2" xfId="30167" xr:uid="{00000000-0005-0000-0000-0000A8740000}"/>
    <cellStyle name="Normal 3 3 10 5 3" xfId="30168" xr:uid="{00000000-0005-0000-0000-0000A9740000}"/>
    <cellStyle name="Normal 3 3 10 6" xfId="30169" xr:uid="{00000000-0005-0000-0000-0000AA740000}"/>
    <cellStyle name="Normal 3 3 10 7" xfId="30170" xr:uid="{00000000-0005-0000-0000-0000AB740000}"/>
    <cellStyle name="Normal 3 3 11" xfId="30171" xr:uid="{00000000-0005-0000-0000-0000AC740000}"/>
    <cellStyle name="Normal 3 3 11 2" xfId="30172" xr:uid="{00000000-0005-0000-0000-0000AD740000}"/>
    <cellStyle name="Normal 3 3 11 2 2" xfId="30173" xr:uid="{00000000-0005-0000-0000-0000AE740000}"/>
    <cellStyle name="Normal 3 3 11 2 3" xfId="30174" xr:uid="{00000000-0005-0000-0000-0000AF740000}"/>
    <cellStyle name="Normal 3 3 11 3" xfId="30175" xr:uid="{00000000-0005-0000-0000-0000B0740000}"/>
    <cellStyle name="Normal 3 3 11 3 2" xfId="30176" xr:uid="{00000000-0005-0000-0000-0000B1740000}"/>
    <cellStyle name="Normal 3 3 11 3 3" xfId="30177" xr:uid="{00000000-0005-0000-0000-0000B2740000}"/>
    <cellStyle name="Normal 3 3 11 4" xfId="30178" xr:uid="{00000000-0005-0000-0000-0000B3740000}"/>
    <cellStyle name="Normal 3 3 11 4 2" xfId="30179" xr:uid="{00000000-0005-0000-0000-0000B4740000}"/>
    <cellStyle name="Normal 3 3 11 4 3" xfId="30180" xr:uid="{00000000-0005-0000-0000-0000B5740000}"/>
    <cellStyle name="Normal 3 3 11 5" xfId="30181" xr:uid="{00000000-0005-0000-0000-0000B6740000}"/>
    <cellStyle name="Normal 3 3 11 5 2" xfId="30182" xr:uid="{00000000-0005-0000-0000-0000B7740000}"/>
    <cellStyle name="Normal 3 3 11 5 3" xfId="30183" xr:uid="{00000000-0005-0000-0000-0000B8740000}"/>
    <cellStyle name="Normal 3 3 11 6" xfId="30184" xr:uid="{00000000-0005-0000-0000-0000B9740000}"/>
    <cellStyle name="Normal 3 3 11 7" xfId="30185" xr:uid="{00000000-0005-0000-0000-0000BA740000}"/>
    <cellStyle name="Normal 3 3 12" xfId="30186" xr:uid="{00000000-0005-0000-0000-0000BB740000}"/>
    <cellStyle name="Normal 3 3 12 2" xfId="30187" xr:uid="{00000000-0005-0000-0000-0000BC740000}"/>
    <cellStyle name="Normal 3 3 12 3" xfId="30188" xr:uid="{00000000-0005-0000-0000-0000BD740000}"/>
    <cellStyle name="Normal 3 3 13" xfId="30189" xr:uid="{00000000-0005-0000-0000-0000BE740000}"/>
    <cellStyle name="Normal 3 3 13 2" xfId="30190" xr:uid="{00000000-0005-0000-0000-0000BF740000}"/>
    <cellStyle name="Normal 3 3 13 3" xfId="30191" xr:uid="{00000000-0005-0000-0000-0000C0740000}"/>
    <cellStyle name="Normal 3 3 14" xfId="30192" xr:uid="{00000000-0005-0000-0000-0000C1740000}"/>
    <cellStyle name="Normal 3 3 14 2" xfId="30193" xr:uid="{00000000-0005-0000-0000-0000C2740000}"/>
    <cellStyle name="Normal 3 3 14 3" xfId="30194" xr:uid="{00000000-0005-0000-0000-0000C3740000}"/>
    <cellStyle name="Normal 3 3 15" xfId="30195" xr:uid="{00000000-0005-0000-0000-0000C4740000}"/>
    <cellStyle name="Normal 3 3 15 2" xfId="30196" xr:uid="{00000000-0005-0000-0000-0000C5740000}"/>
    <cellStyle name="Normal 3 3 15 3" xfId="30197" xr:uid="{00000000-0005-0000-0000-0000C6740000}"/>
    <cellStyle name="Normal 3 3 16" xfId="30198" xr:uid="{00000000-0005-0000-0000-0000C7740000}"/>
    <cellStyle name="Normal 3 3 17" xfId="30199" xr:uid="{00000000-0005-0000-0000-0000C8740000}"/>
    <cellStyle name="Normal 3 3 2" xfId="1525" xr:uid="{00000000-0005-0000-0000-0000C9740000}"/>
    <cellStyle name="Normal 3 3 2 10" xfId="30200" xr:uid="{00000000-0005-0000-0000-0000CA740000}"/>
    <cellStyle name="Normal 3 3 2 10 2" xfId="30201" xr:uid="{00000000-0005-0000-0000-0000CB740000}"/>
    <cellStyle name="Normal 3 3 2 10 3" xfId="30202" xr:uid="{00000000-0005-0000-0000-0000CC740000}"/>
    <cellStyle name="Normal 3 3 2 11" xfId="30203" xr:uid="{00000000-0005-0000-0000-0000CD740000}"/>
    <cellStyle name="Normal 3 3 2 11 2" xfId="30204" xr:uid="{00000000-0005-0000-0000-0000CE740000}"/>
    <cellStyle name="Normal 3 3 2 11 3" xfId="30205" xr:uid="{00000000-0005-0000-0000-0000CF740000}"/>
    <cellStyle name="Normal 3 3 2 12" xfId="30206" xr:uid="{00000000-0005-0000-0000-0000D0740000}"/>
    <cellStyle name="Normal 3 3 2 12 2" xfId="30207" xr:uid="{00000000-0005-0000-0000-0000D1740000}"/>
    <cellStyle name="Normal 3 3 2 12 3" xfId="30208" xr:uid="{00000000-0005-0000-0000-0000D2740000}"/>
    <cellStyle name="Normal 3 3 2 13" xfId="30209" xr:uid="{00000000-0005-0000-0000-0000D3740000}"/>
    <cellStyle name="Normal 3 3 2 13 2" xfId="30210" xr:uid="{00000000-0005-0000-0000-0000D4740000}"/>
    <cellStyle name="Normal 3 3 2 13 3" xfId="30211" xr:uid="{00000000-0005-0000-0000-0000D5740000}"/>
    <cellStyle name="Normal 3 3 2 14" xfId="30212" xr:uid="{00000000-0005-0000-0000-0000D6740000}"/>
    <cellStyle name="Normal 3 3 2 15" xfId="30213" xr:uid="{00000000-0005-0000-0000-0000D7740000}"/>
    <cellStyle name="Normal 3 3 2 2" xfId="30214" xr:uid="{00000000-0005-0000-0000-0000D8740000}"/>
    <cellStyle name="Normal 3 3 2 2 10" xfId="30215" xr:uid="{00000000-0005-0000-0000-0000D9740000}"/>
    <cellStyle name="Normal 3 3 2 2 10 2" xfId="30216" xr:uid="{00000000-0005-0000-0000-0000DA740000}"/>
    <cellStyle name="Normal 3 3 2 2 10 3" xfId="30217" xr:uid="{00000000-0005-0000-0000-0000DB740000}"/>
    <cellStyle name="Normal 3 3 2 2 11" xfId="30218" xr:uid="{00000000-0005-0000-0000-0000DC740000}"/>
    <cellStyle name="Normal 3 3 2 2 11 2" xfId="30219" xr:uid="{00000000-0005-0000-0000-0000DD740000}"/>
    <cellStyle name="Normal 3 3 2 2 11 3" xfId="30220" xr:uid="{00000000-0005-0000-0000-0000DE740000}"/>
    <cellStyle name="Normal 3 3 2 2 12" xfId="30221" xr:uid="{00000000-0005-0000-0000-0000DF740000}"/>
    <cellStyle name="Normal 3 3 2 2 12 2" xfId="30222" xr:uid="{00000000-0005-0000-0000-0000E0740000}"/>
    <cellStyle name="Normal 3 3 2 2 12 3" xfId="30223" xr:uid="{00000000-0005-0000-0000-0000E1740000}"/>
    <cellStyle name="Normal 3 3 2 2 13" xfId="30224" xr:uid="{00000000-0005-0000-0000-0000E2740000}"/>
    <cellStyle name="Normal 3 3 2 2 14" xfId="30225" xr:uid="{00000000-0005-0000-0000-0000E3740000}"/>
    <cellStyle name="Normal 3 3 2 2 2" xfId="30226" xr:uid="{00000000-0005-0000-0000-0000E4740000}"/>
    <cellStyle name="Normal 3 3 2 2 2 10" xfId="30227" xr:uid="{00000000-0005-0000-0000-0000E5740000}"/>
    <cellStyle name="Normal 3 3 2 2 2 11" xfId="30228" xr:uid="{00000000-0005-0000-0000-0000E6740000}"/>
    <cellStyle name="Normal 3 3 2 2 2 2" xfId="30229" xr:uid="{00000000-0005-0000-0000-0000E7740000}"/>
    <cellStyle name="Normal 3 3 2 2 2 2 2" xfId="30230" xr:uid="{00000000-0005-0000-0000-0000E8740000}"/>
    <cellStyle name="Normal 3 3 2 2 2 2 2 2" xfId="30231" xr:uid="{00000000-0005-0000-0000-0000E9740000}"/>
    <cellStyle name="Normal 3 3 2 2 2 2 2 2 2" xfId="30232" xr:uid="{00000000-0005-0000-0000-0000EA740000}"/>
    <cellStyle name="Normal 3 3 2 2 2 2 2 2 3" xfId="30233" xr:uid="{00000000-0005-0000-0000-0000EB740000}"/>
    <cellStyle name="Normal 3 3 2 2 2 2 2 3" xfId="30234" xr:uid="{00000000-0005-0000-0000-0000EC740000}"/>
    <cellStyle name="Normal 3 3 2 2 2 2 2 3 2" xfId="30235" xr:uid="{00000000-0005-0000-0000-0000ED740000}"/>
    <cellStyle name="Normal 3 3 2 2 2 2 2 3 3" xfId="30236" xr:uid="{00000000-0005-0000-0000-0000EE740000}"/>
    <cellStyle name="Normal 3 3 2 2 2 2 2 4" xfId="30237" xr:uid="{00000000-0005-0000-0000-0000EF740000}"/>
    <cellStyle name="Normal 3 3 2 2 2 2 2 4 2" xfId="30238" xr:uid="{00000000-0005-0000-0000-0000F0740000}"/>
    <cellStyle name="Normal 3 3 2 2 2 2 2 4 3" xfId="30239" xr:uid="{00000000-0005-0000-0000-0000F1740000}"/>
    <cellStyle name="Normal 3 3 2 2 2 2 2 5" xfId="30240" xr:uid="{00000000-0005-0000-0000-0000F2740000}"/>
    <cellStyle name="Normal 3 3 2 2 2 2 2 5 2" xfId="30241" xr:uid="{00000000-0005-0000-0000-0000F3740000}"/>
    <cellStyle name="Normal 3 3 2 2 2 2 2 5 3" xfId="30242" xr:uid="{00000000-0005-0000-0000-0000F4740000}"/>
    <cellStyle name="Normal 3 3 2 2 2 2 2 6" xfId="30243" xr:uid="{00000000-0005-0000-0000-0000F5740000}"/>
    <cellStyle name="Normal 3 3 2 2 2 2 2 7" xfId="30244" xr:uid="{00000000-0005-0000-0000-0000F6740000}"/>
    <cellStyle name="Normal 3 3 2 2 2 2 3" xfId="30245" xr:uid="{00000000-0005-0000-0000-0000F7740000}"/>
    <cellStyle name="Normal 3 3 2 2 2 2 3 2" xfId="30246" xr:uid="{00000000-0005-0000-0000-0000F8740000}"/>
    <cellStyle name="Normal 3 3 2 2 2 2 3 3" xfId="30247" xr:uid="{00000000-0005-0000-0000-0000F9740000}"/>
    <cellStyle name="Normal 3 3 2 2 2 2 4" xfId="30248" xr:uid="{00000000-0005-0000-0000-0000FA740000}"/>
    <cellStyle name="Normal 3 3 2 2 2 2 4 2" xfId="30249" xr:uid="{00000000-0005-0000-0000-0000FB740000}"/>
    <cellStyle name="Normal 3 3 2 2 2 2 4 3" xfId="30250" xr:uid="{00000000-0005-0000-0000-0000FC740000}"/>
    <cellStyle name="Normal 3 3 2 2 2 2 5" xfId="30251" xr:uid="{00000000-0005-0000-0000-0000FD740000}"/>
    <cellStyle name="Normal 3 3 2 2 2 2 5 2" xfId="30252" xr:uid="{00000000-0005-0000-0000-0000FE740000}"/>
    <cellStyle name="Normal 3 3 2 2 2 2 5 3" xfId="30253" xr:uid="{00000000-0005-0000-0000-0000FF740000}"/>
    <cellStyle name="Normal 3 3 2 2 2 2 6" xfId="30254" xr:uid="{00000000-0005-0000-0000-000000750000}"/>
    <cellStyle name="Normal 3 3 2 2 2 2 6 2" xfId="30255" xr:uid="{00000000-0005-0000-0000-000001750000}"/>
    <cellStyle name="Normal 3 3 2 2 2 2 6 3" xfId="30256" xr:uid="{00000000-0005-0000-0000-000002750000}"/>
    <cellStyle name="Normal 3 3 2 2 2 2 7" xfId="30257" xr:uid="{00000000-0005-0000-0000-000003750000}"/>
    <cellStyle name="Normal 3 3 2 2 2 2 8" xfId="30258" xr:uid="{00000000-0005-0000-0000-000004750000}"/>
    <cellStyle name="Normal 3 3 2 2 2 3" xfId="30259" xr:uid="{00000000-0005-0000-0000-000005750000}"/>
    <cellStyle name="Normal 3 3 2 2 2 3 2" xfId="30260" xr:uid="{00000000-0005-0000-0000-000006750000}"/>
    <cellStyle name="Normal 3 3 2 2 2 3 2 2" xfId="30261" xr:uid="{00000000-0005-0000-0000-000007750000}"/>
    <cellStyle name="Normal 3 3 2 2 2 3 2 3" xfId="30262" xr:uid="{00000000-0005-0000-0000-000008750000}"/>
    <cellStyle name="Normal 3 3 2 2 2 3 3" xfId="30263" xr:uid="{00000000-0005-0000-0000-000009750000}"/>
    <cellStyle name="Normal 3 3 2 2 2 3 3 2" xfId="30264" xr:uid="{00000000-0005-0000-0000-00000A750000}"/>
    <cellStyle name="Normal 3 3 2 2 2 3 3 3" xfId="30265" xr:uid="{00000000-0005-0000-0000-00000B750000}"/>
    <cellStyle name="Normal 3 3 2 2 2 3 4" xfId="30266" xr:uid="{00000000-0005-0000-0000-00000C750000}"/>
    <cellStyle name="Normal 3 3 2 2 2 3 4 2" xfId="30267" xr:uid="{00000000-0005-0000-0000-00000D750000}"/>
    <cellStyle name="Normal 3 3 2 2 2 3 4 3" xfId="30268" xr:uid="{00000000-0005-0000-0000-00000E750000}"/>
    <cellStyle name="Normal 3 3 2 2 2 3 5" xfId="30269" xr:uid="{00000000-0005-0000-0000-00000F750000}"/>
    <cellStyle name="Normal 3 3 2 2 2 3 5 2" xfId="30270" xr:uid="{00000000-0005-0000-0000-000010750000}"/>
    <cellStyle name="Normal 3 3 2 2 2 3 5 3" xfId="30271" xr:uid="{00000000-0005-0000-0000-000011750000}"/>
    <cellStyle name="Normal 3 3 2 2 2 3 6" xfId="30272" xr:uid="{00000000-0005-0000-0000-000012750000}"/>
    <cellStyle name="Normal 3 3 2 2 2 3 7" xfId="30273" xr:uid="{00000000-0005-0000-0000-000013750000}"/>
    <cellStyle name="Normal 3 3 2 2 2 4" xfId="30274" xr:uid="{00000000-0005-0000-0000-000014750000}"/>
    <cellStyle name="Normal 3 3 2 2 2 4 2" xfId="30275" xr:uid="{00000000-0005-0000-0000-000015750000}"/>
    <cellStyle name="Normal 3 3 2 2 2 4 2 2" xfId="30276" xr:uid="{00000000-0005-0000-0000-000016750000}"/>
    <cellStyle name="Normal 3 3 2 2 2 4 2 3" xfId="30277" xr:uid="{00000000-0005-0000-0000-000017750000}"/>
    <cellStyle name="Normal 3 3 2 2 2 4 3" xfId="30278" xr:uid="{00000000-0005-0000-0000-000018750000}"/>
    <cellStyle name="Normal 3 3 2 2 2 4 3 2" xfId="30279" xr:uid="{00000000-0005-0000-0000-000019750000}"/>
    <cellStyle name="Normal 3 3 2 2 2 4 3 3" xfId="30280" xr:uid="{00000000-0005-0000-0000-00001A750000}"/>
    <cellStyle name="Normal 3 3 2 2 2 4 4" xfId="30281" xr:uid="{00000000-0005-0000-0000-00001B750000}"/>
    <cellStyle name="Normal 3 3 2 2 2 4 4 2" xfId="30282" xr:uid="{00000000-0005-0000-0000-00001C750000}"/>
    <cellStyle name="Normal 3 3 2 2 2 4 4 3" xfId="30283" xr:uid="{00000000-0005-0000-0000-00001D750000}"/>
    <cellStyle name="Normal 3 3 2 2 2 4 5" xfId="30284" xr:uid="{00000000-0005-0000-0000-00001E750000}"/>
    <cellStyle name="Normal 3 3 2 2 2 4 5 2" xfId="30285" xr:uid="{00000000-0005-0000-0000-00001F750000}"/>
    <cellStyle name="Normal 3 3 2 2 2 4 5 3" xfId="30286" xr:uid="{00000000-0005-0000-0000-000020750000}"/>
    <cellStyle name="Normal 3 3 2 2 2 4 6" xfId="30287" xr:uid="{00000000-0005-0000-0000-000021750000}"/>
    <cellStyle name="Normal 3 3 2 2 2 4 7" xfId="30288" xr:uid="{00000000-0005-0000-0000-000022750000}"/>
    <cellStyle name="Normal 3 3 2 2 2 5" xfId="30289" xr:uid="{00000000-0005-0000-0000-000023750000}"/>
    <cellStyle name="Normal 3 3 2 2 2 5 2" xfId="30290" xr:uid="{00000000-0005-0000-0000-000024750000}"/>
    <cellStyle name="Normal 3 3 2 2 2 5 2 2" xfId="30291" xr:uid="{00000000-0005-0000-0000-000025750000}"/>
    <cellStyle name="Normal 3 3 2 2 2 5 2 3" xfId="30292" xr:uid="{00000000-0005-0000-0000-000026750000}"/>
    <cellStyle name="Normal 3 3 2 2 2 5 3" xfId="30293" xr:uid="{00000000-0005-0000-0000-000027750000}"/>
    <cellStyle name="Normal 3 3 2 2 2 5 3 2" xfId="30294" xr:uid="{00000000-0005-0000-0000-000028750000}"/>
    <cellStyle name="Normal 3 3 2 2 2 5 3 3" xfId="30295" xr:uid="{00000000-0005-0000-0000-000029750000}"/>
    <cellStyle name="Normal 3 3 2 2 2 5 4" xfId="30296" xr:uid="{00000000-0005-0000-0000-00002A750000}"/>
    <cellStyle name="Normal 3 3 2 2 2 5 4 2" xfId="30297" xr:uid="{00000000-0005-0000-0000-00002B750000}"/>
    <cellStyle name="Normal 3 3 2 2 2 5 4 3" xfId="30298" xr:uid="{00000000-0005-0000-0000-00002C750000}"/>
    <cellStyle name="Normal 3 3 2 2 2 5 5" xfId="30299" xr:uid="{00000000-0005-0000-0000-00002D750000}"/>
    <cellStyle name="Normal 3 3 2 2 2 5 5 2" xfId="30300" xr:uid="{00000000-0005-0000-0000-00002E750000}"/>
    <cellStyle name="Normal 3 3 2 2 2 5 5 3" xfId="30301" xr:uid="{00000000-0005-0000-0000-00002F750000}"/>
    <cellStyle name="Normal 3 3 2 2 2 5 6" xfId="30302" xr:uid="{00000000-0005-0000-0000-000030750000}"/>
    <cellStyle name="Normal 3 3 2 2 2 5 7" xfId="30303" xr:uid="{00000000-0005-0000-0000-000031750000}"/>
    <cellStyle name="Normal 3 3 2 2 2 6" xfId="30304" xr:uid="{00000000-0005-0000-0000-000032750000}"/>
    <cellStyle name="Normal 3 3 2 2 2 6 2" xfId="30305" xr:uid="{00000000-0005-0000-0000-000033750000}"/>
    <cellStyle name="Normal 3 3 2 2 2 6 3" xfId="30306" xr:uid="{00000000-0005-0000-0000-000034750000}"/>
    <cellStyle name="Normal 3 3 2 2 2 7" xfId="30307" xr:uid="{00000000-0005-0000-0000-000035750000}"/>
    <cellStyle name="Normal 3 3 2 2 2 7 2" xfId="30308" xr:uid="{00000000-0005-0000-0000-000036750000}"/>
    <cellStyle name="Normal 3 3 2 2 2 7 3" xfId="30309" xr:uid="{00000000-0005-0000-0000-000037750000}"/>
    <cellStyle name="Normal 3 3 2 2 2 8" xfId="30310" xr:uid="{00000000-0005-0000-0000-000038750000}"/>
    <cellStyle name="Normal 3 3 2 2 2 8 2" xfId="30311" xr:uid="{00000000-0005-0000-0000-000039750000}"/>
    <cellStyle name="Normal 3 3 2 2 2 8 3" xfId="30312" xr:uid="{00000000-0005-0000-0000-00003A750000}"/>
    <cellStyle name="Normal 3 3 2 2 2 9" xfId="30313" xr:uid="{00000000-0005-0000-0000-00003B750000}"/>
    <cellStyle name="Normal 3 3 2 2 2 9 2" xfId="30314" xr:uid="{00000000-0005-0000-0000-00003C750000}"/>
    <cellStyle name="Normal 3 3 2 2 2 9 3" xfId="30315" xr:uid="{00000000-0005-0000-0000-00003D750000}"/>
    <cellStyle name="Normal 3 3 2 2 3" xfId="30316" xr:uid="{00000000-0005-0000-0000-00003E750000}"/>
    <cellStyle name="Normal 3 3 2 2 3 2" xfId="30317" xr:uid="{00000000-0005-0000-0000-00003F750000}"/>
    <cellStyle name="Normal 3 3 2 2 3 2 2" xfId="30318" xr:uid="{00000000-0005-0000-0000-000040750000}"/>
    <cellStyle name="Normal 3 3 2 2 3 2 2 2" xfId="30319" xr:uid="{00000000-0005-0000-0000-000041750000}"/>
    <cellStyle name="Normal 3 3 2 2 3 2 2 3" xfId="30320" xr:uid="{00000000-0005-0000-0000-000042750000}"/>
    <cellStyle name="Normal 3 3 2 2 3 2 3" xfId="30321" xr:uid="{00000000-0005-0000-0000-000043750000}"/>
    <cellStyle name="Normal 3 3 2 2 3 2 3 2" xfId="30322" xr:uid="{00000000-0005-0000-0000-000044750000}"/>
    <cellStyle name="Normal 3 3 2 2 3 2 3 3" xfId="30323" xr:uid="{00000000-0005-0000-0000-000045750000}"/>
    <cellStyle name="Normal 3 3 2 2 3 2 4" xfId="30324" xr:uid="{00000000-0005-0000-0000-000046750000}"/>
    <cellStyle name="Normal 3 3 2 2 3 2 4 2" xfId="30325" xr:uid="{00000000-0005-0000-0000-000047750000}"/>
    <cellStyle name="Normal 3 3 2 2 3 2 4 3" xfId="30326" xr:uid="{00000000-0005-0000-0000-000048750000}"/>
    <cellStyle name="Normal 3 3 2 2 3 2 5" xfId="30327" xr:uid="{00000000-0005-0000-0000-000049750000}"/>
    <cellStyle name="Normal 3 3 2 2 3 2 5 2" xfId="30328" xr:uid="{00000000-0005-0000-0000-00004A750000}"/>
    <cellStyle name="Normal 3 3 2 2 3 2 5 3" xfId="30329" xr:uid="{00000000-0005-0000-0000-00004B750000}"/>
    <cellStyle name="Normal 3 3 2 2 3 2 6" xfId="30330" xr:uid="{00000000-0005-0000-0000-00004C750000}"/>
    <cellStyle name="Normal 3 3 2 2 3 2 7" xfId="30331" xr:uid="{00000000-0005-0000-0000-00004D750000}"/>
    <cellStyle name="Normal 3 3 2 2 3 3" xfId="30332" xr:uid="{00000000-0005-0000-0000-00004E750000}"/>
    <cellStyle name="Normal 3 3 2 2 3 3 2" xfId="30333" xr:uid="{00000000-0005-0000-0000-00004F750000}"/>
    <cellStyle name="Normal 3 3 2 2 3 3 3" xfId="30334" xr:uid="{00000000-0005-0000-0000-000050750000}"/>
    <cellStyle name="Normal 3 3 2 2 3 4" xfId="30335" xr:uid="{00000000-0005-0000-0000-000051750000}"/>
    <cellStyle name="Normal 3 3 2 2 3 4 2" xfId="30336" xr:uid="{00000000-0005-0000-0000-000052750000}"/>
    <cellStyle name="Normal 3 3 2 2 3 4 3" xfId="30337" xr:uid="{00000000-0005-0000-0000-000053750000}"/>
    <cellStyle name="Normal 3 3 2 2 3 5" xfId="30338" xr:uid="{00000000-0005-0000-0000-000054750000}"/>
    <cellStyle name="Normal 3 3 2 2 3 5 2" xfId="30339" xr:uid="{00000000-0005-0000-0000-000055750000}"/>
    <cellStyle name="Normal 3 3 2 2 3 5 3" xfId="30340" xr:uid="{00000000-0005-0000-0000-000056750000}"/>
    <cellStyle name="Normal 3 3 2 2 3 6" xfId="30341" xr:uid="{00000000-0005-0000-0000-000057750000}"/>
    <cellStyle name="Normal 3 3 2 2 3 6 2" xfId="30342" xr:uid="{00000000-0005-0000-0000-000058750000}"/>
    <cellStyle name="Normal 3 3 2 2 3 6 3" xfId="30343" xr:uid="{00000000-0005-0000-0000-000059750000}"/>
    <cellStyle name="Normal 3 3 2 2 3 7" xfId="30344" xr:uid="{00000000-0005-0000-0000-00005A750000}"/>
    <cellStyle name="Normal 3 3 2 2 3 8" xfId="30345" xr:uid="{00000000-0005-0000-0000-00005B750000}"/>
    <cellStyle name="Normal 3 3 2 2 4" xfId="30346" xr:uid="{00000000-0005-0000-0000-00005C750000}"/>
    <cellStyle name="Normal 3 3 2 2 4 2" xfId="30347" xr:uid="{00000000-0005-0000-0000-00005D750000}"/>
    <cellStyle name="Normal 3 3 2 2 4 2 2" xfId="30348" xr:uid="{00000000-0005-0000-0000-00005E750000}"/>
    <cellStyle name="Normal 3 3 2 2 4 2 2 2" xfId="30349" xr:uid="{00000000-0005-0000-0000-00005F750000}"/>
    <cellStyle name="Normal 3 3 2 2 4 2 2 3" xfId="30350" xr:uid="{00000000-0005-0000-0000-000060750000}"/>
    <cellStyle name="Normal 3 3 2 2 4 2 3" xfId="30351" xr:uid="{00000000-0005-0000-0000-000061750000}"/>
    <cellStyle name="Normal 3 3 2 2 4 2 3 2" xfId="30352" xr:uid="{00000000-0005-0000-0000-000062750000}"/>
    <cellStyle name="Normal 3 3 2 2 4 2 3 3" xfId="30353" xr:uid="{00000000-0005-0000-0000-000063750000}"/>
    <cellStyle name="Normal 3 3 2 2 4 2 4" xfId="30354" xr:uid="{00000000-0005-0000-0000-000064750000}"/>
    <cellStyle name="Normal 3 3 2 2 4 2 4 2" xfId="30355" xr:uid="{00000000-0005-0000-0000-000065750000}"/>
    <cellStyle name="Normal 3 3 2 2 4 2 4 3" xfId="30356" xr:uid="{00000000-0005-0000-0000-000066750000}"/>
    <cellStyle name="Normal 3 3 2 2 4 2 5" xfId="30357" xr:uid="{00000000-0005-0000-0000-000067750000}"/>
    <cellStyle name="Normal 3 3 2 2 4 2 5 2" xfId="30358" xr:uid="{00000000-0005-0000-0000-000068750000}"/>
    <cellStyle name="Normal 3 3 2 2 4 2 5 3" xfId="30359" xr:uid="{00000000-0005-0000-0000-000069750000}"/>
    <cellStyle name="Normal 3 3 2 2 4 2 6" xfId="30360" xr:uid="{00000000-0005-0000-0000-00006A750000}"/>
    <cellStyle name="Normal 3 3 2 2 4 2 7" xfId="30361" xr:uid="{00000000-0005-0000-0000-00006B750000}"/>
    <cellStyle name="Normal 3 3 2 2 4 3" xfId="30362" xr:uid="{00000000-0005-0000-0000-00006C750000}"/>
    <cellStyle name="Normal 3 3 2 2 4 3 2" xfId="30363" xr:uid="{00000000-0005-0000-0000-00006D750000}"/>
    <cellStyle name="Normal 3 3 2 2 4 3 3" xfId="30364" xr:uid="{00000000-0005-0000-0000-00006E750000}"/>
    <cellStyle name="Normal 3 3 2 2 4 4" xfId="30365" xr:uid="{00000000-0005-0000-0000-00006F750000}"/>
    <cellStyle name="Normal 3 3 2 2 4 4 2" xfId="30366" xr:uid="{00000000-0005-0000-0000-000070750000}"/>
    <cellStyle name="Normal 3 3 2 2 4 4 3" xfId="30367" xr:uid="{00000000-0005-0000-0000-000071750000}"/>
    <cellStyle name="Normal 3 3 2 2 4 5" xfId="30368" xr:uid="{00000000-0005-0000-0000-000072750000}"/>
    <cellStyle name="Normal 3 3 2 2 4 5 2" xfId="30369" xr:uid="{00000000-0005-0000-0000-000073750000}"/>
    <cellStyle name="Normal 3 3 2 2 4 5 3" xfId="30370" xr:uid="{00000000-0005-0000-0000-000074750000}"/>
    <cellStyle name="Normal 3 3 2 2 4 6" xfId="30371" xr:uid="{00000000-0005-0000-0000-000075750000}"/>
    <cellStyle name="Normal 3 3 2 2 4 6 2" xfId="30372" xr:uid="{00000000-0005-0000-0000-000076750000}"/>
    <cellStyle name="Normal 3 3 2 2 4 6 3" xfId="30373" xr:uid="{00000000-0005-0000-0000-000077750000}"/>
    <cellStyle name="Normal 3 3 2 2 4 7" xfId="30374" xr:uid="{00000000-0005-0000-0000-000078750000}"/>
    <cellStyle name="Normal 3 3 2 2 4 8" xfId="30375" xr:uid="{00000000-0005-0000-0000-000079750000}"/>
    <cellStyle name="Normal 3 3 2 2 5" xfId="30376" xr:uid="{00000000-0005-0000-0000-00007A750000}"/>
    <cellStyle name="Normal 3 3 2 2 5 2" xfId="30377" xr:uid="{00000000-0005-0000-0000-00007B750000}"/>
    <cellStyle name="Normal 3 3 2 2 5 2 2" xfId="30378" xr:uid="{00000000-0005-0000-0000-00007C750000}"/>
    <cellStyle name="Normal 3 3 2 2 5 2 3" xfId="30379" xr:uid="{00000000-0005-0000-0000-00007D750000}"/>
    <cellStyle name="Normal 3 3 2 2 5 3" xfId="30380" xr:uid="{00000000-0005-0000-0000-00007E750000}"/>
    <cellStyle name="Normal 3 3 2 2 5 3 2" xfId="30381" xr:uid="{00000000-0005-0000-0000-00007F750000}"/>
    <cellStyle name="Normal 3 3 2 2 5 3 3" xfId="30382" xr:uid="{00000000-0005-0000-0000-000080750000}"/>
    <cellStyle name="Normal 3 3 2 2 5 4" xfId="30383" xr:uid="{00000000-0005-0000-0000-000081750000}"/>
    <cellStyle name="Normal 3 3 2 2 5 4 2" xfId="30384" xr:uid="{00000000-0005-0000-0000-000082750000}"/>
    <cellStyle name="Normal 3 3 2 2 5 4 3" xfId="30385" xr:uid="{00000000-0005-0000-0000-000083750000}"/>
    <cellStyle name="Normal 3 3 2 2 5 5" xfId="30386" xr:uid="{00000000-0005-0000-0000-000084750000}"/>
    <cellStyle name="Normal 3 3 2 2 5 5 2" xfId="30387" xr:uid="{00000000-0005-0000-0000-000085750000}"/>
    <cellStyle name="Normal 3 3 2 2 5 5 3" xfId="30388" xr:uid="{00000000-0005-0000-0000-000086750000}"/>
    <cellStyle name="Normal 3 3 2 2 5 6" xfId="30389" xr:uid="{00000000-0005-0000-0000-000087750000}"/>
    <cellStyle name="Normal 3 3 2 2 5 7" xfId="30390" xr:uid="{00000000-0005-0000-0000-000088750000}"/>
    <cellStyle name="Normal 3 3 2 2 6" xfId="30391" xr:uid="{00000000-0005-0000-0000-000089750000}"/>
    <cellStyle name="Normal 3 3 2 2 6 2" xfId="30392" xr:uid="{00000000-0005-0000-0000-00008A750000}"/>
    <cellStyle name="Normal 3 3 2 2 6 2 2" xfId="30393" xr:uid="{00000000-0005-0000-0000-00008B750000}"/>
    <cellStyle name="Normal 3 3 2 2 6 2 3" xfId="30394" xr:uid="{00000000-0005-0000-0000-00008C750000}"/>
    <cellStyle name="Normal 3 3 2 2 6 3" xfId="30395" xr:uid="{00000000-0005-0000-0000-00008D750000}"/>
    <cellStyle name="Normal 3 3 2 2 6 3 2" xfId="30396" xr:uid="{00000000-0005-0000-0000-00008E750000}"/>
    <cellStyle name="Normal 3 3 2 2 6 3 3" xfId="30397" xr:uid="{00000000-0005-0000-0000-00008F750000}"/>
    <cellStyle name="Normal 3 3 2 2 6 4" xfId="30398" xr:uid="{00000000-0005-0000-0000-000090750000}"/>
    <cellStyle name="Normal 3 3 2 2 6 4 2" xfId="30399" xr:uid="{00000000-0005-0000-0000-000091750000}"/>
    <cellStyle name="Normal 3 3 2 2 6 4 3" xfId="30400" xr:uid="{00000000-0005-0000-0000-000092750000}"/>
    <cellStyle name="Normal 3 3 2 2 6 5" xfId="30401" xr:uid="{00000000-0005-0000-0000-000093750000}"/>
    <cellStyle name="Normal 3 3 2 2 6 5 2" xfId="30402" xr:uid="{00000000-0005-0000-0000-000094750000}"/>
    <cellStyle name="Normal 3 3 2 2 6 5 3" xfId="30403" xr:uid="{00000000-0005-0000-0000-000095750000}"/>
    <cellStyle name="Normal 3 3 2 2 6 6" xfId="30404" xr:uid="{00000000-0005-0000-0000-000096750000}"/>
    <cellStyle name="Normal 3 3 2 2 6 7" xfId="30405" xr:uid="{00000000-0005-0000-0000-000097750000}"/>
    <cellStyle name="Normal 3 3 2 2 7" xfId="30406" xr:uid="{00000000-0005-0000-0000-000098750000}"/>
    <cellStyle name="Normal 3 3 2 2 7 2" xfId="30407" xr:uid="{00000000-0005-0000-0000-000099750000}"/>
    <cellStyle name="Normal 3 3 2 2 7 2 2" xfId="30408" xr:uid="{00000000-0005-0000-0000-00009A750000}"/>
    <cellStyle name="Normal 3 3 2 2 7 2 3" xfId="30409" xr:uid="{00000000-0005-0000-0000-00009B750000}"/>
    <cellStyle name="Normal 3 3 2 2 7 3" xfId="30410" xr:uid="{00000000-0005-0000-0000-00009C750000}"/>
    <cellStyle name="Normal 3 3 2 2 7 3 2" xfId="30411" xr:uid="{00000000-0005-0000-0000-00009D750000}"/>
    <cellStyle name="Normal 3 3 2 2 7 3 3" xfId="30412" xr:uid="{00000000-0005-0000-0000-00009E750000}"/>
    <cellStyle name="Normal 3 3 2 2 7 4" xfId="30413" xr:uid="{00000000-0005-0000-0000-00009F750000}"/>
    <cellStyle name="Normal 3 3 2 2 7 4 2" xfId="30414" xr:uid="{00000000-0005-0000-0000-0000A0750000}"/>
    <cellStyle name="Normal 3 3 2 2 7 4 3" xfId="30415" xr:uid="{00000000-0005-0000-0000-0000A1750000}"/>
    <cellStyle name="Normal 3 3 2 2 7 5" xfId="30416" xr:uid="{00000000-0005-0000-0000-0000A2750000}"/>
    <cellStyle name="Normal 3 3 2 2 7 5 2" xfId="30417" xr:uid="{00000000-0005-0000-0000-0000A3750000}"/>
    <cellStyle name="Normal 3 3 2 2 7 5 3" xfId="30418" xr:uid="{00000000-0005-0000-0000-0000A4750000}"/>
    <cellStyle name="Normal 3 3 2 2 7 6" xfId="30419" xr:uid="{00000000-0005-0000-0000-0000A5750000}"/>
    <cellStyle name="Normal 3 3 2 2 7 7" xfId="30420" xr:uid="{00000000-0005-0000-0000-0000A6750000}"/>
    <cellStyle name="Normal 3 3 2 2 8" xfId="30421" xr:uid="{00000000-0005-0000-0000-0000A7750000}"/>
    <cellStyle name="Normal 3 3 2 2 8 2" xfId="30422" xr:uid="{00000000-0005-0000-0000-0000A8750000}"/>
    <cellStyle name="Normal 3 3 2 2 8 2 2" xfId="30423" xr:uid="{00000000-0005-0000-0000-0000A9750000}"/>
    <cellStyle name="Normal 3 3 2 2 8 2 3" xfId="30424" xr:uid="{00000000-0005-0000-0000-0000AA750000}"/>
    <cellStyle name="Normal 3 3 2 2 8 3" xfId="30425" xr:uid="{00000000-0005-0000-0000-0000AB750000}"/>
    <cellStyle name="Normal 3 3 2 2 8 3 2" xfId="30426" xr:uid="{00000000-0005-0000-0000-0000AC750000}"/>
    <cellStyle name="Normal 3 3 2 2 8 3 3" xfId="30427" xr:uid="{00000000-0005-0000-0000-0000AD750000}"/>
    <cellStyle name="Normal 3 3 2 2 8 4" xfId="30428" xr:uid="{00000000-0005-0000-0000-0000AE750000}"/>
    <cellStyle name="Normal 3 3 2 2 8 4 2" xfId="30429" xr:uid="{00000000-0005-0000-0000-0000AF750000}"/>
    <cellStyle name="Normal 3 3 2 2 8 4 3" xfId="30430" xr:uid="{00000000-0005-0000-0000-0000B0750000}"/>
    <cellStyle name="Normal 3 3 2 2 8 5" xfId="30431" xr:uid="{00000000-0005-0000-0000-0000B1750000}"/>
    <cellStyle name="Normal 3 3 2 2 8 5 2" xfId="30432" xr:uid="{00000000-0005-0000-0000-0000B2750000}"/>
    <cellStyle name="Normal 3 3 2 2 8 5 3" xfId="30433" xr:uid="{00000000-0005-0000-0000-0000B3750000}"/>
    <cellStyle name="Normal 3 3 2 2 8 6" xfId="30434" xr:uid="{00000000-0005-0000-0000-0000B4750000}"/>
    <cellStyle name="Normal 3 3 2 2 8 7" xfId="30435" xr:uid="{00000000-0005-0000-0000-0000B5750000}"/>
    <cellStyle name="Normal 3 3 2 2 9" xfId="30436" xr:uid="{00000000-0005-0000-0000-0000B6750000}"/>
    <cellStyle name="Normal 3 3 2 2 9 2" xfId="30437" xr:uid="{00000000-0005-0000-0000-0000B7750000}"/>
    <cellStyle name="Normal 3 3 2 2 9 3" xfId="30438" xr:uid="{00000000-0005-0000-0000-0000B8750000}"/>
    <cellStyle name="Normal 3 3 2 3" xfId="30439" xr:uid="{00000000-0005-0000-0000-0000B9750000}"/>
    <cellStyle name="Normal 3 3 2 3 10" xfId="30440" xr:uid="{00000000-0005-0000-0000-0000BA750000}"/>
    <cellStyle name="Normal 3 3 2 3 11" xfId="30441" xr:uid="{00000000-0005-0000-0000-0000BB750000}"/>
    <cellStyle name="Normal 3 3 2 3 2" xfId="30442" xr:uid="{00000000-0005-0000-0000-0000BC750000}"/>
    <cellStyle name="Normal 3 3 2 3 2 2" xfId="30443" xr:uid="{00000000-0005-0000-0000-0000BD750000}"/>
    <cellStyle name="Normal 3 3 2 3 2 2 2" xfId="30444" xr:uid="{00000000-0005-0000-0000-0000BE750000}"/>
    <cellStyle name="Normal 3 3 2 3 2 2 2 2" xfId="30445" xr:uid="{00000000-0005-0000-0000-0000BF750000}"/>
    <cellStyle name="Normal 3 3 2 3 2 2 2 3" xfId="30446" xr:uid="{00000000-0005-0000-0000-0000C0750000}"/>
    <cellStyle name="Normal 3 3 2 3 2 2 3" xfId="30447" xr:uid="{00000000-0005-0000-0000-0000C1750000}"/>
    <cellStyle name="Normal 3 3 2 3 2 2 3 2" xfId="30448" xr:uid="{00000000-0005-0000-0000-0000C2750000}"/>
    <cellStyle name="Normal 3 3 2 3 2 2 3 3" xfId="30449" xr:uid="{00000000-0005-0000-0000-0000C3750000}"/>
    <cellStyle name="Normal 3 3 2 3 2 2 4" xfId="30450" xr:uid="{00000000-0005-0000-0000-0000C4750000}"/>
    <cellStyle name="Normal 3 3 2 3 2 2 4 2" xfId="30451" xr:uid="{00000000-0005-0000-0000-0000C5750000}"/>
    <cellStyle name="Normal 3 3 2 3 2 2 4 3" xfId="30452" xr:uid="{00000000-0005-0000-0000-0000C6750000}"/>
    <cellStyle name="Normal 3 3 2 3 2 2 5" xfId="30453" xr:uid="{00000000-0005-0000-0000-0000C7750000}"/>
    <cellStyle name="Normal 3 3 2 3 2 2 5 2" xfId="30454" xr:uid="{00000000-0005-0000-0000-0000C8750000}"/>
    <cellStyle name="Normal 3 3 2 3 2 2 5 3" xfId="30455" xr:uid="{00000000-0005-0000-0000-0000C9750000}"/>
    <cellStyle name="Normal 3 3 2 3 2 2 6" xfId="30456" xr:uid="{00000000-0005-0000-0000-0000CA750000}"/>
    <cellStyle name="Normal 3 3 2 3 2 2 7" xfId="30457" xr:uid="{00000000-0005-0000-0000-0000CB750000}"/>
    <cellStyle name="Normal 3 3 2 3 2 3" xfId="30458" xr:uid="{00000000-0005-0000-0000-0000CC750000}"/>
    <cellStyle name="Normal 3 3 2 3 2 3 2" xfId="30459" xr:uid="{00000000-0005-0000-0000-0000CD750000}"/>
    <cellStyle name="Normal 3 3 2 3 2 3 3" xfId="30460" xr:uid="{00000000-0005-0000-0000-0000CE750000}"/>
    <cellStyle name="Normal 3 3 2 3 2 4" xfId="30461" xr:uid="{00000000-0005-0000-0000-0000CF750000}"/>
    <cellStyle name="Normal 3 3 2 3 2 4 2" xfId="30462" xr:uid="{00000000-0005-0000-0000-0000D0750000}"/>
    <cellStyle name="Normal 3 3 2 3 2 4 3" xfId="30463" xr:uid="{00000000-0005-0000-0000-0000D1750000}"/>
    <cellStyle name="Normal 3 3 2 3 2 5" xfId="30464" xr:uid="{00000000-0005-0000-0000-0000D2750000}"/>
    <cellStyle name="Normal 3 3 2 3 2 5 2" xfId="30465" xr:uid="{00000000-0005-0000-0000-0000D3750000}"/>
    <cellStyle name="Normal 3 3 2 3 2 5 3" xfId="30466" xr:uid="{00000000-0005-0000-0000-0000D4750000}"/>
    <cellStyle name="Normal 3 3 2 3 2 6" xfId="30467" xr:uid="{00000000-0005-0000-0000-0000D5750000}"/>
    <cellStyle name="Normal 3 3 2 3 2 6 2" xfId="30468" xr:uid="{00000000-0005-0000-0000-0000D6750000}"/>
    <cellStyle name="Normal 3 3 2 3 2 6 3" xfId="30469" xr:uid="{00000000-0005-0000-0000-0000D7750000}"/>
    <cellStyle name="Normal 3 3 2 3 2 7" xfId="30470" xr:uid="{00000000-0005-0000-0000-0000D8750000}"/>
    <cellStyle name="Normal 3 3 2 3 2 8" xfId="30471" xr:uid="{00000000-0005-0000-0000-0000D9750000}"/>
    <cellStyle name="Normal 3 3 2 3 3" xfId="30472" xr:uid="{00000000-0005-0000-0000-0000DA750000}"/>
    <cellStyle name="Normal 3 3 2 3 3 2" xfId="30473" xr:uid="{00000000-0005-0000-0000-0000DB750000}"/>
    <cellStyle name="Normal 3 3 2 3 3 2 2" xfId="30474" xr:uid="{00000000-0005-0000-0000-0000DC750000}"/>
    <cellStyle name="Normal 3 3 2 3 3 2 3" xfId="30475" xr:uid="{00000000-0005-0000-0000-0000DD750000}"/>
    <cellStyle name="Normal 3 3 2 3 3 3" xfId="30476" xr:uid="{00000000-0005-0000-0000-0000DE750000}"/>
    <cellStyle name="Normal 3 3 2 3 3 3 2" xfId="30477" xr:uid="{00000000-0005-0000-0000-0000DF750000}"/>
    <cellStyle name="Normal 3 3 2 3 3 3 3" xfId="30478" xr:uid="{00000000-0005-0000-0000-0000E0750000}"/>
    <cellStyle name="Normal 3 3 2 3 3 4" xfId="30479" xr:uid="{00000000-0005-0000-0000-0000E1750000}"/>
    <cellStyle name="Normal 3 3 2 3 3 4 2" xfId="30480" xr:uid="{00000000-0005-0000-0000-0000E2750000}"/>
    <cellStyle name="Normal 3 3 2 3 3 4 3" xfId="30481" xr:uid="{00000000-0005-0000-0000-0000E3750000}"/>
    <cellStyle name="Normal 3 3 2 3 3 5" xfId="30482" xr:uid="{00000000-0005-0000-0000-0000E4750000}"/>
    <cellStyle name="Normal 3 3 2 3 3 5 2" xfId="30483" xr:uid="{00000000-0005-0000-0000-0000E5750000}"/>
    <cellStyle name="Normal 3 3 2 3 3 5 3" xfId="30484" xr:uid="{00000000-0005-0000-0000-0000E6750000}"/>
    <cellStyle name="Normal 3 3 2 3 3 6" xfId="30485" xr:uid="{00000000-0005-0000-0000-0000E7750000}"/>
    <cellStyle name="Normal 3 3 2 3 3 7" xfId="30486" xr:uid="{00000000-0005-0000-0000-0000E8750000}"/>
    <cellStyle name="Normal 3 3 2 3 4" xfId="30487" xr:uid="{00000000-0005-0000-0000-0000E9750000}"/>
    <cellStyle name="Normal 3 3 2 3 4 2" xfId="30488" xr:uid="{00000000-0005-0000-0000-0000EA750000}"/>
    <cellStyle name="Normal 3 3 2 3 4 2 2" xfId="30489" xr:uid="{00000000-0005-0000-0000-0000EB750000}"/>
    <cellStyle name="Normal 3 3 2 3 4 2 3" xfId="30490" xr:uid="{00000000-0005-0000-0000-0000EC750000}"/>
    <cellStyle name="Normal 3 3 2 3 4 3" xfId="30491" xr:uid="{00000000-0005-0000-0000-0000ED750000}"/>
    <cellStyle name="Normal 3 3 2 3 4 3 2" xfId="30492" xr:uid="{00000000-0005-0000-0000-0000EE750000}"/>
    <cellStyle name="Normal 3 3 2 3 4 3 3" xfId="30493" xr:uid="{00000000-0005-0000-0000-0000EF750000}"/>
    <cellStyle name="Normal 3 3 2 3 4 4" xfId="30494" xr:uid="{00000000-0005-0000-0000-0000F0750000}"/>
    <cellStyle name="Normal 3 3 2 3 4 4 2" xfId="30495" xr:uid="{00000000-0005-0000-0000-0000F1750000}"/>
    <cellStyle name="Normal 3 3 2 3 4 4 3" xfId="30496" xr:uid="{00000000-0005-0000-0000-0000F2750000}"/>
    <cellStyle name="Normal 3 3 2 3 4 5" xfId="30497" xr:uid="{00000000-0005-0000-0000-0000F3750000}"/>
    <cellStyle name="Normal 3 3 2 3 4 5 2" xfId="30498" xr:uid="{00000000-0005-0000-0000-0000F4750000}"/>
    <cellStyle name="Normal 3 3 2 3 4 5 3" xfId="30499" xr:uid="{00000000-0005-0000-0000-0000F5750000}"/>
    <cellStyle name="Normal 3 3 2 3 4 6" xfId="30500" xr:uid="{00000000-0005-0000-0000-0000F6750000}"/>
    <cellStyle name="Normal 3 3 2 3 4 7" xfId="30501" xr:uid="{00000000-0005-0000-0000-0000F7750000}"/>
    <cellStyle name="Normal 3 3 2 3 5" xfId="30502" xr:uid="{00000000-0005-0000-0000-0000F8750000}"/>
    <cellStyle name="Normal 3 3 2 3 5 2" xfId="30503" xr:uid="{00000000-0005-0000-0000-0000F9750000}"/>
    <cellStyle name="Normal 3 3 2 3 5 2 2" xfId="30504" xr:uid="{00000000-0005-0000-0000-0000FA750000}"/>
    <cellStyle name="Normal 3 3 2 3 5 2 3" xfId="30505" xr:uid="{00000000-0005-0000-0000-0000FB750000}"/>
    <cellStyle name="Normal 3 3 2 3 5 3" xfId="30506" xr:uid="{00000000-0005-0000-0000-0000FC750000}"/>
    <cellStyle name="Normal 3 3 2 3 5 3 2" xfId="30507" xr:uid="{00000000-0005-0000-0000-0000FD750000}"/>
    <cellStyle name="Normal 3 3 2 3 5 3 3" xfId="30508" xr:uid="{00000000-0005-0000-0000-0000FE750000}"/>
    <cellStyle name="Normal 3 3 2 3 5 4" xfId="30509" xr:uid="{00000000-0005-0000-0000-0000FF750000}"/>
    <cellStyle name="Normal 3 3 2 3 5 4 2" xfId="30510" xr:uid="{00000000-0005-0000-0000-000000760000}"/>
    <cellStyle name="Normal 3 3 2 3 5 4 3" xfId="30511" xr:uid="{00000000-0005-0000-0000-000001760000}"/>
    <cellStyle name="Normal 3 3 2 3 5 5" xfId="30512" xr:uid="{00000000-0005-0000-0000-000002760000}"/>
    <cellStyle name="Normal 3 3 2 3 5 5 2" xfId="30513" xr:uid="{00000000-0005-0000-0000-000003760000}"/>
    <cellStyle name="Normal 3 3 2 3 5 5 3" xfId="30514" xr:uid="{00000000-0005-0000-0000-000004760000}"/>
    <cellStyle name="Normal 3 3 2 3 5 6" xfId="30515" xr:uid="{00000000-0005-0000-0000-000005760000}"/>
    <cellStyle name="Normal 3 3 2 3 5 7" xfId="30516" xr:uid="{00000000-0005-0000-0000-000006760000}"/>
    <cellStyle name="Normal 3 3 2 3 6" xfId="30517" xr:uid="{00000000-0005-0000-0000-000007760000}"/>
    <cellStyle name="Normal 3 3 2 3 6 2" xfId="30518" xr:uid="{00000000-0005-0000-0000-000008760000}"/>
    <cellStyle name="Normal 3 3 2 3 6 3" xfId="30519" xr:uid="{00000000-0005-0000-0000-000009760000}"/>
    <cellStyle name="Normal 3 3 2 3 7" xfId="30520" xr:uid="{00000000-0005-0000-0000-00000A760000}"/>
    <cellStyle name="Normal 3 3 2 3 7 2" xfId="30521" xr:uid="{00000000-0005-0000-0000-00000B760000}"/>
    <cellStyle name="Normal 3 3 2 3 7 3" xfId="30522" xr:uid="{00000000-0005-0000-0000-00000C760000}"/>
    <cellStyle name="Normal 3 3 2 3 8" xfId="30523" xr:uid="{00000000-0005-0000-0000-00000D760000}"/>
    <cellStyle name="Normal 3 3 2 3 8 2" xfId="30524" xr:uid="{00000000-0005-0000-0000-00000E760000}"/>
    <cellStyle name="Normal 3 3 2 3 8 3" xfId="30525" xr:uid="{00000000-0005-0000-0000-00000F760000}"/>
    <cellStyle name="Normal 3 3 2 3 9" xfId="30526" xr:uid="{00000000-0005-0000-0000-000010760000}"/>
    <cellStyle name="Normal 3 3 2 3 9 2" xfId="30527" xr:uid="{00000000-0005-0000-0000-000011760000}"/>
    <cellStyle name="Normal 3 3 2 3 9 3" xfId="30528" xr:uid="{00000000-0005-0000-0000-000012760000}"/>
    <cellStyle name="Normal 3 3 2 4" xfId="30529" xr:uid="{00000000-0005-0000-0000-000013760000}"/>
    <cellStyle name="Normal 3 3 2 4 2" xfId="30530" xr:uid="{00000000-0005-0000-0000-000014760000}"/>
    <cellStyle name="Normal 3 3 2 4 2 2" xfId="30531" xr:uid="{00000000-0005-0000-0000-000015760000}"/>
    <cellStyle name="Normal 3 3 2 4 2 2 2" xfId="30532" xr:uid="{00000000-0005-0000-0000-000016760000}"/>
    <cellStyle name="Normal 3 3 2 4 2 2 3" xfId="30533" xr:uid="{00000000-0005-0000-0000-000017760000}"/>
    <cellStyle name="Normal 3 3 2 4 2 3" xfId="30534" xr:uid="{00000000-0005-0000-0000-000018760000}"/>
    <cellStyle name="Normal 3 3 2 4 2 3 2" xfId="30535" xr:uid="{00000000-0005-0000-0000-000019760000}"/>
    <cellStyle name="Normal 3 3 2 4 2 3 3" xfId="30536" xr:uid="{00000000-0005-0000-0000-00001A760000}"/>
    <cellStyle name="Normal 3 3 2 4 2 4" xfId="30537" xr:uid="{00000000-0005-0000-0000-00001B760000}"/>
    <cellStyle name="Normal 3 3 2 4 2 4 2" xfId="30538" xr:uid="{00000000-0005-0000-0000-00001C760000}"/>
    <cellStyle name="Normal 3 3 2 4 2 4 3" xfId="30539" xr:uid="{00000000-0005-0000-0000-00001D760000}"/>
    <cellStyle name="Normal 3 3 2 4 2 5" xfId="30540" xr:uid="{00000000-0005-0000-0000-00001E760000}"/>
    <cellStyle name="Normal 3 3 2 4 2 5 2" xfId="30541" xr:uid="{00000000-0005-0000-0000-00001F760000}"/>
    <cellStyle name="Normal 3 3 2 4 2 5 3" xfId="30542" xr:uid="{00000000-0005-0000-0000-000020760000}"/>
    <cellStyle name="Normal 3 3 2 4 2 6" xfId="30543" xr:uid="{00000000-0005-0000-0000-000021760000}"/>
    <cellStyle name="Normal 3 3 2 4 2 7" xfId="30544" xr:uid="{00000000-0005-0000-0000-000022760000}"/>
    <cellStyle name="Normal 3 3 2 4 3" xfId="30545" xr:uid="{00000000-0005-0000-0000-000023760000}"/>
    <cellStyle name="Normal 3 3 2 4 3 2" xfId="30546" xr:uid="{00000000-0005-0000-0000-000024760000}"/>
    <cellStyle name="Normal 3 3 2 4 3 3" xfId="30547" xr:uid="{00000000-0005-0000-0000-000025760000}"/>
    <cellStyle name="Normal 3 3 2 4 4" xfId="30548" xr:uid="{00000000-0005-0000-0000-000026760000}"/>
    <cellStyle name="Normal 3 3 2 4 4 2" xfId="30549" xr:uid="{00000000-0005-0000-0000-000027760000}"/>
    <cellStyle name="Normal 3 3 2 4 4 3" xfId="30550" xr:uid="{00000000-0005-0000-0000-000028760000}"/>
    <cellStyle name="Normal 3 3 2 4 5" xfId="30551" xr:uid="{00000000-0005-0000-0000-000029760000}"/>
    <cellStyle name="Normal 3 3 2 4 5 2" xfId="30552" xr:uid="{00000000-0005-0000-0000-00002A760000}"/>
    <cellStyle name="Normal 3 3 2 4 5 3" xfId="30553" xr:uid="{00000000-0005-0000-0000-00002B760000}"/>
    <cellStyle name="Normal 3 3 2 4 6" xfId="30554" xr:uid="{00000000-0005-0000-0000-00002C760000}"/>
    <cellStyle name="Normal 3 3 2 4 6 2" xfId="30555" xr:uid="{00000000-0005-0000-0000-00002D760000}"/>
    <cellStyle name="Normal 3 3 2 4 6 3" xfId="30556" xr:uid="{00000000-0005-0000-0000-00002E760000}"/>
    <cellStyle name="Normal 3 3 2 4 7" xfId="30557" xr:uid="{00000000-0005-0000-0000-00002F760000}"/>
    <cellStyle name="Normal 3 3 2 4 8" xfId="30558" xr:uid="{00000000-0005-0000-0000-000030760000}"/>
    <cellStyle name="Normal 3 3 2 5" xfId="30559" xr:uid="{00000000-0005-0000-0000-000031760000}"/>
    <cellStyle name="Normal 3 3 2 5 2" xfId="30560" xr:uid="{00000000-0005-0000-0000-000032760000}"/>
    <cellStyle name="Normal 3 3 2 5 2 2" xfId="30561" xr:uid="{00000000-0005-0000-0000-000033760000}"/>
    <cellStyle name="Normal 3 3 2 5 2 2 2" xfId="30562" xr:uid="{00000000-0005-0000-0000-000034760000}"/>
    <cellStyle name="Normal 3 3 2 5 2 2 3" xfId="30563" xr:uid="{00000000-0005-0000-0000-000035760000}"/>
    <cellStyle name="Normal 3 3 2 5 2 3" xfId="30564" xr:uid="{00000000-0005-0000-0000-000036760000}"/>
    <cellStyle name="Normal 3 3 2 5 2 3 2" xfId="30565" xr:uid="{00000000-0005-0000-0000-000037760000}"/>
    <cellStyle name="Normal 3 3 2 5 2 3 3" xfId="30566" xr:uid="{00000000-0005-0000-0000-000038760000}"/>
    <cellStyle name="Normal 3 3 2 5 2 4" xfId="30567" xr:uid="{00000000-0005-0000-0000-000039760000}"/>
    <cellStyle name="Normal 3 3 2 5 2 4 2" xfId="30568" xr:uid="{00000000-0005-0000-0000-00003A760000}"/>
    <cellStyle name="Normal 3 3 2 5 2 4 3" xfId="30569" xr:uid="{00000000-0005-0000-0000-00003B760000}"/>
    <cellStyle name="Normal 3 3 2 5 2 5" xfId="30570" xr:uid="{00000000-0005-0000-0000-00003C760000}"/>
    <cellStyle name="Normal 3 3 2 5 2 5 2" xfId="30571" xr:uid="{00000000-0005-0000-0000-00003D760000}"/>
    <cellStyle name="Normal 3 3 2 5 2 5 3" xfId="30572" xr:uid="{00000000-0005-0000-0000-00003E760000}"/>
    <cellStyle name="Normal 3 3 2 5 2 6" xfId="30573" xr:uid="{00000000-0005-0000-0000-00003F760000}"/>
    <cellStyle name="Normal 3 3 2 5 2 7" xfId="30574" xr:uid="{00000000-0005-0000-0000-000040760000}"/>
    <cellStyle name="Normal 3 3 2 5 3" xfId="30575" xr:uid="{00000000-0005-0000-0000-000041760000}"/>
    <cellStyle name="Normal 3 3 2 5 3 2" xfId="30576" xr:uid="{00000000-0005-0000-0000-000042760000}"/>
    <cellStyle name="Normal 3 3 2 5 3 3" xfId="30577" xr:uid="{00000000-0005-0000-0000-000043760000}"/>
    <cellStyle name="Normal 3 3 2 5 4" xfId="30578" xr:uid="{00000000-0005-0000-0000-000044760000}"/>
    <cellStyle name="Normal 3 3 2 5 4 2" xfId="30579" xr:uid="{00000000-0005-0000-0000-000045760000}"/>
    <cellStyle name="Normal 3 3 2 5 4 3" xfId="30580" xr:uid="{00000000-0005-0000-0000-000046760000}"/>
    <cellStyle name="Normal 3 3 2 5 5" xfId="30581" xr:uid="{00000000-0005-0000-0000-000047760000}"/>
    <cellStyle name="Normal 3 3 2 5 5 2" xfId="30582" xr:uid="{00000000-0005-0000-0000-000048760000}"/>
    <cellStyle name="Normal 3 3 2 5 5 3" xfId="30583" xr:uid="{00000000-0005-0000-0000-000049760000}"/>
    <cellStyle name="Normal 3 3 2 5 6" xfId="30584" xr:uid="{00000000-0005-0000-0000-00004A760000}"/>
    <cellStyle name="Normal 3 3 2 5 6 2" xfId="30585" xr:uid="{00000000-0005-0000-0000-00004B760000}"/>
    <cellStyle name="Normal 3 3 2 5 6 3" xfId="30586" xr:uid="{00000000-0005-0000-0000-00004C760000}"/>
    <cellStyle name="Normal 3 3 2 5 7" xfId="30587" xr:uid="{00000000-0005-0000-0000-00004D760000}"/>
    <cellStyle name="Normal 3 3 2 5 8" xfId="30588" xr:uid="{00000000-0005-0000-0000-00004E760000}"/>
    <cellStyle name="Normal 3 3 2 6" xfId="30589" xr:uid="{00000000-0005-0000-0000-00004F760000}"/>
    <cellStyle name="Normal 3 3 2 6 2" xfId="30590" xr:uid="{00000000-0005-0000-0000-000050760000}"/>
    <cellStyle name="Normal 3 3 2 6 2 2" xfId="30591" xr:uid="{00000000-0005-0000-0000-000051760000}"/>
    <cellStyle name="Normal 3 3 2 6 2 3" xfId="30592" xr:uid="{00000000-0005-0000-0000-000052760000}"/>
    <cellStyle name="Normal 3 3 2 6 3" xfId="30593" xr:uid="{00000000-0005-0000-0000-000053760000}"/>
    <cellStyle name="Normal 3 3 2 6 3 2" xfId="30594" xr:uid="{00000000-0005-0000-0000-000054760000}"/>
    <cellStyle name="Normal 3 3 2 6 3 3" xfId="30595" xr:uid="{00000000-0005-0000-0000-000055760000}"/>
    <cellStyle name="Normal 3 3 2 6 4" xfId="30596" xr:uid="{00000000-0005-0000-0000-000056760000}"/>
    <cellStyle name="Normal 3 3 2 6 4 2" xfId="30597" xr:uid="{00000000-0005-0000-0000-000057760000}"/>
    <cellStyle name="Normal 3 3 2 6 4 3" xfId="30598" xr:uid="{00000000-0005-0000-0000-000058760000}"/>
    <cellStyle name="Normal 3 3 2 6 5" xfId="30599" xr:uid="{00000000-0005-0000-0000-000059760000}"/>
    <cellStyle name="Normal 3 3 2 6 5 2" xfId="30600" xr:uid="{00000000-0005-0000-0000-00005A760000}"/>
    <cellStyle name="Normal 3 3 2 6 5 3" xfId="30601" xr:uid="{00000000-0005-0000-0000-00005B760000}"/>
    <cellStyle name="Normal 3 3 2 6 6" xfId="30602" xr:uid="{00000000-0005-0000-0000-00005C760000}"/>
    <cellStyle name="Normal 3 3 2 6 7" xfId="30603" xr:uid="{00000000-0005-0000-0000-00005D760000}"/>
    <cellStyle name="Normal 3 3 2 7" xfId="30604" xr:uid="{00000000-0005-0000-0000-00005E760000}"/>
    <cellStyle name="Normal 3 3 2 7 2" xfId="30605" xr:uid="{00000000-0005-0000-0000-00005F760000}"/>
    <cellStyle name="Normal 3 3 2 7 2 2" xfId="30606" xr:uid="{00000000-0005-0000-0000-000060760000}"/>
    <cellStyle name="Normal 3 3 2 7 2 3" xfId="30607" xr:uid="{00000000-0005-0000-0000-000061760000}"/>
    <cellStyle name="Normal 3 3 2 7 3" xfId="30608" xr:uid="{00000000-0005-0000-0000-000062760000}"/>
    <cellStyle name="Normal 3 3 2 7 3 2" xfId="30609" xr:uid="{00000000-0005-0000-0000-000063760000}"/>
    <cellStyle name="Normal 3 3 2 7 3 3" xfId="30610" xr:uid="{00000000-0005-0000-0000-000064760000}"/>
    <cellStyle name="Normal 3 3 2 7 4" xfId="30611" xr:uid="{00000000-0005-0000-0000-000065760000}"/>
    <cellStyle name="Normal 3 3 2 7 4 2" xfId="30612" xr:uid="{00000000-0005-0000-0000-000066760000}"/>
    <cellStyle name="Normal 3 3 2 7 4 3" xfId="30613" xr:uid="{00000000-0005-0000-0000-000067760000}"/>
    <cellStyle name="Normal 3 3 2 7 5" xfId="30614" xr:uid="{00000000-0005-0000-0000-000068760000}"/>
    <cellStyle name="Normal 3 3 2 7 5 2" xfId="30615" xr:uid="{00000000-0005-0000-0000-000069760000}"/>
    <cellStyle name="Normal 3 3 2 7 5 3" xfId="30616" xr:uid="{00000000-0005-0000-0000-00006A760000}"/>
    <cellStyle name="Normal 3 3 2 7 6" xfId="30617" xr:uid="{00000000-0005-0000-0000-00006B760000}"/>
    <cellStyle name="Normal 3 3 2 7 7" xfId="30618" xr:uid="{00000000-0005-0000-0000-00006C760000}"/>
    <cellStyle name="Normal 3 3 2 8" xfId="30619" xr:uid="{00000000-0005-0000-0000-00006D760000}"/>
    <cellStyle name="Normal 3 3 2 8 2" xfId="30620" xr:uid="{00000000-0005-0000-0000-00006E760000}"/>
    <cellStyle name="Normal 3 3 2 8 2 2" xfId="30621" xr:uid="{00000000-0005-0000-0000-00006F760000}"/>
    <cellStyle name="Normal 3 3 2 8 2 3" xfId="30622" xr:uid="{00000000-0005-0000-0000-000070760000}"/>
    <cellStyle name="Normal 3 3 2 8 3" xfId="30623" xr:uid="{00000000-0005-0000-0000-000071760000}"/>
    <cellStyle name="Normal 3 3 2 8 3 2" xfId="30624" xr:uid="{00000000-0005-0000-0000-000072760000}"/>
    <cellStyle name="Normal 3 3 2 8 3 3" xfId="30625" xr:uid="{00000000-0005-0000-0000-000073760000}"/>
    <cellStyle name="Normal 3 3 2 8 4" xfId="30626" xr:uid="{00000000-0005-0000-0000-000074760000}"/>
    <cellStyle name="Normal 3 3 2 8 4 2" xfId="30627" xr:uid="{00000000-0005-0000-0000-000075760000}"/>
    <cellStyle name="Normal 3 3 2 8 4 3" xfId="30628" xr:uid="{00000000-0005-0000-0000-000076760000}"/>
    <cellStyle name="Normal 3 3 2 8 5" xfId="30629" xr:uid="{00000000-0005-0000-0000-000077760000}"/>
    <cellStyle name="Normal 3 3 2 8 5 2" xfId="30630" xr:uid="{00000000-0005-0000-0000-000078760000}"/>
    <cellStyle name="Normal 3 3 2 8 5 3" xfId="30631" xr:uid="{00000000-0005-0000-0000-000079760000}"/>
    <cellStyle name="Normal 3 3 2 8 6" xfId="30632" xr:uid="{00000000-0005-0000-0000-00007A760000}"/>
    <cellStyle name="Normal 3 3 2 8 7" xfId="30633" xr:uid="{00000000-0005-0000-0000-00007B760000}"/>
    <cellStyle name="Normal 3 3 2 9" xfId="30634" xr:uid="{00000000-0005-0000-0000-00007C760000}"/>
    <cellStyle name="Normal 3 3 2 9 2" xfId="30635" xr:uid="{00000000-0005-0000-0000-00007D760000}"/>
    <cellStyle name="Normal 3 3 2 9 2 2" xfId="30636" xr:uid="{00000000-0005-0000-0000-00007E760000}"/>
    <cellStyle name="Normal 3 3 2 9 2 3" xfId="30637" xr:uid="{00000000-0005-0000-0000-00007F760000}"/>
    <cellStyle name="Normal 3 3 2 9 3" xfId="30638" xr:uid="{00000000-0005-0000-0000-000080760000}"/>
    <cellStyle name="Normal 3 3 2 9 3 2" xfId="30639" xr:uid="{00000000-0005-0000-0000-000081760000}"/>
    <cellStyle name="Normal 3 3 2 9 3 3" xfId="30640" xr:uid="{00000000-0005-0000-0000-000082760000}"/>
    <cellStyle name="Normal 3 3 2 9 4" xfId="30641" xr:uid="{00000000-0005-0000-0000-000083760000}"/>
    <cellStyle name="Normal 3 3 2 9 4 2" xfId="30642" xr:uid="{00000000-0005-0000-0000-000084760000}"/>
    <cellStyle name="Normal 3 3 2 9 4 3" xfId="30643" xr:uid="{00000000-0005-0000-0000-000085760000}"/>
    <cellStyle name="Normal 3 3 2 9 5" xfId="30644" xr:uid="{00000000-0005-0000-0000-000086760000}"/>
    <cellStyle name="Normal 3 3 2 9 5 2" xfId="30645" xr:uid="{00000000-0005-0000-0000-000087760000}"/>
    <cellStyle name="Normal 3 3 2 9 5 3" xfId="30646" xr:uid="{00000000-0005-0000-0000-000088760000}"/>
    <cellStyle name="Normal 3 3 2 9 6" xfId="30647" xr:uid="{00000000-0005-0000-0000-000089760000}"/>
    <cellStyle name="Normal 3 3 2 9 7" xfId="30648" xr:uid="{00000000-0005-0000-0000-00008A760000}"/>
    <cellStyle name="Normal 3 3 3" xfId="30649" xr:uid="{00000000-0005-0000-0000-00008B760000}"/>
    <cellStyle name="Normal 3 3 3 10" xfId="30650" xr:uid="{00000000-0005-0000-0000-00008C760000}"/>
    <cellStyle name="Normal 3 3 3 10 2" xfId="30651" xr:uid="{00000000-0005-0000-0000-00008D760000}"/>
    <cellStyle name="Normal 3 3 3 10 3" xfId="30652" xr:uid="{00000000-0005-0000-0000-00008E760000}"/>
    <cellStyle name="Normal 3 3 3 11" xfId="30653" xr:uid="{00000000-0005-0000-0000-00008F760000}"/>
    <cellStyle name="Normal 3 3 3 11 2" xfId="30654" xr:uid="{00000000-0005-0000-0000-000090760000}"/>
    <cellStyle name="Normal 3 3 3 11 3" xfId="30655" xr:uid="{00000000-0005-0000-0000-000091760000}"/>
    <cellStyle name="Normal 3 3 3 12" xfId="30656" xr:uid="{00000000-0005-0000-0000-000092760000}"/>
    <cellStyle name="Normal 3 3 3 12 2" xfId="30657" xr:uid="{00000000-0005-0000-0000-000093760000}"/>
    <cellStyle name="Normal 3 3 3 12 3" xfId="30658" xr:uid="{00000000-0005-0000-0000-000094760000}"/>
    <cellStyle name="Normal 3 3 3 13" xfId="30659" xr:uid="{00000000-0005-0000-0000-000095760000}"/>
    <cellStyle name="Normal 3 3 3 14" xfId="30660" xr:uid="{00000000-0005-0000-0000-000096760000}"/>
    <cellStyle name="Normal 3 3 3 2" xfId="30661" xr:uid="{00000000-0005-0000-0000-000097760000}"/>
    <cellStyle name="Normal 3 3 3 2 10" xfId="30662" xr:uid="{00000000-0005-0000-0000-000098760000}"/>
    <cellStyle name="Normal 3 3 3 2 11" xfId="30663" xr:uid="{00000000-0005-0000-0000-000099760000}"/>
    <cellStyle name="Normal 3 3 3 2 2" xfId="30664" xr:uid="{00000000-0005-0000-0000-00009A760000}"/>
    <cellStyle name="Normal 3 3 3 2 2 2" xfId="30665" xr:uid="{00000000-0005-0000-0000-00009B760000}"/>
    <cellStyle name="Normal 3 3 3 2 2 2 2" xfId="30666" xr:uid="{00000000-0005-0000-0000-00009C760000}"/>
    <cellStyle name="Normal 3 3 3 2 2 2 2 2" xfId="30667" xr:uid="{00000000-0005-0000-0000-00009D760000}"/>
    <cellStyle name="Normal 3 3 3 2 2 2 2 3" xfId="30668" xr:uid="{00000000-0005-0000-0000-00009E760000}"/>
    <cellStyle name="Normal 3 3 3 2 2 2 3" xfId="30669" xr:uid="{00000000-0005-0000-0000-00009F760000}"/>
    <cellStyle name="Normal 3 3 3 2 2 2 3 2" xfId="30670" xr:uid="{00000000-0005-0000-0000-0000A0760000}"/>
    <cellStyle name="Normal 3 3 3 2 2 2 3 3" xfId="30671" xr:uid="{00000000-0005-0000-0000-0000A1760000}"/>
    <cellStyle name="Normal 3 3 3 2 2 2 4" xfId="30672" xr:uid="{00000000-0005-0000-0000-0000A2760000}"/>
    <cellStyle name="Normal 3 3 3 2 2 2 4 2" xfId="30673" xr:uid="{00000000-0005-0000-0000-0000A3760000}"/>
    <cellStyle name="Normal 3 3 3 2 2 2 4 3" xfId="30674" xr:uid="{00000000-0005-0000-0000-0000A4760000}"/>
    <cellStyle name="Normal 3 3 3 2 2 2 5" xfId="30675" xr:uid="{00000000-0005-0000-0000-0000A5760000}"/>
    <cellStyle name="Normal 3 3 3 2 2 2 5 2" xfId="30676" xr:uid="{00000000-0005-0000-0000-0000A6760000}"/>
    <cellStyle name="Normal 3 3 3 2 2 2 5 3" xfId="30677" xr:uid="{00000000-0005-0000-0000-0000A7760000}"/>
    <cellStyle name="Normal 3 3 3 2 2 2 6" xfId="30678" xr:uid="{00000000-0005-0000-0000-0000A8760000}"/>
    <cellStyle name="Normal 3 3 3 2 2 2 7" xfId="30679" xr:uid="{00000000-0005-0000-0000-0000A9760000}"/>
    <cellStyle name="Normal 3 3 3 2 2 3" xfId="30680" xr:uid="{00000000-0005-0000-0000-0000AA760000}"/>
    <cellStyle name="Normal 3 3 3 2 2 3 2" xfId="30681" xr:uid="{00000000-0005-0000-0000-0000AB760000}"/>
    <cellStyle name="Normal 3 3 3 2 2 3 3" xfId="30682" xr:uid="{00000000-0005-0000-0000-0000AC760000}"/>
    <cellStyle name="Normal 3 3 3 2 2 4" xfId="30683" xr:uid="{00000000-0005-0000-0000-0000AD760000}"/>
    <cellStyle name="Normal 3 3 3 2 2 4 2" xfId="30684" xr:uid="{00000000-0005-0000-0000-0000AE760000}"/>
    <cellStyle name="Normal 3 3 3 2 2 4 3" xfId="30685" xr:uid="{00000000-0005-0000-0000-0000AF760000}"/>
    <cellStyle name="Normal 3 3 3 2 2 5" xfId="30686" xr:uid="{00000000-0005-0000-0000-0000B0760000}"/>
    <cellStyle name="Normal 3 3 3 2 2 5 2" xfId="30687" xr:uid="{00000000-0005-0000-0000-0000B1760000}"/>
    <cellStyle name="Normal 3 3 3 2 2 5 3" xfId="30688" xr:uid="{00000000-0005-0000-0000-0000B2760000}"/>
    <cellStyle name="Normal 3 3 3 2 2 6" xfId="30689" xr:uid="{00000000-0005-0000-0000-0000B3760000}"/>
    <cellStyle name="Normal 3 3 3 2 2 6 2" xfId="30690" xr:uid="{00000000-0005-0000-0000-0000B4760000}"/>
    <cellStyle name="Normal 3 3 3 2 2 6 3" xfId="30691" xr:uid="{00000000-0005-0000-0000-0000B5760000}"/>
    <cellStyle name="Normal 3 3 3 2 2 7" xfId="30692" xr:uid="{00000000-0005-0000-0000-0000B6760000}"/>
    <cellStyle name="Normal 3 3 3 2 2 8" xfId="30693" xr:uid="{00000000-0005-0000-0000-0000B7760000}"/>
    <cellStyle name="Normal 3 3 3 2 3" xfId="30694" xr:uid="{00000000-0005-0000-0000-0000B8760000}"/>
    <cellStyle name="Normal 3 3 3 2 3 2" xfId="30695" xr:uid="{00000000-0005-0000-0000-0000B9760000}"/>
    <cellStyle name="Normal 3 3 3 2 3 2 2" xfId="30696" xr:uid="{00000000-0005-0000-0000-0000BA760000}"/>
    <cellStyle name="Normal 3 3 3 2 3 2 3" xfId="30697" xr:uid="{00000000-0005-0000-0000-0000BB760000}"/>
    <cellStyle name="Normal 3 3 3 2 3 3" xfId="30698" xr:uid="{00000000-0005-0000-0000-0000BC760000}"/>
    <cellStyle name="Normal 3 3 3 2 3 3 2" xfId="30699" xr:uid="{00000000-0005-0000-0000-0000BD760000}"/>
    <cellStyle name="Normal 3 3 3 2 3 3 3" xfId="30700" xr:uid="{00000000-0005-0000-0000-0000BE760000}"/>
    <cellStyle name="Normal 3 3 3 2 3 4" xfId="30701" xr:uid="{00000000-0005-0000-0000-0000BF760000}"/>
    <cellStyle name="Normal 3 3 3 2 3 4 2" xfId="30702" xr:uid="{00000000-0005-0000-0000-0000C0760000}"/>
    <cellStyle name="Normal 3 3 3 2 3 4 3" xfId="30703" xr:uid="{00000000-0005-0000-0000-0000C1760000}"/>
    <cellStyle name="Normal 3 3 3 2 3 5" xfId="30704" xr:uid="{00000000-0005-0000-0000-0000C2760000}"/>
    <cellStyle name="Normal 3 3 3 2 3 5 2" xfId="30705" xr:uid="{00000000-0005-0000-0000-0000C3760000}"/>
    <cellStyle name="Normal 3 3 3 2 3 5 3" xfId="30706" xr:uid="{00000000-0005-0000-0000-0000C4760000}"/>
    <cellStyle name="Normal 3 3 3 2 3 6" xfId="30707" xr:uid="{00000000-0005-0000-0000-0000C5760000}"/>
    <cellStyle name="Normal 3 3 3 2 3 7" xfId="30708" xr:uid="{00000000-0005-0000-0000-0000C6760000}"/>
    <cellStyle name="Normal 3 3 3 2 4" xfId="30709" xr:uid="{00000000-0005-0000-0000-0000C7760000}"/>
    <cellStyle name="Normal 3 3 3 2 4 2" xfId="30710" xr:uid="{00000000-0005-0000-0000-0000C8760000}"/>
    <cellStyle name="Normal 3 3 3 2 4 2 2" xfId="30711" xr:uid="{00000000-0005-0000-0000-0000C9760000}"/>
    <cellStyle name="Normal 3 3 3 2 4 2 3" xfId="30712" xr:uid="{00000000-0005-0000-0000-0000CA760000}"/>
    <cellStyle name="Normal 3 3 3 2 4 3" xfId="30713" xr:uid="{00000000-0005-0000-0000-0000CB760000}"/>
    <cellStyle name="Normal 3 3 3 2 4 3 2" xfId="30714" xr:uid="{00000000-0005-0000-0000-0000CC760000}"/>
    <cellStyle name="Normal 3 3 3 2 4 3 3" xfId="30715" xr:uid="{00000000-0005-0000-0000-0000CD760000}"/>
    <cellStyle name="Normal 3 3 3 2 4 4" xfId="30716" xr:uid="{00000000-0005-0000-0000-0000CE760000}"/>
    <cellStyle name="Normal 3 3 3 2 4 4 2" xfId="30717" xr:uid="{00000000-0005-0000-0000-0000CF760000}"/>
    <cellStyle name="Normal 3 3 3 2 4 4 3" xfId="30718" xr:uid="{00000000-0005-0000-0000-0000D0760000}"/>
    <cellStyle name="Normal 3 3 3 2 4 5" xfId="30719" xr:uid="{00000000-0005-0000-0000-0000D1760000}"/>
    <cellStyle name="Normal 3 3 3 2 4 5 2" xfId="30720" xr:uid="{00000000-0005-0000-0000-0000D2760000}"/>
    <cellStyle name="Normal 3 3 3 2 4 5 3" xfId="30721" xr:uid="{00000000-0005-0000-0000-0000D3760000}"/>
    <cellStyle name="Normal 3 3 3 2 4 6" xfId="30722" xr:uid="{00000000-0005-0000-0000-0000D4760000}"/>
    <cellStyle name="Normal 3 3 3 2 4 7" xfId="30723" xr:uid="{00000000-0005-0000-0000-0000D5760000}"/>
    <cellStyle name="Normal 3 3 3 2 5" xfId="30724" xr:uid="{00000000-0005-0000-0000-0000D6760000}"/>
    <cellStyle name="Normal 3 3 3 2 5 2" xfId="30725" xr:uid="{00000000-0005-0000-0000-0000D7760000}"/>
    <cellStyle name="Normal 3 3 3 2 5 2 2" xfId="30726" xr:uid="{00000000-0005-0000-0000-0000D8760000}"/>
    <cellStyle name="Normal 3 3 3 2 5 2 3" xfId="30727" xr:uid="{00000000-0005-0000-0000-0000D9760000}"/>
    <cellStyle name="Normal 3 3 3 2 5 3" xfId="30728" xr:uid="{00000000-0005-0000-0000-0000DA760000}"/>
    <cellStyle name="Normal 3 3 3 2 5 3 2" xfId="30729" xr:uid="{00000000-0005-0000-0000-0000DB760000}"/>
    <cellStyle name="Normal 3 3 3 2 5 3 3" xfId="30730" xr:uid="{00000000-0005-0000-0000-0000DC760000}"/>
    <cellStyle name="Normal 3 3 3 2 5 4" xfId="30731" xr:uid="{00000000-0005-0000-0000-0000DD760000}"/>
    <cellStyle name="Normal 3 3 3 2 5 4 2" xfId="30732" xr:uid="{00000000-0005-0000-0000-0000DE760000}"/>
    <cellStyle name="Normal 3 3 3 2 5 4 3" xfId="30733" xr:uid="{00000000-0005-0000-0000-0000DF760000}"/>
    <cellStyle name="Normal 3 3 3 2 5 5" xfId="30734" xr:uid="{00000000-0005-0000-0000-0000E0760000}"/>
    <cellStyle name="Normal 3 3 3 2 5 5 2" xfId="30735" xr:uid="{00000000-0005-0000-0000-0000E1760000}"/>
    <cellStyle name="Normal 3 3 3 2 5 5 3" xfId="30736" xr:uid="{00000000-0005-0000-0000-0000E2760000}"/>
    <cellStyle name="Normal 3 3 3 2 5 6" xfId="30737" xr:uid="{00000000-0005-0000-0000-0000E3760000}"/>
    <cellStyle name="Normal 3 3 3 2 5 7" xfId="30738" xr:uid="{00000000-0005-0000-0000-0000E4760000}"/>
    <cellStyle name="Normal 3 3 3 2 6" xfId="30739" xr:uid="{00000000-0005-0000-0000-0000E5760000}"/>
    <cellStyle name="Normal 3 3 3 2 6 2" xfId="30740" xr:uid="{00000000-0005-0000-0000-0000E6760000}"/>
    <cellStyle name="Normal 3 3 3 2 6 3" xfId="30741" xr:uid="{00000000-0005-0000-0000-0000E7760000}"/>
    <cellStyle name="Normal 3 3 3 2 7" xfId="30742" xr:uid="{00000000-0005-0000-0000-0000E8760000}"/>
    <cellStyle name="Normal 3 3 3 2 7 2" xfId="30743" xr:uid="{00000000-0005-0000-0000-0000E9760000}"/>
    <cellStyle name="Normal 3 3 3 2 7 3" xfId="30744" xr:uid="{00000000-0005-0000-0000-0000EA760000}"/>
    <cellStyle name="Normal 3 3 3 2 8" xfId="30745" xr:uid="{00000000-0005-0000-0000-0000EB760000}"/>
    <cellStyle name="Normal 3 3 3 2 8 2" xfId="30746" xr:uid="{00000000-0005-0000-0000-0000EC760000}"/>
    <cellStyle name="Normal 3 3 3 2 8 3" xfId="30747" xr:uid="{00000000-0005-0000-0000-0000ED760000}"/>
    <cellStyle name="Normal 3 3 3 2 9" xfId="30748" xr:uid="{00000000-0005-0000-0000-0000EE760000}"/>
    <cellStyle name="Normal 3 3 3 2 9 2" xfId="30749" xr:uid="{00000000-0005-0000-0000-0000EF760000}"/>
    <cellStyle name="Normal 3 3 3 2 9 3" xfId="30750" xr:uid="{00000000-0005-0000-0000-0000F0760000}"/>
    <cellStyle name="Normal 3 3 3 3" xfId="30751" xr:uid="{00000000-0005-0000-0000-0000F1760000}"/>
    <cellStyle name="Normal 3 3 3 3 2" xfId="30752" xr:uid="{00000000-0005-0000-0000-0000F2760000}"/>
    <cellStyle name="Normal 3 3 3 3 2 2" xfId="30753" xr:uid="{00000000-0005-0000-0000-0000F3760000}"/>
    <cellStyle name="Normal 3 3 3 3 2 2 2" xfId="30754" xr:uid="{00000000-0005-0000-0000-0000F4760000}"/>
    <cellStyle name="Normal 3 3 3 3 2 2 3" xfId="30755" xr:uid="{00000000-0005-0000-0000-0000F5760000}"/>
    <cellStyle name="Normal 3 3 3 3 2 3" xfId="30756" xr:uid="{00000000-0005-0000-0000-0000F6760000}"/>
    <cellStyle name="Normal 3 3 3 3 2 3 2" xfId="30757" xr:uid="{00000000-0005-0000-0000-0000F7760000}"/>
    <cellStyle name="Normal 3 3 3 3 2 3 3" xfId="30758" xr:uid="{00000000-0005-0000-0000-0000F8760000}"/>
    <cellStyle name="Normal 3 3 3 3 2 4" xfId="30759" xr:uid="{00000000-0005-0000-0000-0000F9760000}"/>
    <cellStyle name="Normal 3 3 3 3 2 4 2" xfId="30760" xr:uid="{00000000-0005-0000-0000-0000FA760000}"/>
    <cellStyle name="Normal 3 3 3 3 2 4 3" xfId="30761" xr:uid="{00000000-0005-0000-0000-0000FB760000}"/>
    <cellStyle name="Normal 3 3 3 3 2 5" xfId="30762" xr:uid="{00000000-0005-0000-0000-0000FC760000}"/>
    <cellStyle name="Normal 3 3 3 3 2 5 2" xfId="30763" xr:uid="{00000000-0005-0000-0000-0000FD760000}"/>
    <cellStyle name="Normal 3 3 3 3 2 5 3" xfId="30764" xr:uid="{00000000-0005-0000-0000-0000FE760000}"/>
    <cellStyle name="Normal 3 3 3 3 2 6" xfId="30765" xr:uid="{00000000-0005-0000-0000-0000FF760000}"/>
    <cellStyle name="Normal 3 3 3 3 2 7" xfId="30766" xr:uid="{00000000-0005-0000-0000-000000770000}"/>
    <cellStyle name="Normal 3 3 3 3 3" xfId="30767" xr:uid="{00000000-0005-0000-0000-000001770000}"/>
    <cellStyle name="Normal 3 3 3 3 3 2" xfId="30768" xr:uid="{00000000-0005-0000-0000-000002770000}"/>
    <cellStyle name="Normal 3 3 3 3 3 3" xfId="30769" xr:uid="{00000000-0005-0000-0000-000003770000}"/>
    <cellStyle name="Normal 3 3 3 3 4" xfId="30770" xr:uid="{00000000-0005-0000-0000-000004770000}"/>
    <cellStyle name="Normal 3 3 3 3 4 2" xfId="30771" xr:uid="{00000000-0005-0000-0000-000005770000}"/>
    <cellStyle name="Normal 3 3 3 3 4 3" xfId="30772" xr:uid="{00000000-0005-0000-0000-000006770000}"/>
    <cellStyle name="Normal 3 3 3 3 5" xfId="30773" xr:uid="{00000000-0005-0000-0000-000007770000}"/>
    <cellStyle name="Normal 3 3 3 3 5 2" xfId="30774" xr:uid="{00000000-0005-0000-0000-000008770000}"/>
    <cellStyle name="Normal 3 3 3 3 5 3" xfId="30775" xr:uid="{00000000-0005-0000-0000-000009770000}"/>
    <cellStyle name="Normal 3 3 3 3 6" xfId="30776" xr:uid="{00000000-0005-0000-0000-00000A770000}"/>
    <cellStyle name="Normal 3 3 3 3 6 2" xfId="30777" xr:uid="{00000000-0005-0000-0000-00000B770000}"/>
    <cellStyle name="Normal 3 3 3 3 6 3" xfId="30778" xr:uid="{00000000-0005-0000-0000-00000C770000}"/>
    <cellStyle name="Normal 3 3 3 3 7" xfId="30779" xr:uid="{00000000-0005-0000-0000-00000D770000}"/>
    <cellStyle name="Normal 3 3 3 3 8" xfId="30780" xr:uid="{00000000-0005-0000-0000-00000E770000}"/>
    <cellStyle name="Normal 3 3 3 4" xfId="30781" xr:uid="{00000000-0005-0000-0000-00000F770000}"/>
    <cellStyle name="Normal 3 3 3 4 2" xfId="30782" xr:uid="{00000000-0005-0000-0000-000010770000}"/>
    <cellStyle name="Normal 3 3 3 4 2 2" xfId="30783" xr:uid="{00000000-0005-0000-0000-000011770000}"/>
    <cellStyle name="Normal 3 3 3 4 2 2 2" xfId="30784" xr:uid="{00000000-0005-0000-0000-000012770000}"/>
    <cellStyle name="Normal 3 3 3 4 2 2 3" xfId="30785" xr:uid="{00000000-0005-0000-0000-000013770000}"/>
    <cellStyle name="Normal 3 3 3 4 2 3" xfId="30786" xr:uid="{00000000-0005-0000-0000-000014770000}"/>
    <cellStyle name="Normal 3 3 3 4 2 3 2" xfId="30787" xr:uid="{00000000-0005-0000-0000-000015770000}"/>
    <cellStyle name="Normal 3 3 3 4 2 3 3" xfId="30788" xr:uid="{00000000-0005-0000-0000-000016770000}"/>
    <cellStyle name="Normal 3 3 3 4 2 4" xfId="30789" xr:uid="{00000000-0005-0000-0000-000017770000}"/>
    <cellStyle name="Normal 3 3 3 4 2 4 2" xfId="30790" xr:uid="{00000000-0005-0000-0000-000018770000}"/>
    <cellStyle name="Normal 3 3 3 4 2 4 3" xfId="30791" xr:uid="{00000000-0005-0000-0000-000019770000}"/>
    <cellStyle name="Normal 3 3 3 4 2 5" xfId="30792" xr:uid="{00000000-0005-0000-0000-00001A770000}"/>
    <cellStyle name="Normal 3 3 3 4 2 5 2" xfId="30793" xr:uid="{00000000-0005-0000-0000-00001B770000}"/>
    <cellStyle name="Normal 3 3 3 4 2 5 3" xfId="30794" xr:uid="{00000000-0005-0000-0000-00001C770000}"/>
    <cellStyle name="Normal 3 3 3 4 2 6" xfId="30795" xr:uid="{00000000-0005-0000-0000-00001D770000}"/>
    <cellStyle name="Normal 3 3 3 4 2 7" xfId="30796" xr:uid="{00000000-0005-0000-0000-00001E770000}"/>
    <cellStyle name="Normal 3 3 3 4 3" xfId="30797" xr:uid="{00000000-0005-0000-0000-00001F770000}"/>
    <cellStyle name="Normal 3 3 3 4 3 2" xfId="30798" xr:uid="{00000000-0005-0000-0000-000020770000}"/>
    <cellStyle name="Normal 3 3 3 4 3 3" xfId="30799" xr:uid="{00000000-0005-0000-0000-000021770000}"/>
    <cellStyle name="Normal 3 3 3 4 4" xfId="30800" xr:uid="{00000000-0005-0000-0000-000022770000}"/>
    <cellStyle name="Normal 3 3 3 4 4 2" xfId="30801" xr:uid="{00000000-0005-0000-0000-000023770000}"/>
    <cellStyle name="Normal 3 3 3 4 4 3" xfId="30802" xr:uid="{00000000-0005-0000-0000-000024770000}"/>
    <cellStyle name="Normal 3 3 3 4 5" xfId="30803" xr:uid="{00000000-0005-0000-0000-000025770000}"/>
    <cellStyle name="Normal 3 3 3 4 5 2" xfId="30804" xr:uid="{00000000-0005-0000-0000-000026770000}"/>
    <cellStyle name="Normal 3 3 3 4 5 3" xfId="30805" xr:uid="{00000000-0005-0000-0000-000027770000}"/>
    <cellStyle name="Normal 3 3 3 4 6" xfId="30806" xr:uid="{00000000-0005-0000-0000-000028770000}"/>
    <cellStyle name="Normal 3 3 3 4 6 2" xfId="30807" xr:uid="{00000000-0005-0000-0000-000029770000}"/>
    <cellStyle name="Normal 3 3 3 4 6 3" xfId="30808" xr:uid="{00000000-0005-0000-0000-00002A770000}"/>
    <cellStyle name="Normal 3 3 3 4 7" xfId="30809" xr:uid="{00000000-0005-0000-0000-00002B770000}"/>
    <cellStyle name="Normal 3 3 3 4 8" xfId="30810" xr:uid="{00000000-0005-0000-0000-00002C770000}"/>
    <cellStyle name="Normal 3 3 3 5" xfId="30811" xr:uid="{00000000-0005-0000-0000-00002D770000}"/>
    <cellStyle name="Normal 3 3 3 5 2" xfId="30812" xr:uid="{00000000-0005-0000-0000-00002E770000}"/>
    <cellStyle name="Normal 3 3 3 5 2 2" xfId="30813" xr:uid="{00000000-0005-0000-0000-00002F770000}"/>
    <cellStyle name="Normal 3 3 3 5 2 3" xfId="30814" xr:uid="{00000000-0005-0000-0000-000030770000}"/>
    <cellStyle name="Normal 3 3 3 5 3" xfId="30815" xr:uid="{00000000-0005-0000-0000-000031770000}"/>
    <cellStyle name="Normal 3 3 3 5 3 2" xfId="30816" xr:uid="{00000000-0005-0000-0000-000032770000}"/>
    <cellStyle name="Normal 3 3 3 5 3 3" xfId="30817" xr:uid="{00000000-0005-0000-0000-000033770000}"/>
    <cellStyle name="Normal 3 3 3 5 4" xfId="30818" xr:uid="{00000000-0005-0000-0000-000034770000}"/>
    <cellStyle name="Normal 3 3 3 5 4 2" xfId="30819" xr:uid="{00000000-0005-0000-0000-000035770000}"/>
    <cellStyle name="Normal 3 3 3 5 4 3" xfId="30820" xr:uid="{00000000-0005-0000-0000-000036770000}"/>
    <cellStyle name="Normal 3 3 3 5 5" xfId="30821" xr:uid="{00000000-0005-0000-0000-000037770000}"/>
    <cellStyle name="Normal 3 3 3 5 5 2" xfId="30822" xr:uid="{00000000-0005-0000-0000-000038770000}"/>
    <cellStyle name="Normal 3 3 3 5 5 3" xfId="30823" xr:uid="{00000000-0005-0000-0000-000039770000}"/>
    <cellStyle name="Normal 3 3 3 5 6" xfId="30824" xr:uid="{00000000-0005-0000-0000-00003A770000}"/>
    <cellStyle name="Normal 3 3 3 5 7" xfId="30825" xr:uid="{00000000-0005-0000-0000-00003B770000}"/>
    <cellStyle name="Normal 3 3 3 6" xfId="30826" xr:uid="{00000000-0005-0000-0000-00003C770000}"/>
    <cellStyle name="Normal 3 3 3 6 2" xfId="30827" xr:uid="{00000000-0005-0000-0000-00003D770000}"/>
    <cellStyle name="Normal 3 3 3 6 2 2" xfId="30828" xr:uid="{00000000-0005-0000-0000-00003E770000}"/>
    <cellStyle name="Normal 3 3 3 6 2 3" xfId="30829" xr:uid="{00000000-0005-0000-0000-00003F770000}"/>
    <cellStyle name="Normal 3 3 3 6 3" xfId="30830" xr:uid="{00000000-0005-0000-0000-000040770000}"/>
    <cellStyle name="Normal 3 3 3 6 3 2" xfId="30831" xr:uid="{00000000-0005-0000-0000-000041770000}"/>
    <cellStyle name="Normal 3 3 3 6 3 3" xfId="30832" xr:uid="{00000000-0005-0000-0000-000042770000}"/>
    <cellStyle name="Normal 3 3 3 6 4" xfId="30833" xr:uid="{00000000-0005-0000-0000-000043770000}"/>
    <cellStyle name="Normal 3 3 3 6 4 2" xfId="30834" xr:uid="{00000000-0005-0000-0000-000044770000}"/>
    <cellStyle name="Normal 3 3 3 6 4 3" xfId="30835" xr:uid="{00000000-0005-0000-0000-000045770000}"/>
    <cellStyle name="Normal 3 3 3 6 5" xfId="30836" xr:uid="{00000000-0005-0000-0000-000046770000}"/>
    <cellStyle name="Normal 3 3 3 6 5 2" xfId="30837" xr:uid="{00000000-0005-0000-0000-000047770000}"/>
    <cellStyle name="Normal 3 3 3 6 5 3" xfId="30838" xr:uid="{00000000-0005-0000-0000-000048770000}"/>
    <cellStyle name="Normal 3 3 3 6 6" xfId="30839" xr:uid="{00000000-0005-0000-0000-000049770000}"/>
    <cellStyle name="Normal 3 3 3 6 7" xfId="30840" xr:uid="{00000000-0005-0000-0000-00004A770000}"/>
    <cellStyle name="Normal 3 3 3 7" xfId="30841" xr:uid="{00000000-0005-0000-0000-00004B770000}"/>
    <cellStyle name="Normal 3 3 3 7 2" xfId="30842" xr:uid="{00000000-0005-0000-0000-00004C770000}"/>
    <cellStyle name="Normal 3 3 3 7 2 2" xfId="30843" xr:uid="{00000000-0005-0000-0000-00004D770000}"/>
    <cellStyle name="Normal 3 3 3 7 2 3" xfId="30844" xr:uid="{00000000-0005-0000-0000-00004E770000}"/>
    <cellStyle name="Normal 3 3 3 7 3" xfId="30845" xr:uid="{00000000-0005-0000-0000-00004F770000}"/>
    <cellStyle name="Normal 3 3 3 7 3 2" xfId="30846" xr:uid="{00000000-0005-0000-0000-000050770000}"/>
    <cellStyle name="Normal 3 3 3 7 3 3" xfId="30847" xr:uid="{00000000-0005-0000-0000-000051770000}"/>
    <cellStyle name="Normal 3 3 3 7 4" xfId="30848" xr:uid="{00000000-0005-0000-0000-000052770000}"/>
    <cellStyle name="Normal 3 3 3 7 4 2" xfId="30849" xr:uid="{00000000-0005-0000-0000-000053770000}"/>
    <cellStyle name="Normal 3 3 3 7 4 3" xfId="30850" xr:uid="{00000000-0005-0000-0000-000054770000}"/>
    <cellStyle name="Normal 3 3 3 7 5" xfId="30851" xr:uid="{00000000-0005-0000-0000-000055770000}"/>
    <cellStyle name="Normal 3 3 3 7 5 2" xfId="30852" xr:uid="{00000000-0005-0000-0000-000056770000}"/>
    <cellStyle name="Normal 3 3 3 7 5 3" xfId="30853" xr:uid="{00000000-0005-0000-0000-000057770000}"/>
    <cellStyle name="Normal 3 3 3 7 6" xfId="30854" xr:uid="{00000000-0005-0000-0000-000058770000}"/>
    <cellStyle name="Normal 3 3 3 7 7" xfId="30855" xr:uid="{00000000-0005-0000-0000-000059770000}"/>
    <cellStyle name="Normal 3 3 3 8" xfId="30856" xr:uid="{00000000-0005-0000-0000-00005A770000}"/>
    <cellStyle name="Normal 3 3 3 8 2" xfId="30857" xr:uid="{00000000-0005-0000-0000-00005B770000}"/>
    <cellStyle name="Normal 3 3 3 8 2 2" xfId="30858" xr:uid="{00000000-0005-0000-0000-00005C770000}"/>
    <cellStyle name="Normal 3 3 3 8 2 3" xfId="30859" xr:uid="{00000000-0005-0000-0000-00005D770000}"/>
    <cellStyle name="Normal 3 3 3 8 3" xfId="30860" xr:uid="{00000000-0005-0000-0000-00005E770000}"/>
    <cellStyle name="Normal 3 3 3 8 3 2" xfId="30861" xr:uid="{00000000-0005-0000-0000-00005F770000}"/>
    <cellStyle name="Normal 3 3 3 8 3 3" xfId="30862" xr:uid="{00000000-0005-0000-0000-000060770000}"/>
    <cellStyle name="Normal 3 3 3 8 4" xfId="30863" xr:uid="{00000000-0005-0000-0000-000061770000}"/>
    <cellStyle name="Normal 3 3 3 8 4 2" xfId="30864" xr:uid="{00000000-0005-0000-0000-000062770000}"/>
    <cellStyle name="Normal 3 3 3 8 4 3" xfId="30865" xr:uid="{00000000-0005-0000-0000-000063770000}"/>
    <cellStyle name="Normal 3 3 3 8 5" xfId="30866" xr:uid="{00000000-0005-0000-0000-000064770000}"/>
    <cellStyle name="Normal 3 3 3 8 5 2" xfId="30867" xr:uid="{00000000-0005-0000-0000-000065770000}"/>
    <cellStyle name="Normal 3 3 3 8 5 3" xfId="30868" xr:uid="{00000000-0005-0000-0000-000066770000}"/>
    <cellStyle name="Normal 3 3 3 8 6" xfId="30869" xr:uid="{00000000-0005-0000-0000-000067770000}"/>
    <cellStyle name="Normal 3 3 3 8 7" xfId="30870" xr:uid="{00000000-0005-0000-0000-000068770000}"/>
    <cellStyle name="Normal 3 3 3 9" xfId="30871" xr:uid="{00000000-0005-0000-0000-000069770000}"/>
    <cellStyle name="Normal 3 3 3 9 2" xfId="30872" xr:uid="{00000000-0005-0000-0000-00006A770000}"/>
    <cellStyle name="Normal 3 3 3 9 3" xfId="30873" xr:uid="{00000000-0005-0000-0000-00006B770000}"/>
    <cellStyle name="Normal 3 3 4" xfId="30874" xr:uid="{00000000-0005-0000-0000-00006C770000}"/>
    <cellStyle name="Normal 3 3 4 10" xfId="30875" xr:uid="{00000000-0005-0000-0000-00006D770000}"/>
    <cellStyle name="Normal 3 3 4 11" xfId="30876" xr:uid="{00000000-0005-0000-0000-00006E770000}"/>
    <cellStyle name="Normal 3 3 4 2" xfId="30877" xr:uid="{00000000-0005-0000-0000-00006F770000}"/>
    <cellStyle name="Normal 3 3 4 2 2" xfId="30878" xr:uid="{00000000-0005-0000-0000-000070770000}"/>
    <cellStyle name="Normal 3 3 4 2 2 2" xfId="30879" xr:uid="{00000000-0005-0000-0000-000071770000}"/>
    <cellStyle name="Normal 3 3 4 2 2 2 2" xfId="30880" xr:uid="{00000000-0005-0000-0000-000072770000}"/>
    <cellStyle name="Normal 3 3 4 2 2 2 3" xfId="30881" xr:uid="{00000000-0005-0000-0000-000073770000}"/>
    <cellStyle name="Normal 3 3 4 2 2 3" xfId="30882" xr:uid="{00000000-0005-0000-0000-000074770000}"/>
    <cellStyle name="Normal 3 3 4 2 2 3 2" xfId="30883" xr:uid="{00000000-0005-0000-0000-000075770000}"/>
    <cellStyle name="Normal 3 3 4 2 2 3 3" xfId="30884" xr:uid="{00000000-0005-0000-0000-000076770000}"/>
    <cellStyle name="Normal 3 3 4 2 2 4" xfId="30885" xr:uid="{00000000-0005-0000-0000-000077770000}"/>
    <cellStyle name="Normal 3 3 4 2 2 4 2" xfId="30886" xr:uid="{00000000-0005-0000-0000-000078770000}"/>
    <cellStyle name="Normal 3 3 4 2 2 4 3" xfId="30887" xr:uid="{00000000-0005-0000-0000-000079770000}"/>
    <cellStyle name="Normal 3 3 4 2 2 5" xfId="30888" xr:uid="{00000000-0005-0000-0000-00007A770000}"/>
    <cellStyle name="Normal 3 3 4 2 2 5 2" xfId="30889" xr:uid="{00000000-0005-0000-0000-00007B770000}"/>
    <cellStyle name="Normal 3 3 4 2 2 5 3" xfId="30890" xr:uid="{00000000-0005-0000-0000-00007C770000}"/>
    <cellStyle name="Normal 3 3 4 2 2 6" xfId="30891" xr:uid="{00000000-0005-0000-0000-00007D770000}"/>
    <cellStyle name="Normal 3 3 4 2 2 7" xfId="30892" xr:uid="{00000000-0005-0000-0000-00007E770000}"/>
    <cellStyle name="Normal 3 3 4 2 3" xfId="30893" xr:uid="{00000000-0005-0000-0000-00007F770000}"/>
    <cellStyle name="Normal 3 3 4 2 3 2" xfId="30894" xr:uid="{00000000-0005-0000-0000-000080770000}"/>
    <cellStyle name="Normal 3 3 4 2 3 3" xfId="30895" xr:uid="{00000000-0005-0000-0000-000081770000}"/>
    <cellStyle name="Normal 3 3 4 2 4" xfId="30896" xr:uid="{00000000-0005-0000-0000-000082770000}"/>
    <cellStyle name="Normal 3 3 4 2 4 2" xfId="30897" xr:uid="{00000000-0005-0000-0000-000083770000}"/>
    <cellStyle name="Normal 3 3 4 2 4 3" xfId="30898" xr:uid="{00000000-0005-0000-0000-000084770000}"/>
    <cellStyle name="Normal 3 3 4 2 5" xfId="30899" xr:uid="{00000000-0005-0000-0000-000085770000}"/>
    <cellStyle name="Normal 3 3 4 2 5 2" xfId="30900" xr:uid="{00000000-0005-0000-0000-000086770000}"/>
    <cellStyle name="Normal 3 3 4 2 5 3" xfId="30901" xr:uid="{00000000-0005-0000-0000-000087770000}"/>
    <cellStyle name="Normal 3 3 4 2 6" xfId="30902" xr:uid="{00000000-0005-0000-0000-000088770000}"/>
    <cellStyle name="Normal 3 3 4 2 6 2" xfId="30903" xr:uid="{00000000-0005-0000-0000-000089770000}"/>
    <cellStyle name="Normal 3 3 4 2 6 3" xfId="30904" xr:uid="{00000000-0005-0000-0000-00008A770000}"/>
    <cellStyle name="Normal 3 3 4 2 7" xfId="30905" xr:uid="{00000000-0005-0000-0000-00008B770000}"/>
    <cellStyle name="Normal 3 3 4 2 8" xfId="30906" xr:uid="{00000000-0005-0000-0000-00008C770000}"/>
    <cellStyle name="Normal 3 3 4 3" xfId="30907" xr:uid="{00000000-0005-0000-0000-00008D770000}"/>
    <cellStyle name="Normal 3 3 4 3 2" xfId="30908" xr:uid="{00000000-0005-0000-0000-00008E770000}"/>
    <cellStyle name="Normal 3 3 4 3 2 2" xfId="30909" xr:uid="{00000000-0005-0000-0000-00008F770000}"/>
    <cellStyle name="Normal 3 3 4 3 2 3" xfId="30910" xr:uid="{00000000-0005-0000-0000-000090770000}"/>
    <cellStyle name="Normal 3 3 4 3 3" xfId="30911" xr:uid="{00000000-0005-0000-0000-000091770000}"/>
    <cellStyle name="Normal 3 3 4 3 3 2" xfId="30912" xr:uid="{00000000-0005-0000-0000-000092770000}"/>
    <cellStyle name="Normal 3 3 4 3 3 3" xfId="30913" xr:uid="{00000000-0005-0000-0000-000093770000}"/>
    <cellStyle name="Normal 3 3 4 3 4" xfId="30914" xr:uid="{00000000-0005-0000-0000-000094770000}"/>
    <cellStyle name="Normal 3 3 4 3 4 2" xfId="30915" xr:uid="{00000000-0005-0000-0000-000095770000}"/>
    <cellStyle name="Normal 3 3 4 3 4 3" xfId="30916" xr:uid="{00000000-0005-0000-0000-000096770000}"/>
    <cellStyle name="Normal 3 3 4 3 5" xfId="30917" xr:uid="{00000000-0005-0000-0000-000097770000}"/>
    <cellStyle name="Normal 3 3 4 3 5 2" xfId="30918" xr:uid="{00000000-0005-0000-0000-000098770000}"/>
    <cellStyle name="Normal 3 3 4 3 5 3" xfId="30919" xr:uid="{00000000-0005-0000-0000-000099770000}"/>
    <cellStyle name="Normal 3 3 4 3 6" xfId="30920" xr:uid="{00000000-0005-0000-0000-00009A770000}"/>
    <cellStyle name="Normal 3 3 4 3 7" xfId="30921" xr:uid="{00000000-0005-0000-0000-00009B770000}"/>
    <cellStyle name="Normal 3 3 4 4" xfId="30922" xr:uid="{00000000-0005-0000-0000-00009C770000}"/>
    <cellStyle name="Normal 3 3 4 4 2" xfId="30923" xr:uid="{00000000-0005-0000-0000-00009D770000}"/>
    <cellStyle name="Normal 3 3 4 4 2 2" xfId="30924" xr:uid="{00000000-0005-0000-0000-00009E770000}"/>
    <cellStyle name="Normal 3 3 4 4 2 3" xfId="30925" xr:uid="{00000000-0005-0000-0000-00009F770000}"/>
    <cellStyle name="Normal 3 3 4 4 3" xfId="30926" xr:uid="{00000000-0005-0000-0000-0000A0770000}"/>
    <cellStyle name="Normal 3 3 4 4 3 2" xfId="30927" xr:uid="{00000000-0005-0000-0000-0000A1770000}"/>
    <cellStyle name="Normal 3 3 4 4 3 3" xfId="30928" xr:uid="{00000000-0005-0000-0000-0000A2770000}"/>
    <cellStyle name="Normal 3 3 4 4 4" xfId="30929" xr:uid="{00000000-0005-0000-0000-0000A3770000}"/>
    <cellStyle name="Normal 3 3 4 4 4 2" xfId="30930" xr:uid="{00000000-0005-0000-0000-0000A4770000}"/>
    <cellStyle name="Normal 3 3 4 4 4 3" xfId="30931" xr:uid="{00000000-0005-0000-0000-0000A5770000}"/>
    <cellStyle name="Normal 3 3 4 4 5" xfId="30932" xr:uid="{00000000-0005-0000-0000-0000A6770000}"/>
    <cellStyle name="Normal 3 3 4 4 5 2" xfId="30933" xr:uid="{00000000-0005-0000-0000-0000A7770000}"/>
    <cellStyle name="Normal 3 3 4 4 5 3" xfId="30934" xr:uid="{00000000-0005-0000-0000-0000A8770000}"/>
    <cellStyle name="Normal 3 3 4 4 6" xfId="30935" xr:uid="{00000000-0005-0000-0000-0000A9770000}"/>
    <cellStyle name="Normal 3 3 4 4 7" xfId="30936" xr:uid="{00000000-0005-0000-0000-0000AA770000}"/>
    <cellStyle name="Normal 3 3 4 5" xfId="30937" xr:uid="{00000000-0005-0000-0000-0000AB770000}"/>
    <cellStyle name="Normal 3 3 4 5 2" xfId="30938" xr:uid="{00000000-0005-0000-0000-0000AC770000}"/>
    <cellStyle name="Normal 3 3 4 5 2 2" xfId="30939" xr:uid="{00000000-0005-0000-0000-0000AD770000}"/>
    <cellStyle name="Normal 3 3 4 5 2 3" xfId="30940" xr:uid="{00000000-0005-0000-0000-0000AE770000}"/>
    <cellStyle name="Normal 3 3 4 5 3" xfId="30941" xr:uid="{00000000-0005-0000-0000-0000AF770000}"/>
    <cellStyle name="Normal 3 3 4 5 3 2" xfId="30942" xr:uid="{00000000-0005-0000-0000-0000B0770000}"/>
    <cellStyle name="Normal 3 3 4 5 3 3" xfId="30943" xr:uid="{00000000-0005-0000-0000-0000B1770000}"/>
    <cellStyle name="Normal 3 3 4 5 4" xfId="30944" xr:uid="{00000000-0005-0000-0000-0000B2770000}"/>
    <cellStyle name="Normal 3 3 4 5 4 2" xfId="30945" xr:uid="{00000000-0005-0000-0000-0000B3770000}"/>
    <cellStyle name="Normal 3 3 4 5 4 3" xfId="30946" xr:uid="{00000000-0005-0000-0000-0000B4770000}"/>
    <cellStyle name="Normal 3 3 4 5 5" xfId="30947" xr:uid="{00000000-0005-0000-0000-0000B5770000}"/>
    <cellStyle name="Normal 3 3 4 5 5 2" xfId="30948" xr:uid="{00000000-0005-0000-0000-0000B6770000}"/>
    <cellStyle name="Normal 3 3 4 5 5 3" xfId="30949" xr:uid="{00000000-0005-0000-0000-0000B7770000}"/>
    <cellStyle name="Normal 3 3 4 5 6" xfId="30950" xr:uid="{00000000-0005-0000-0000-0000B8770000}"/>
    <cellStyle name="Normal 3 3 4 5 7" xfId="30951" xr:uid="{00000000-0005-0000-0000-0000B9770000}"/>
    <cellStyle name="Normal 3 3 4 6" xfId="30952" xr:uid="{00000000-0005-0000-0000-0000BA770000}"/>
    <cellStyle name="Normal 3 3 4 6 2" xfId="30953" xr:uid="{00000000-0005-0000-0000-0000BB770000}"/>
    <cellStyle name="Normal 3 3 4 6 3" xfId="30954" xr:uid="{00000000-0005-0000-0000-0000BC770000}"/>
    <cellStyle name="Normal 3 3 4 7" xfId="30955" xr:uid="{00000000-0005-0000-0000-0000BD770000}"/>
    <cellStyle name="Normal 3 3 4 7 2" xfId="30956" xr:uid="{00000000-0005-0000-0000-0000BE770000}"/>
    <cellStyle name="Normal 3 3 4 7 3" xfId="30957" xr:uid="{00000000-0005-0000-0000-0000BF770000}"/>
    <cellStyle name="Normal 3 3 4 8" xfId="30958" xr:uid="{00000000-0005-0000-0000-0000C0770000}"/>
    <cellStyle name="Normal 3 3 4 8 2" xfId="30959" xr:uid="{00000000-0005-0000-0000-0000C1770000}"/>
    <cellStyle name="Normal 3 3 4 8 3" xfId="30960" xr:uid="{00000000-0005-0000-0000-0000C2770000}"/>
    <cellStyle name="Normal 3 3 4 9" xfId="30961" xr:uid="{00000000-0005-0000-0000-0000C3770000}"/>
    <cellStyle name="Normal 3 3 4 9 2" xfId="30962" xr:uid="{00000000-0005-0000-0000-0000C4770000}"/>
    <cellStyle name="Normal 3 3 4 9 3" xfId="30963" xr:uid="{00000000-0005-0000-0000-0000C5770000}"/>
    <cellStyle name="Normal 3 3 5" xfId="30964" xr:uid="{00000000-0005-0000-0000-0000C6770000}"/>
    <cellStyle name="Normal 3 3 5 2" xfId="30965" xr:uid="{00000000-0005-0000-0000-0000C7770000}"/>
    <cellStyle name="Normal 3 3 5 2 2" xfId="30966" xr:uid="{00000000-0005-0000-0000-0000C8770000}"/>
    <cellStyle name="Normal 3 3 5 2 2 2" xfId="30967" xr:uid="{00000000-0005-0000-0000-0000C9770000}"/>
    <cellStyle name="Normal 3 3 5 2 2 3" xfId="30968" xr:uid="{00000000-0005-0000-0000-0000CA770000}"/>
    <cellStyle name="Normal 3 3 5 2 3" xfId="30969" xr:uid="{00000000-0005-0000-0000-0000CB770000}"/>
    <cellStyle name="Normal 3 3 5 2 3 2" xfId="30970" xr:uid="{00000000-0005-0000-0000-0000CC770000}"/>
    <cellStyle name="Normal 3 3 5 2 3 3" xfId="30971" xr:uid="{00000000-0005-0000-0000-0000CD770000}"/>
    <cellStyle name="Normal 3 3 5 2 4" xfId="30972" xr:uid="{00000000-0005-0000-0000-0000CE770000}"/>
    <cellStyle name="Normal 3 3 5 2 4 2" xfId="30973" xr:uid="{00000000-0005-0000-0000-0000CF770000}"/>
    <cellStyle name="Normal 3 3 5 2 4 3" xfId="30974" xr:uid="{00000000-0005-0000-0000-0000D0770000}"/>
    <cellStyle name="Normal 3 3 5 2 5" xfId="30975" xr:uid="{00000000-0005-0000-0000-0000D1770000}"/>
    <cellStyle name="Normal 3 3 5 2 5 2" xfId="30976" xr:uid="{00000000-0005-0000-0000-0000D2770000}"/>
    <cellStyle name="Normal 3 3 5 2 5 3" xfId="30977" xr:uid="{00000000-0005-0000-0000-0000D3770000}"/>
    <cellStyle name="Normal 3 3 5 2 6" xfId="30978" xr:uid="{00000000-0005-0000-0000-0000D4770000}"/>
    <cellStyle name="Normal 3 3 5 2 7" xfId="30979" xr:uid="{00000000-0005-0000-0000-0000D5770000}"/>
    <cellStyle name="Normal 3 3 5 3" xfId="30980" xr:uid="{00000000-0005-0000-0000-0000D6770000}"/>
    <cellStyle name="Normal 3 3 5 3 2" xfId="30981" xr:uid="{00000000-0005-0000-0000-0000D7770000}"/>
    <cellStyle name="Normal 3 3 5 3 3" xfId="30982" xr:uid="{00000000-0005-0000-0000-0000D8770000}"/>
    <cellStyle name="Normal 3 3 5 4" xfId="30983" xr:uid="{00000000-0005-0000-0000-0000D9770000}"/>
    <cellStyle name="Normal 3 3 5 4 2" xfId="30984" xr:uid="{00000000-0005-0000-0000-0000DA770000}"/>
    <cellStyle name="Normal 3 3 5 4 3" xfId="30985" xr:uid="{00000000-0005-0000-0000-0000DB770000}"/>
    <cellStyle name="Normal 3 3 5 5" xfId="30986" xr:uid="{00000000-0005-0000-0000-0000DC770000}"/>
    <cellStyle name="Normal 3 3 5 5 2" xfId="30987" xr:uid="{00000000-0005-0000-0000-0000DD770000}"/>
    <cellStyle name="Normal 3 3 5 5 3" xfId="30988" xr:uid="{00000000-0005-0000-0000-0000DE770000}"/>
    <cellStyle name="Normal 3 3 5 6" xfId="30989" xr:uid="{00000000-0005-0000-0000-0000DF770000}"/>
    <cellStyle name="Normal 3 3 5 6 2" xfId="30990" xr:uid="{00000000-0005-0000-0000-0000E0770000}"/>
    <cellStyle name="Normal 3 3 5 6 3" xfId="30991" xr:uid="{00000000-0005-0000-0000-0000E1770000}"/>
    <cellStyle name="Normal 3 3 5 7" xfId="30992" xr:uid="{00000000-0005-0000-0000-0000E2770000}"/>
    <cellStyle name="Normal 3 3 5 8" xfId="30993" xr:uid="{00000000-0005-0000-0000-0000E3770000}"/>
    <cellStyle name="Normal 3 3 6" xfId="30994" xr:uid="{00000000-0005-0000-0000-0000E4770000}"/>
    <cellStyle name="Normal 3 3 7" xfId="30995" xr:uid="{00000000-0005-0000-0000-0000E5770000}"/>
    <cellStyle name="Normal 3 3 7 2" xfId="30996" xr:uid="{00000000-0005-0000-0000-0000E6770000}"/>
    <cellStyle name="Normal 3 3 7 2 2" xfId="30997" xr:uid="{00000000-0005-0000-0000-0000E7770000}"/>
    <cellStyle name="Normal 3 3 7 2 2 2" xfId="30998" xr:uid="{00000000-0005-0000-0000-0000E8770000}"/>
    <cellStyle name="Normal 3 3 7 2 2 3" xfId="30999" xr:uid="{00000000-0005-0000-0000-0000E9770000}"/>
    <cellStyle name="Normal 3 3 7 2 3" xfId="31000" xr:uid="{00000000-0005-0000-0000-0000EA770000}"/>
    <cellStyle name="Normal 3 3 7 2 3 2" xfId="31001" xr:uid="{00000000-0005-0000-0000-0000EB770000}"/>
    <cellStyle name="Normal 3 3 7 2 3 3" xfId="31002" xr:uid="{00000000-0005-0000-0000-0000EC770000}"/>
    <cellStyle name="Normal 3 3 7 2 4" xfId="31003" xr:uid="{00000000-0005-0000-0000-0000ED770000}"/>
    <cellStyle name="Normal 3 3 7 2 4 2" xfId="31004" xr:uid="{00000000-0005-0000-0000-0000EE770000}"/>
    <cellStyle name="Normal 3 3 7 2 4 3" xfId="31005" xr:uid="{00000000-0005-0000-0000-0000EF770000}"/>
    <cellStyle name="Normal 3 3 7 2 5" xfId="31006" xr:uid="{00000000-0005-0000-0000-0000F0770000}"/>
    <cellStyle name="Normal 3 3 7 2 5 2" xfId="31007" xr:uid="{00000000-0005-0000-0000-0000F1770000}"/>
    <cellStyle name="Normal 3 3 7 2 5 3" xfId="31008" xr:uid="{00000000-0005-0000-0000-0000F2770000}"/>
    <cellStyle name="Normal 3 3 7 2 6" xfId="31009" xr:uid="{00000000-0005-0000-0000-0000F3770000}"/>
    <cellStyle name="Normal 3 3 7 2 7" xfId="31010" xr:uid="{00000000-0005-0000-0000-0000F4770000}"/>
    <cellStyle name="Normal 3 3 7 3" xfId="31011" xr:uid="{00000000-0005-0000-0000-0000F5770000}"/>
    <cellStyle name="Normal 3 3 7 3 2" xfId="31012" xr:uid="{00000000-0005-0000-0000-0000F6770000}"/>
    <cellStyle name="Normal 3 3 7 3 3" xfId="31013" xr:uid="{00000000-0005-0000-0000-0000F7770000}"/>
    <cellStyle name="Normal 3 3 7 4" xfId="31014" xr:uid="{00000000-0005-0000-0000-0000F8770000}"/>
    <cellStyle name="Normal 3 3 7 4 2" xfId="31015" xr:uid="{00000000-0005-0000-0000-0000F9770000}"/>
    <cellStyle name="Normal 3 3 7 4 3" xfId="31016" xr:uid="{00000000-0005-0000-0000-0000FA770000}"/>
    <cellStyle name="Normal 3 3 7 5" xfId="31017" xr:uid="{00000000-0005-0000-0000-0000FB770000}"/>
    <cellStyle name="Normal 3 3 7 5 2" xfId="31018" xr:uid="{00000000-0005-0000-0000-0000FC770000}"/>
    <cellStyle name="Normal 3 3 7 5 3" xfId="31019" xr:uid="{00000000-0005-0000-0000-0000FD770000}"/>
    <cellStyle name="Normal 3 3 7 6" xfId="31020" xr:uid="{00000000-0005-0000-0000-0000FE770000}"/>
    <cellStyle name="Normal 3 3 7 6 2" xfId="31021" xr:uid="{00000000-0005-0000-0000-0000FF770000}"/>
    <cellStyle name="Normal 3 3 7 6 3" xfId="31022" xr:uid="{00000000-0005-0000-0000-000000780000}"/>
    <cellStyle name="Normal 3 3 7 7" xfId="31023" xr:uid="{00000000-0005-0000-0000-000001780000}"/>
    <cellStyle name="Normal 3 3 7 8" xfId="31024" xr:uid="{00000000-0005-0000-0000-000002780000}"/>
    <cellStyle name="Normal 3 3 8" xfId="31025" xr:uid="{00000000-0005-0000-0000-000003780000}"/>
    <cellStyle name="Normal 3 3 8 2" xfId="31026" xr:uid="{00000000-0005-0000-0000-000004780000}"/>
    <cellStyle name="Normal 3 3 8 2 2" xfId="31027" xr:uid="{00000000-0005-0000-0000-000005780000}"/>
    <cellStyle name="Normal 3 3 8 2 3" xfId="31028" xr:uid="{00000000-0005-0000-0000-000006780000}"/>
    <cellStyle name="Normal 3 3 8 3" xfId="31029" xr:uid="{00000000-0005-0000-0000-000007780000}"/>
    <cellStyle name="Normal 3 3 8 3 2" xfId="31030" xr:uid="{00000000-0005-0000-0000-000008780000}"/>
    <cellStyle name="Normal 3 3 8 3 3" xfId="31031" xr:uid="{00000000-0005-0000-0000-000009780000}"/>
    <cellStyle name="Normal 3 3 8 4" xfId="31032" xr:uid="{00000000-0005-0000-0000-00000A780000}"/>
    <cellStyle name="Normal 3 3 8 4 2" xfId="31033" xr:uid="{00000000-0005-0000-0000-00000B780000}"/>
    <cellStyle name="Normal 3 3 8 4 3" xfId="31034" xr:uid="{00000000-0005-0000-0000-00000C780000}"/>
    <cellStyle name="Normal 3 3 8 5" xfId="31035" xr:uid="{00000000-0005-0000-0000-00000D780000}"/>
    <cellStyle name="Normal 3 3 8 5 2" xfId="31036" xr:uid="{00000000-0005-0000-0000-00000E780000}"/>
    <cellStyle name="Normal 3 3 8 5 3" xfId="31037" xr:uid="{00000000-0005-0000-0000-00000F780000}"/>
    <cellStyle name="Normal 3 3 8 6" xfId="31038" xr:uid="{00000000-0005-0000-0000-000010780000}"/>
    <cellStyle name="Normal 3 3 8 7" xfId="31039" xr:uid="{00000000-0005-0000-0000-000011780000}"/>
    <cellStyle name="Normal 3 3 9" xfId="31040" xr:uid="{00000000-0005-0000-0000-000012780000}"/>
    <cellStyle name="Normal 3 3 9 2" xfId="31041" xr:uid="{00000000-0005-0000-0000-000013780000}"/>
    <cellStyle name="Normal 3 3 9 2 2" xfId="31042" xr:uid="{00000000-0005-0000-0000-000014780000}"/>
    <cellStyle name="Normal 3 3 9 2 3" xfId="31043" xr:uid="{00000000-0005-0000-0000-000015780000}"/>
    <cellStyle name="Normal 3 3 9 3" xfId="31044" xr:uid="{00000000-0005-0000-0000-000016780000}"/>
    <cellStyle name="Normal 3 3 9 3 2" xfId="31045" xr:uid="{00000000-0005-0000-0000-000017780000}"/>
    <cellStyle name="Normal 3 3 9 3 3" xfId="31046" xr:uid="{00000000-0005-0000-0000-000018780000}"/>
    <cellStyle name="Normal 3 3 9 4" xfId="31047" xr:uid="{00000000-0005-0000-0000-000019780000}"/>
    <cellStyle name="Normal 3 3 9 4 2" xfId="31048" xr:uid="{00000000-0005-0000-0000-00001A780000}"/>
    <cellStyle name="Normal 3 3 9 4 3" xfId="31049" xr:uid="{00000000-0005-0000-0000-00001B780000}"/>
    <cellStyle name="Normal 3 3 9 5" xfId="31050" xr:uid="{00000000-0005-0000-0000-00001C780000}"/>
    <cellStyle name="Normal 3 3 9 5 2" xfId="31051" xr:uid="{00000000-0005-0000-0000-00001D780000}"/>
    <cellStyle name="Normal 3 3 9 5 3" xfId="31052" xr:uid="{00000000-0005-0000-0000-00001E780000}"/>
    <cellStyle name="Normal 3 3 9 6" xfId="31053" xr:uid="{00000000-0005-0000-0000-00001F780000}"/>
    <cellStyle name="Normal 3 3 9 7" xfId="31054" xr:uid="{00000000-0005-0000-0000-000020780000}"/>
    <cellStyle name="Normal 3 4" xfId="1060" xr:uid="{00000000-0005-0000-0000-000021780000}"/>
    <cellStyle name="Normal 3 4 10" xfId="31056" xr:uid="{00000000-0005-0000-0000-000022780000}"/>
    <cellStyle name="Normal 3 4 10 2" xfId="31057" xr:uid="{00000000-0005-0000-0000-000023780000}"/>
    <cellStyle name="Normal 3 4 10 3" xfId="31058" xr:uid="{00000000-0005-0000-0000-000024780000}"/>
    <cellStyle name="Normal 3 4 11" xfId="31059" xr:uid="{00000000-0005-0000-0000-000025780000}"/>
    <cellStyle name="Normal 3 4 11 2" xfId="31060" xr:uid="{00000000-0005-0000-0000-000026780000}"/>
    <cellStyle name="Normal 3 4 11 3" xfId="31061" xr:uid="{00000000-0005-0000-0000-000027780000}"/>
    <cellStyle name="Normal 3 4 12" xfId="31062" xr:uid="{00000000-0005-0000-0000-000028780000}"/>
    <cellStyle name="Normal 3 4 12 2" xfId="31063" xr:uid="{00000000-0005-0000-0000-000029780000}"/>
    <cellStyle name="Normal 3 4 12 3" xfId="31064" xr:uid="{00000000-0005-0000-0000-00002A780000}"/>
    <cellStyle name="Normal 3 4 13" xfId="31065" xr:uid="{00000000-0005-0000-0000-00002B780000}"/>
    <cellStyle name="Normal 3 4 13 2" xfId="31066" xr:uid="{00000000-0005-0000-0000-00002C780000}"/>
    <cellStyle name="Normal 3 4 13 3" xfId="31067" xr:uid="{00000000-0005-0000-0000-00002D780000}"/>
    <cellStyle name="Normal 3 4 14" xfId="31068" xr:uid="{00000000-0005-0000-0000-00002E780000}"/>
    <cellStyle name="Normal 3 4 15" xfId="31069" xr:uid="{00000000-0005-0000-0000-00002F780000}"/>
    <cellStyle name="Normal 3 4 16" xfId="31070" xr:uid="{00000000-0005-0000-0000-000030780000}"/>
    <cellStyle name="Normal 3 4 17" xfId="31055" xr:uid="{00000000-0005-0000-0000-000031780000}"/>
    <cellStyle name="Normal 3 4 2" xfId="1061" xr:uid="{00000000-0005-0000-0000-000032780000}"/>
    <cellStyle name="Normal 3 4 2 10" xfId="31071" xr:uid="{00000000-0005-0000-0000-000033780000}"/>
    <cellStyle name="Normal 3 4 2 10 2" xfId="31072" xr:uid="{00000000-0005-0000-0000-000034780000}"/>
    <cellStyle name="Normal 3 4 2 10 3" xfId="31073" xr:uid="{00000000-0005-0000-0000-000035780000}"/>
    <cellStyle name="Normal 3 4 2 11" xfId="31074" xr:uid="{00000000-0005-0000-0000-000036780000}"/>
    <cellStyle name="Normal 3 4 2 11 2" xfId="31075" xr:uid="{00000000-0005-0000-0000-000037780000}"/>
    <cellStyle name="Normal 3 4 2 11 3" xfId="31076" xr:uid="{00000000-0005-0000-0000-000038780000}"/>
    <cellStyle name="Normal 3 4 2 12" xfId="31077" xr:uid="{00000000-0005-0000-0000-000039780000}"/>
    <cellStyle name="Normal 3 4 2 12 2" xfId="31078" xr:uid="{00000000-0005-0000-0000-00003A780000}"/>
    <cellStyle name="Normal 3 4 2 12 3" xfId="31079" xr:uid="{00000000-0005-0000-0000-00003B780000}"/>
    <cellStyle name="Normal 3 4 2 13" xfId="31080" xr:uid="{00000000-0005-0000-0000-00003C780000}"/>
    <cellStyle name="Normal 3 4 2 14" xfId="31081" xr:uid="{00000000-0005-0000-0000-00003D780000}"/>
    <cellStyle name="Normal 3 4 2 2" xfId="1062" xr:uid="{00000000-0005-0000-0000-00003E780000}"/>
    <cellStyle name="Normal 3 4 2 2 10" xfId="31082" xr:uid="{00000000-0005-0000-0000-00003F780000}"/>
    <cellStyle name="Normal 3 4 2 2 11" xfId="31083" xr:uid="{00000000-0005-0000-0000-000040780000}"/>
    <cellStyle name="Normal 3 4 2 2 2" xfId="31084" xr:uid="{00000000-0005-0000-0000-000041780000}"/>
    <cellStyle name="Normal 3 4 2 2 2 2" xfId="31085" xr:uid="{00000000-0005-0000-0000-000042780000}"/>
    <cellStyle name="Normal 3 4 2 2 2 2 2" xfId="31086" xr:uid="{00000000-0005-0000-0000-000043780000}"/>
    <cellStyle name="Normal 3 4 2 2 2 2 2 2" xfId="31087" xr:uid="{00000000-0005-0000-0000-000044780000}"/>
    <cellStyle name="Normal 3 4 2 2 2 2 2 3" xfId="31088" xr:uid="{00000000-0005-0000-0000-000045780000}"/>
    <cellStyle name="Normal 3 4 2 2 2 2 3" xfId="31089" xr:uid="{00000000-0005-0000-0000-000046780000}"/>
    <cellStyle name="Normal 3 4 2 2 2 2 3 2" xfId="31090" xr:uid="{00000000-0005-0000-0000-000047780000}"/>
    <cellStyle name="Normal 3 4 2 2 2 2 3 3" xfId="31091" xr:uid="{00000000-0005-0000-0000-000048780000}"/>
    <cellStyle name="Normal 3 4 2 2 2 2 4" xfId="31092" xr:uid="{00000000-0005-0000-0000-000049780000}"/>
    <cellStyle name="Normal 3 4 2 2 2 2 4 2" xfId="31093" xr:uid="{00000000-0005-0000-0000-00004A780000}"/>
    <cellStyle name="Normal 3 4 2 2 2 2 4 3" xfId="31094" xr:uid="{00000000-0005-0000-0000-00004B780000}"/>
    <cellStyle name="Normal 3 4 2 2 2 2 5" xfId="31095" xr:uid="{00000000-0005-0000-0000-00004C780000}"/>
    <cellStyle name="Normal 3 4 2 2 2 2 5 2" xfId="31096" xr:uid="{00000000-0005-0000-0000-00004D780000}"/>
    <cellStyle name="Normal 3 4 2 2 2 2 5 3" xfId="31097" xr:uid="{00000000-0005-0000-0000-00004E780000}"/>
    <cellStyle name="Normal 3 4 2 2 2 2 6" xfId="31098" xr:uid="{00000000-0005-0000-0000-00004F780000}"/>
    <cellStyle name="Normal 3 4 2 2 2 2 7" xfId="31099" xr:uid="{00000000-0005-0000-0000-000050780000}"/>
    <cellStyle name="Normal 3 4 2 2 2 3" xfId="31100" xr:uid="{00000000-0005-0000-0000-000051780000}"/>
    <cellStyle name="Normal 3 4 2 2 2 3 2" xfId="31101" xr:uid="{00000000-0005-0000-0000-000052780000}"/>
    <cellStyle name="Normal 3 4 2 2 2 3 3" xfId="31102" xr:uid="{00000000-0005-0000-0000-000053780000}"/>
    <cellStyle name="Normal 3 4 2 2 2 4" xfId="31103" xr:uid="{00000000-0005-0000-0000-000054780000}"/>
    <cellStyle name="Normal 3 4 2 2 2 4 2" xfId="31104" xr:uid="{00000000-0005-0000-0000-000055780000}"/>
    <cellStyle name="Normal 3 4 2 2 2 4 3" xfId="31105" xr:uid="{00000000-0005-0000-0000-000056780000}"/>
    <cellStyle name="Normal 3 4 2 2 2 5" xfId="31106" xr:uid="{00000000-0005-0000-0000-000057780000}"/>
    <cellStyle name="Normal 3 4 2 2 2 5 2" xfId="31107" xr:uid="{00000000-0005-0000-0000-000058780000}"/>
    <cellStyle name="Normal 3 4 2 2 2 5 3" xfId="31108" xr:uid="{00000000-0005-0000-0000-000059780000}"/>
    <cellStyle name="Normal 3 4 2 2 2 6" xfId="31109" xr:uid="{00000000-0005-0000-0000-00005A780000}"/>
    <cellStyle name="Normal 3 4 2 2 2 6 2" xfId="31110" xr:uid="{00000000-0005-0000-0000-00005B780000}"/>
    <cellStyle name="Normal 3 4 2 2 2 6 3" xfId="31111" xr:uid="{00000000-0005-0000-0000-00005C780000}"/>
    <cellStyle name="Normal 3 4 2 2 2 7" xfId="31112" xr:uid="{00000000-0005-0000-0000-00005D780000}"/>
    <cellStyle name="Normal 3 4 2 2 2 8" xfId="31113" xr:uid="{00000000-0005-0000-0000-00005E780000}"/>
    <cellStyle name="Normal 3 4 2 2 3" xfId="31114" xr:uid="{00000000-0005-0000-0000-00005F780000}"/>
    <cellStyle name="Normal 3 4 2 2 3 2" xfId="31115" xr:uid="{00000000-0005-0000-0000-000060780000}"/>
    <cellStyle name="Normal 3 4 2 2 3 2 2" xfId="31116" xr:uid="{00000000-0005-0000-0000-000061780000}"/>
    <cellStyle name="Normal 3 4 2 2 3 2 3" xfId="31117" xr:uid="{00000000-0005-0000-0000-000062780000}"/>
    <cellStyle name="Normal 3 4 2 2 3 3" xfId="31118" xr:uid="{00000000-0005-0000-0000-000063780000}"/>
    <cellStyle name="Normal 3 4 2 2 3 3 2" xfId="31119" xr:uid="{00000000-0005-0000-0000-000064780000}"/>
    <cellStyle name="Normal 3 4 2 2 3 3 3" xfId="31120" xr:uid="{00000000-0005-0000-0000-000065780000}"/>
    <cellStyle name="Normal 3 4 2 2 3 4" xfId="31121" xr:uid="{00000000-0005-0000-0000-000066780000}"/>
    <cellStyle name="Normal 3 4 2 2 3 4 2" xfId="31122" xr:uid="{00000000-0005-0000-0000-000067780000}"/>
    <cellStyle name="Normal 3 4 2 2 3 4 3" xfId="31123" xr:uid="{00000000-0005-0000-0000-000068780000}"/>
    <cellStyle name="Normal 3 4 2 2 3 5" xfId="31124" xr:uid="{00000000-0005-0000-0000-000069780000}"/>
    <cellStyle name="Normal 3 4 2 2 3 5 2" xfId="31125" xr:uid="{00000000-0005-0000-0000-00006A780000}"/>
    <cellStyle name="Normal 3 4 2 2 3 5 3" xfId="31126" xr:uid="{00000000-0005-0000-0000-00006B780000}"/>
    <cellStyle name="Normal 3 4 2 2 3 6" xfId="31127" xr:uid="{00000000-0005-0000-0000-00006C780000}"/>
    <cellStyle name="Normal 3 4 2 2 3 7" xfId="31128" xr:uid="{00000000-0005-0000-0000-00006D780000}"/>
    <cellStyle name="Normal 3 4 2 2 4" xfId="31129" xr:uid="{00000000-0005-0000-0000-00006E780000}"/>
    <cellStyle name="Normal 3 4 2 2 4 2" xfId="31130" xr:uid="{00000000-0005-0000-0000-00006F780000}"/>
    <cellStyle name="Normal 3 4 2 2 4 2 2" xfId="31131" xr:uid="{00000000-0005-0000-0000-000070780000}"/>
    <cellStyle name="Normal 3 4 2 2 4 2 3" xfId="31132" xr:uid="{00000000-0005-0000-0000-000071780000}"/>
    <cellStyle name="Normal 3 4 2 2 4 3" xfId="31133" xr:uid="{00000000-0005-0000-0000-000072780000}"/>
    <cellStyle name="Normal 3 4 2 2 4 3 2" xfId="31134" xr:uid="{00000000-0005-0000-0000-000073780000}"/>
    <cellStyle name="Normal 3 4 2 2 4 3 3" xfId="31135" xr:uid="{00000000-0005-0000-0000-000074780000}"/>
    <cellStyle name="Normal 3 4 2 2 4 4" xfId="31136" xr:uid="{00000000-0005-0000-0000-000075780000}"/>
    <cellStyle name="Normal 3 4 2 2 4 4 2" xfId="31137" xr:uid="{00000000-0005-0000-0000-000076780000}"/>
    <cellStyle name="Normal 3 4 2 2 4 4 3" xfId="31138" xr:uid="{00000000-0005-0000-0000-000077780000}"/>
    <cellStyle name="Normal 3 4 2 2 4 5" xfId="31139" xr:uid="{00000000-0005-0000-0000-000078780000}"/>
    <cellStyle name="Normal 3 4 2 2 4 5 2" xfId="31140" xr:uid="{00000000-0005-0000-0000-000079780000}"/>
    <cellStyle name="Normal 3 4 2 2 4 5 3" xfId="31141" xr:uid="{00000000-0005-0000-0000-00007A780000}"/>
    <cellStyle name="Normal 3 4 2 2 4 6" xfId="31142" xr:uid="{00000000-0005-0000-0000-00007B780000}"/>
    <cellStyle name="Normal 3 4 2 2 4 7" xfId="31143" xr:uid="{00000000-0005-0000-0000-00007C780000}"/>
    <cellStyle name="Normal 3 4 2 2 5" xfId="31144" xr:uid="{00000000-0005-0000-0000-00007D780000}"/>
    <cellStyle name="Normal 3 4 2 2 5 2" xfId="31145" xr:uid="{00000000-0005-0000-0000-00007E780000}"/>
    <cellStyle name="Normal 3 4 2 2 5 2 2" xfId="31146" xr:uid="{00000000-0005-0000-0000-00007F780000}"/>
    <cellStyle name="Normal 3 4 2 2 5 2 3" xfId="31147" xr:uid="{00000000-0005-0000-0000-000080780000}"/>
    <cellStyle name="Normal 3 4 2 2 5 3" xfId="31148" xr:uid="{00000000-0005-0000-0000-000081780000}"/>
    <cellStyle name="Normal 3 4 2 2 5 3 2" xfId="31149" xr:uid="{00000000-0005-0000-0000-000082780000}"/>
    <cellStyle name="Normal 3 4 2 2 5 3 3" xfId="31150" xr:uid="{00000000-0005-0000-0000-000083780000}"/>
    <cellStyle name="Normal 3 4 2 2 5 4" xfId="31151" xr:uid="{00000000-0005-0000-0000-000084780000}"/>
    <cellStyle name="Normal 3 4 2 2 5 4 2" xfId="31152" xr:uid="{00000000-0005-0000-0000-000085780000}"/>
    <cellStyle name="Normal 3 4 2 2 5 4 3" xfId="31153" xr:uid="{00000000-0005-0000-0000-000086780000}"/>
    <cellStyle name="Normal 3 4 2 2 5 5" xfId="31154" xr:uid="{00000000-0005-0000-0000-000087780000}"/>
    <cellStyle name="Normal 3 4 2 2 5 5 2" xfId="31155" xr:uid="{00000000-0005-0000-0000-000088780000}"/>
    <cellStyle name="Normal 3 4 2 2 5 5 3" xfId="31156" xr:uid="{00000000-0005-0000-0000-000089780000}"/>
    <cellStyle name="Normal 3 4 2 2 5 6" xfId="31157" xr:uid="{00000000-0005-0000-0000-00008A780000}"/>
    <cellStyle name="Normal 3 4 2 2 5 7" xfId="31158" xr:uid="{00000000-0005-0000-0000-00008B780000}"/>
    <cellStyle name="Normal 3 4 2 2 6" xfId="31159" xr:uid="{00000000-0005-0000-0000-00008C780000}"/>
    <cellStyle name="Normal 3 4 2 2 6 2" xfId="31160" xr:uid="{00000000-0005-0000-0000-00008D780000}"/>
    <cellStyle name="Normal 3 4 2 2 6 3" xfId="31161" xr:uid="{00000000-0005-0000-0000-00008E780000}"/>
    <cellStyle name="Normal 3 4 2 2 7" xfId="31162" xr:uid="{00000000-0005-0000-0000-00008F780000}"/>
    <cellStyle name="Normal 3 4 2 2 7 2" xfId="31163" xr:uid="{00000000-0005-0000-0000-000090780000}"/>
    <cellStyle name="Normal 3 4 2 2 7 3" xfId="31164" xr:uid="{00000000-0005-0000-0000-000091780000}"/>
    <cellStyle name="Normal 3 4 2 2 8" xfId="31165" xr:uid="{00000000-0005-0000-0000-000092780000}"/>
    <cellStyle name="Normal 3 4 2 2 8 2" xfId="31166" xr:uid="{00000000-0005-0000-0000-000093780000}"/>
    <cellStyle name="Normal 3 4 2 2 8 3" xfId="31167" xr:uid="{00000000-0005-0000-0000-000094780000}"/>
    <cellStyle name="Normal 3 4 2 2 9" xfId="31168" xr:uid="{00000000-0005-0000-0000-000095780000}"/>
    <cellStyle name="Normal 3 4 2 2 9 2" xfId="31169" xr:uid="{00000000-0005-0000-0000-000096780000}"/>
    <cellStyle name="Normal 3 4 2 2 9 3" xfId="31170" xr:uid="{00000000-0005-0000-0000-000097780000}"/>
    <cellStyle name="Normal 3 4 2 3" xfId="31171" xr:uid="{00000000-0005-0000-0000-000098780000}"/>
    <cellStyle name="Normal 3 4 2 3 2" xfId="31172" xr:uid="{00000000-0005-0000-0000-000099780000}"/>
    <cellStyle name="Normal 3 4 2 3 2 2" xfId="31173" xr:uid="{00000000-0005-0000-0000-00009A780000}"/>
    <cellStyle name="Normal 3 4 2 3 2 2 2" xfId="31174" xr:uid="{00000000-0005-0000-0000-00009B780000}"/>
    <cellStyle name="Normal 3 4 2 3 2 2 3" xfId="31175" xr:uid="{00000000-0005-0000-0000-00009C780000}"/>
    <cellStyle name="Normal 3 4 2 3 2 3" xfId="31176" xr:uid="{00000000-0005-0000-0000-00009D780000}"/>
    <cellStyle name="Normal 3 4 2 3 2 3 2" xfId="31177" xr:uid="{00000000-0005-0000-0000-00009E780000}"/>
    <cellStyle name="Normal 3 4 2 3 2 3 3" xfId="31178" xr:uid="{00000000-0005-0000-0000-00009F780000}"/>
    <cellStyle name="Normal 3 4 2 3 2 4" xfId="31179" xr:uid="{00000000-0005-0000-0000-0000A0780000}"/>
    <cellStyle name="Normal 3 4 2 3 2 4 2" xfId="31180" xr:uid="{00000000-0005-0000-0000-0000A1780000}"/>
    <cellStyle name="Normal 3 4 2 3 2 4 3" xfId="31181" xr:uid="{00000000-0005-0000-0000-0000A2780000}"/>
    <cellStyle name="Normal 3 4 2 3 2 5" xfId="31182" xr:uid="{00000000-0005-0000-0000-0000A3780000}"/>
    <cellStyle name="Normal 3 4 2 3 2 5 2" xfId="31183" xr:uid="{00000000-0005-0000-0000-0000A4780000}"/>
    <cellStyle name="Normal 3 4 2 3 2 5 3" xfId="31184" xr:uid="{00000000-0005-0000-0000-0000A5780000}"/>
    <cellStyle name="Normal 3 4 2 3 2 6" xfId="31185" xr:uid="{00000000-0005-0000-0000-0000A6780000}"/>
    <cellStyle name="Normal 3 4 2 3 2 7" xfId="31186" xr:uid="{00000000-0005-0000-0000-0000A7780000}"/>
    <cellStyle name="Normal 3 4 2 3 3" xfId="31187" xr:uid="{00000000-0005-0000-0000-0000A8780000}"/>
    <cellStyle name="Normal 3 4 2 3 3 2" xfId="31188" xr:uid="{00000000-0005-0000-0000-0000A9780000}"/>
    <cellStyle name="Normal 3 4 2 3 3 3" xfId="31189" xr:uid="{00000000-0005-0000-0000-0000AA780000}"/>
    <cellStyle name="Normal 3 4 2 3 4" xfId="31190" xr:uid="{00000000-0005-0000-0000-0000AB780000}"/>
    <cellStyle name="Normal 3 4 2 3 4 2" xfId="31191" xr:uid="{00000000-0005-0000-0000-0000AC780000}"/>
    <cellStyle name="Normal 3 4 2 3 4 3" xfId="31192" xr:uid="{00000000-0005-0000-0000-0000AD780000}"/>
    <cellStyle name="Normal 3 4 2 3 5" xfId="31193" xr:uid="{00000000-0005-0000-0000-0000AE780000}"/>
    <cellStyle name="Normal 3 4 2 3 5 2" xfId="31194" xr:uid="{00000000-0005-0000-0000-0000AF780000}"/>
    <cellStyle name="Normal 3 4 2 3 5 3" xfId="31195" xr:uid="{00000000-0005-0000-0000-0000B0780000}"/>
    <cellStyle name="Normal 3 4 2 3 6" xfId="31196" xr:uid="{00000000-0005-0000-0000-0000B1780000}"/>
    <cellStyle name="Normal 3 4 2 3 6 2" xfId="31197" xr:uid="{00000000-0005-0000-0000-0000B2780000}"/>
    <cellStyle name="Normal 3 4 2 3 6 3" xfId="31198" xr:uid="{00000000-0005-0000-0000-0000B3780000}"/>
    <cellStyle name="Normal 3 4 2 3 7" xfId="31199" xr:uid="{00000000-0005-0000-0000-0000B4780000}"/>
    <cellStyle name="Normal 3 4 2 3 8" xfId="31200" xr:uid="{00000000-0005-0000-0000-0000B5780000}"/>
    <cellStyle name="Normal 3 4 2 4" xfId="31201" xr:uid="{00000000-0005-0000-0000-0000B6780000}"/>
    <cellStyle name="Normal 3 4 2 4 2" xfId="31202" xr:uid="{00000000-0005-0000-0000-0000B7780000}"/>
    <cellStyle name="Normal 3 4 2 4 2 2" xfId="31203" xr:uid="{00000000-0005-0000-0000-0000B8780000}"/>
    <cellStyle name="Normal 3 4 2 4 2 2 2" xfId="31204" xr:uid="{00000000-0005-0000-0000-0000B9780000}"/>
    <cellStyle name="Normal 3 4 2 4 2 2 3" xfId="31205" xr:uid="{00000000-0005-0000-0000-0000BA780000}"/>
    <cellStyle name="Normal 3 4 2 4 2 3" xfId="31206" xr:uid="{00000000-0005-0000-0000-0000BB780000}"/>
    <cellStyle name="Normal 3 4 2 4 2 3 2" xfId="31207" xr:uid="{00000000-0005-0000-0000-0000BC780000}"/>
    <cellStyle name="Normal 3 4 2 4 2 3 3" xfId="31208" xr:uid="{00000000-0005-0000-0000-0000BD780000}"/>
    <cellStyle name="Normal 3 4 2 4 2 4" xfId="31209" xr:uid="{00000000-0005-0000-0000-0000BE780000}"/>
    <cellStyle name="Normal 3 4 2 4 2 4 2" xfId="31210" xr:uid="{00000000-0005-0000-0000-0000BF780000}"/>
    <cellStyle name="Normal 3 4 2 4 2 4 3" xfId="31211" xr:uid="{00000000-0005-0000-0000-0000C0780000}"/>
    <cellStyle name="Normal 3 4 2 4 2 5" xfId="31212" xr:uid="{00000000-0005-0000-0000-0000C1780000}"/>
    <cellStyle name="Normal 3 4 2 4 2 5 2" xfId="31213" xr:uid="{00000000-0005-0000-0000-0000C2780000}"/>
    <cellStyle name="Normal 3 4 2 4 2 5 3" xfId="31214" xr:uid="{00000000-0005-0000-0000-0000C3780000}"/>
    <cellStyle name="Normal 3 4 2 4 2 6" xfId="31215" xr:uid="{00000000-0005-0000-0000-0000C4780000}"/>
    <cellStyle name="Normal 3 4 2 4 2 7" xfId="31216" xr:uid="{00000000-0005-0000-0000-0000C5780000}"/>
    <cellStyle name="Normal 3 4 2 4 3" xfId="31217" xr:uid="{00000000-0005-0000-0000-0000C6780000}"/>
    <cellStyle name="Normal 3 4 2 4 3 2" xfId="31218" xr:uid="{00000000-0005-0000-0000-0000C7780000}"/>
    <cellStyle name="Normal 3 4 2 4 3 3" xfId="31219" xr:uid="{00000000-0005-0000-0000-0000C8780000}"/>
    <cellStyle name="Normal 3 4 2 4 4" xfId="31220" xr:uid="{00000000-0005-0000-0000-0000C9780000}"/>
    <cellStyle name="Normal 3 4 2 4 4 2" xfId="31221" xr:uid="{00000000-0005-0000-0000-0000CA780000}"/>
    <cellStyle name="Normal 3 4 2 4 4 3" xfId="31222" xr:uid="{00000000-0005-0000-0000-0000CB780000}"/>
    <cellStyle name="Normal 3 4 2 4 5" xfId="31223" xr:uid="{00000000-0005-0000-0000-0000CC780000}"/>
    <cellStyle name="Normal 3 4 2 4 5 2" xfId="31224" xr:uid="{00000000-0005-0000-0000-0000CD780000}"/>
    <cellStyle name="Normal 3 4 2 4 5 3" xfId="31225" xr:uid="{00000000-0005-0000-0000-0000CE780000}"/>
    <cellStyle name="Normal 3 4 2 4 6" xfId="31226" xr:uid="{00000000-0005-0000-0000-0000CF780000}"/>
    <cellStyle name="Normal 3 4 2 4 6 2" xfId="31227" xr:uid="{00000000-0005-0000-0000-0000D0780000}"/>
    <cellStyle name="Normal 3 4 2 4 6 3" xfId="31228" xr:uid="{00000000-0005-0000-0000-0000D1780000}"/>
    <cellStyle name="Normal 3 4 2 4 7" xfId="31229" xr:uid="{00000000-0005-0000-0000-0000D2780000}"/>
    <cellStyle name="Normal 3 4 2 4 8" xfId="31230" xr:uid="{00000000-0005-0000-0000-0000D3780000}"/>
    <cellStyle name="Normal 3 4 2 5" xfId="31231" xr:uid="{00000000-0005-0000-0000-0000D4780000}"/>
    <cellStyle name="Normal 3 4 2 5 2" xfId="31232" xr:uid="{00000000-0005-0000-0000-0000D5780000}"/>
    <cellStyle name="Normal 3 4 2 5 2 2" xfId="31233" xr:uid="{00000000-0005-0000-0000-0000D6780000}"/>
    <cellStyle name="Normal 3 4 2 5 2 3" xfId="31234" xr:uid="{00000000-0005-0000-0000-0000D7780000}"/>
    <cellStyle name="Normal 3 4 2 5 3" xfId="31235" xr:uid="{00000000-0005-0000-0000-0000D8780000}"/>
    <cellStyle name="Normal 3 4 2 5 3 2" xfId="31236" xr:uid="{00000000-0005-0000-0000-0000D9780000}"/>
    <cellStyle name="Normal 3 4 2 5 3 3" xfId="31237" xr:uid="{00000000-0005-0000-0000-0000DA780000}"/>
    <cellStyle name="Normal 3 4 2 5 4" xfId="31238" xr:uid="{00000000-0005-0000-0000-0000DB780000}"/>
    <cellStyle name="Normal 3 4 2 5 4 2" xfId="31239" xr:uid="{00000000-0005-0000-0000-0000DC780000}"/>
    <cellStyle name="Normal 3 4 2 5 4 3" xfId="31240" xr:uid="{00000000-0005-0000-0000-0000DD780000}"/>
    <cellStyle name="Normal 3 4 2 5 5" xfId="31241" xr:uid="{00000000-0005-0000-0000-0000DE780000}"/>
    <cellStyle name="Normal 3 4 2 5 5 2" xfId="31242" xr:uid="{00000000-0005-0000-0000-0000DF780000}"/>
    <cellStyle name="Normal 3 4 2 5 5 3" xfId="31243" xr:uid="{00000000-0005-0000-0000-0000E0780000}"/>
    <cellStyle name="Normal 3 4 2 5 6" xfId="31244" xr:uid="{00000000-0005-0000-0000-0000E1780000}"/>
    <cellStyle name="Normal 3 4 2 5 7" xfId="31245" xr:uid="{00000000-0005-0000-0000-0000E2780000}"/>
    <cellStyle name="Normal 3 4 2 6" xfId="31246" xr:uid="{00000000-0005-0000-0000-0000E3780000}"/>
    <cellStyle name="Normal 3 4 2 6 2" xfId="31247" xr:uid="{00000000-0005-0000-0000-0000E4780000}"/>
    <cellStyle name="Normal 3 4 2 6 2 2" xfId="31248" xr:uid="{00000000-0005-0000-0000-0000E5780000}"/>
    <cellStyle name="Normal 3 4 2 6 2 3" xfId="31249" xr:uid="{00000000-0005-0000-0000-0000E6780000}"/>
    <cellStyle name="Normal 3 4 2 6 3" xfId="31250" xr:uid="{00000000-0005-0000-0000-0000E7780000}"/>
    <cellStyle name="Normal 3 4 2 6 3 2" xfId="31251" xr:uid="{00000000-0005-0000-0000-0000E8780000}"/>
    <cellStyle name="Normal 3 4 2 6 3 3" xfId="31252" xr:uid="{00000000-0005-0000-0000-0000E9780000}"/>
    <cellStyle name="Normal 3 4 2 6 4" xfId="31253" xr:uid="{00000000-0005-0000-0000-0000EA780000}"/>
    <cellStyle name="Normal 3 4 2 6 4 2" xfId="31254" xr:uid="{00000000-0005-0000-0000-0000EB780000}"/>
    <cellStyle name="Normal 3 4 2 6 4 3" xfId="31255" xr:uid="{00000000-0005-0000-0000-0000EC780000}"/>
    <cellStyle name="Normal 3 4 2 6 5" xfId="31256" xr:uid="{00000000-0005-0000-0000-0000ED780000}"/>
    <cellStyle name="Normal 3 4 2 6 5 2" xfId="31257" xr:uid="{00000000-0005-0000-0000-0000EE780000}"/>
    <cellStyle name="Normal 3 4 2 6 5 3" xfId="31258" xr:uid="{00000000-0005-0000-0000-0000EF780000}"/>
    <cellStyle name="Normal 3 4 2 6 6" xfId="31259" xr:uid="{00000000-0005-0000-0000-0000F0780000}"/>
    <cellStyle name="Normal 3 4 2 6 7" xfId="31260" xr:uid="{00000000-0005-0000-0000-0000F1780000}"/>
    <cellStyle name="Normal 3 4 2 7" xfId="31261" xr:uid="{00000000-0005-0000-0000-0000F2780000}"/>
    <cellStyle name="Normal 3 4 2 7 2" xfId="31262" xr:uid="{00000000-0005-0000-0000-0000F3780000}"/>
    <cellStyle name="Normal 3 4 2 7 2 2" xfId="31263" xr:uid="{00000000-0005-0000-0000-0000F4780000}"/>
    <cellStyle name="Normal 3 4 2 7 2 3" xfId="31264" xr:uid="{00000000-0005-0000-0000-0000F5780000}"/>
    <cellStyle name="Normal 3 4 2 7 3" xfId="31265" xr:uid="{00000000-0005-0000-0000-0000F6780000}"/>
    <cellStyle name="Normal 3 4 2 7 3 2" xfId="31266" xr:uid="{00000000-0005-0000-0000-0000F7780000}"/>
    <cellStyle name="Normal 3 4 2 7 3 3" xfId="31267" xr:uid="{00000000-0005-0000-0000-0000F8780000}"/>
    <cellStyle name="Normal 3 4 2 7 4" xfId="31268" xr:uid="{00000000-0005-0000-0000-0000F9780000}"/>
    <cellStyle name="Normal 3 4 2 7 4 2" xfId="31269" xr:uid="{00000000-0005-0000-0000-0000FA780000}"/>
    <cellStyle name="Normal 3 4 2 7 4 3" xfId="31270" xr:uid="{00000000-0005-0000-0000-0000FB780000}"/>
    <cellStyle name="Normal 3 4 2 7 5" xfId="31271" xr:uid="{00000000-0005-0000-0000-0000FC780000}"/>
    <cellStyle name="Normal 3 4 2 7 5 2" xfId="31272" xr:uid="{00000000-0005-0000-0000-0000FD780000}"/>
    <cellStyle name="Normal 3 4 2 7 5 3" xfId="31273" xr:uid="{00000000-0005-0000-0000-0000FE780000}"/>
    <cellStyle name="Normal 3 4 2 7 6" xfId="31274" xr:uid="{00000000-0005-0000-0000-0000FF780000}"/>
    <cellStyle name="Normal 3 4 2 7 7" xfId="31275" xr:uid="{00000000-0005-0000-0000-000000790000}"/>
    <cellStyle name="Normal 3 4 2 8" xfId="31276" xr:uid="{00000000-0005-0000-0000-000001790000}"/>
    <cellStyle name="Normal 3 4 2 8 2" xfId="31277" xr:uid="{00000000-0005-0000-0000-000002790000}"/>
    <cellStyle name="Normal 3 4 2 8 2 2" xfId="31278" xr:uid="{00000000-0005-0000-0000-000003790000}"/>
    <cellStyle name="Normal 3 4 2 8 2 3" xfId="31279" xr:uid="{00000000-0005-0000-0000-000004790000}"/>
    <cellStyle name="Normal 3 4 2 8 3" xfId="31280" xr:uid="{00000000-0005-0000-0000-000005790000}"/>
    <cellStyle name="Normal 3 4 2 8 3 2" xfId="31281" xr:uid="{00000000-0005-0000-0000-000006790000}"/>
    <cellStyle name="Normal 3 4 2 8 3 3" xfId="31282" xr:uid="{00000000-0005-0000-0000-000007790000}"/>
    <cellStyle name="Normal 3 4 2 8 4" xfId="31283" xr:uid="{00000000-0005-0000-0000-000008790000}"/>
    <cellStyle name="Normal 3 4 2 8 4 2" xfId="31284" xr:uid="{00000000-0005-0000-0000-000009790000}"/>
    <cellStyle name="Normal 3 4 2 8 4 3" xfId="31285" xr:uid="{00000000-0005-0000-0000-00000A790000}"/>
    <cellStyle name="Normal 3 4 2 8 5" xfId="31286" xr:uid="{00000000-0005-0000-0000-00000B790000}"/>
    <cellStyle name="Normal 3 4 2 8 5 2" xfId="31287" xr:uid="{00000000-0005-0000-0000-00000C790000}"/>
    <cellStyle name="Normal 3 4 2 8 5 3" xfId="31288" xr:uid="{00000000-0005-0000-0000-00000D790000}"/>
    <cellStyle name="Normal 3 4 2 8 6" xfId="31289" xr:uid="{00000000-0005-0000-0000-00000E790000}"/>
    <cellStyle name="Normal 3 4 2 8 7" xfId="31290" xr:uid="{00000000-0005-0000-0000-00000F790000}"/>
    <cellStyle name="Normal 3 4 2 9" xfId="31291" xr:uid="{00000000-0005-0000-0000-000010790000}"/>
    <cellStyle name="Normal 3 4 2 9 2" xfId="31292" xr:uid="{00000000-0005-0000-0000-000011790000}"/>
    <cellStyle name="Normal 3 4 2 9 3" xfId="31293" xr:uid="{00000000-0005-0000-0000-000012790000}"/>
    <cellStyle name="Normal 3 4 3" xfId="1063" xr:uid="{00000000-0005-0000-0000-000013790000}"/>
    <cellStyle name="Normal 3 4 3 10" xfId="31294" xr:uid="{00000000-0005-0000-0000-000014790000}"/>
    <cellStyle name="Normal 3 4 3 11" xfId="31295" xr:uid="{00000000-0005-0000-0000-000015790000}"/>
    <cellStyle name="Normal 3 4 3 2" xfId="31296" xr:uid="{00000000-0005-0000-0000-000016790000}"/>
    <cellStyle name="Normal 3 4 3 2 2" xfId="31297" xr:uid="{00000000-0005-0000-0000-000017790000}"/>
    <cellStyle name="Normal 3 4 3 2 2 2" xfId="31298" xr:uid="{00000000-0005-0000-0000-000018790000}"/>
    <cellStyle name="Normal 3 4 3 2 2 2 2" xfId="31299" xr:uid="{00000000-0005-0000-0000-000019790000}"/>
    <cellStyle name="Normal 3 4 3 2 2 2 3" xfId="31300" xr:uid="{00000000-0005-0000-0000-00001A790000}"/>
    <cellStyle name="Normal 3 4 3 2 2 3" xfId="31301" xr:uid="{00000000-0005-0000-0000-00001B790000}"/>
    <cellStyle name="Normal 3 4 3 2 2 3 2" xfId="31302" xr:uid="{00000000-0005-0000-0000-00001C790000}"/>
    <cellStyle name="Normal 3 4 3 2 2 3 3" xfId="31303" xr:uid="{00000000-0005-0000-0000-00001D790000}"/>
    <cellStyle name="Normal 3 4 3 2 2 4" xfId="31304" xr:uid="{00000000-0005-0000-0000-00001E790000}"/>
    <cellStyle name="Normal 3 4 3 2 2 4 2" xfId="31305" xr:uid="{00000000-0005-0000-0000-00001F790000}"/>
    <cellStyle name="Normal 3 4 3 2 2 4 3" xfId="31306" xr:uid="{00000000-0005-0000-0000-000020790000}"/>
    <cellStyle name="Normal 3 4 3 2 2 5" xfId="31307" xr:uid="{00000000-0005-0000-0000-000021790000}"/>
    <cellStyle name="Normal 3 4 3 2 2 5 2" xfId="31308" xr:uid="{00000000-0005-0000-0000-000022790000}"/>
    <cellStyle name="Normal 3 4 3 2 2 5 3" xfId="31309" xr:uid="{00000000-0005-0000-0000-000023790000}"/>
    <cellStyle name="Normal 3 4 3 2 2 6" xfId="31310" xr:uid="{00000000-0005-0000-0000-000024790000}"/>
    <cellStyle name="Normal 3 4 3 2 2 7" xfId="31311" xr:uid="{00000000-0005-0000-0000-000025790000}"/>
    <cellStyle name="Normal 3 4 3 2 3" xfId="31312" xr:uid="{00000000-0005-0000-0000-000026790000}"/>
    <cellStyle name="Normal 3 4 3 2 3 2" xfId="31313" xr:uid="{00000000-0005-0000-0000-000027790000}"/>
    <cellStyle name="Normal 3 4 3 2 3 3" xfId="31314" xr:uid="{00000000-0005-0000-0000-000028790000}"/>
    <cellStyle name="Normal 3 4 3 2 4" xfId="31315" xr:uid="{00000000-0005-0000-0000-000029790000}"/>
    <cellStyle name="Normal 3 4 3 2 4 2" xfId="31316" xr:uid="{00000000-0005-0000-0000-00002A790000}"/>
    <cellStyle name="Normal 3 4 3 2 4 3" xfId="31317" xr:uid="{00000000-0005-0000-0000-00002B790000}"/>
    <cellStyle name="Normal 3 4 3 2 5" xfId="31318" xr:uid="{00000000-0005-0000-0000-00002C790000}"/>
    <cellStyle name="Normal 3 4 3 2 5 2" xfId="31319" xr:uid="{00000000-0005-0000-0000-00002D790000}"/>
    <cellStyle name="Normal 3 4 3 2 5 3" xfId="31320" xr:uid="{00000000-0005-0000-0000-00002E790000}"/>
    <cellStyle name="Normal 3 4 3 2 6" xfId="31321" xr:uid="{00000000-0005-0000-0000-00002F790000}"/>
    <cellStyle name="Normal 3 4 3 2 6 2" xfId="31322" xr:uid="{00000000-0005-0000-0000-000030790000}"/>
    <cellStyle name="Normal 3 4 3 2 6 3" xfId="31323" xr:uid="{00000000-0005-0000-0000-000031790000}"/>
    <cellStyle name="Normal 3 4 3 2 7" xfId="31324" xr:uid="{00000000-0005-0000-0000-000032790000}"/>
    <cellStyle name="Normal 3 4 3 2 8" xfId="31325" xr:uid="{00000000-0005-0000-0000-000033790000}"/>
    <cellStyle name="Normal 3 4 3 3" xfId="31326" xr:uid="{00000000-0005-0000-0000-000034790000}"/>
    <cellStyle name="Normal 3 4 3 3 2" xfId="31327" xr:uid="{00000000-0005-0000-0000-000035790000}"/>
    <cellStyle name="Normal 3 4 3 3 2 2" xfId="31328" xr:uid="{00000000-0005-0000-0000-000036790000}"/>
    <cellStyle name="Normal 3 4 3 3 2 3" xfId="31329" xr:uid="{00000000-0005-0000-0000-000037790000}"/>
    <cellStyle name="Normal 3 4 3 3 3" xfId="31330" xr:uid="{00000000-0005-0000-0000-000038790000}"/>
    <cellStyle name="Normal 3 4 3 3 3 2" xfId="31331" xr:uid="{00000000-0005-0000-0000-000039790000}"/>
    <cellStyle name="Normal 3 4 3 3 3 3" xfId="31332" xr:uid="{00000000-0005-0000-0000-00003A790000}"/>
    <cellStyle name="Normal 3 4 3 3 4" xfId="31333" xr:uid="{00000000-0005-0000-0000-00003B790000}"/>
    <cellStyle name="Normal 3 4 3 3 4 2" xfId="31334" xr:uid="{00000000-0005-0000-0000-00003C790000}"/>
    <cellStyle name="Normal 3 4 3 3 4 3" xfId="31335" xr:uid="{00000000-0005-0000-0000-00003D790000}"/>
    <cellStyle name="Normal 3 4 3 3 5" xfId="31336" xr:uid="{00000000-0005-0000-0000-00003E790000}"/>
    <cellStyle name="Normal 3 4 3 3 5 2" xfId="31337" xr:uid="{00000000-0005-0000-0000-00003F790000}"/>
    <cellStyle name="Normal 3 4 3 3 5 3" xfId="31338" xr:uid="{00000000-0005-0000-0000-000040790000}"/>
    <cellStyle name="Normal 3 4 3 3 6" xfId="31339" xr:uid="{00000000-0005-0000-0000-000041790000}"/>
    <cellStyle name="Normal 3 4 3 3 7" xfId="31340" xr:uid="{00000000-0005-0000-0000-000042790000}"/>
    <cellStyle name="Normal 3 4 3 4" xfId="31341" xr:uid="{00000000-0005-0000-0000-000043790000}"/>
    <cellStyle name="Normal 3 4 3 4 2" xfId="31342" xr:uid="{00000000-0005-0000-0000-000044790000}"/>
    <cellStyle name="Normal 3 4 3 4 2 2" xfId="31343" xr:uid="{00000000-0005-0000-0000-000045790000}"/>
    <cellStyle name="Normal 3 4 3 4 2 3" xfId="31344" xr:uid="{00000000-0005-0000-0000-000046790000}"/>
    <cellStyle name="Normal 3 4 3 4 3" xfId="31345" xr:uid="{00000000-0005-0000-0000-000047790000}"/>
    <cellStyle name="Normal 3 4 3 4 3 2" xfId="31346" xr:uid="{00000000-0005-0000-0000-000048790000}"/>
    <cellStyle name="Normal 3 4 3 4 3 3" xfId="31347" xr:uid="{00000000-0005-0000-0000-000049790000}"/>
    <cellStyle name="Normal 3 4 3 4 4" xfId="31348" xr:uid="{00000000-0005-0000-0000-00004A790000}"/>
    <cellStyle name="Normal 3 4 3 4 4 2" xfId="31349" xr:uid="{00000000-0005-0000-0000-00004B790000}"/>
    <cellStyle name="Normal 3 4 3 4 4 3" xfId="31350" xr:uid="{00000000-0005-0000-0000-00004C790000}"/>
    <cellStyle name="Normal 3 4 3 4 5" xfId="31351" xr:uid="{00000000-0005-0000-0000-00004D790000}"/>
    <cellStyle name="Normal 3 4 3 4 5 2" xfId="31352" xr:uid="{00000000-0005-0000-0000-00004E790000}"/>
    <cellStyle name="Normal 3 4 3 4 5 3" xfId="31353" xr:uid="{00000000-0005-0000-0000-00004F790000}"/>
    <cellStyle name="Normal 3 4 3 4 6" xfId="31354" xr:uid="{00000000-0005-0000-0000-000050790000}"/>
    <cellStyle name="Normal 3 4 3 4 7" xfId="31355" xr:uid="{00000000-0005-0000-0000-000051790000}"/>
    <cellStyle name="Normal 3 4 3 5" xfId="31356" xr:uid="{00000000-0005-0000-0000-000052790000}"/>
    <cellStyle name="Normal 3 4 3 5 2" xfId="31357" xr:uid="{00000000-0005-0000-0000-000053790000}"/>
    <cellStyle name="Normal 3 4 3 5 2 2" xfId="31358" xr:uid="{00000000-0005-0000-0000-000054790000}"/>
    <cellStyle name="Normal 3 4 3 5 2 3" xfId="31359" xr:uid="{00000000-0005-0000-0000-000055790000}"/>
    <cellStyle name="Normal 3 4 3 5 3" xfId="31360" xr:uid="{00000000-0005-0000-0000-000056790000}"/>
    <cellStyle name="Normal 3 4 3 5 3 2" xfId="31361" xr:uid="{00000000-0005-0000-0000-000057790000}"/>
    <cellStyle name="Normal 3 4 3 5 3 3" xfId="31362" xr:uid="{00000000-0005-0000-0000-000058790000}"/>
    <cellStyle name="Normal 3 4 3 5 4" xfId="31363" xr:uid="{00000000-0005-0000-0000-000059790000}"/>
    <cellStyle name="Normal 3 4 3 5 4 2" xfId="31364" xr:uid="{00000000-0005-0000-0000-00005A790000}"/>
    <cellStyle name="Normal 3 4 3 5 4 3" xfId="31365" xr:uid="{00000000-0005-0000-0000-00005B790000}"/>
    <cellStyle name="Normal 3 4 3 5 5" xfId="31366" xr:uid="{00000000-0005-0000-0000-00005C790000}"/>
    <cellStyle name="Normal 3 4 3 5 5 2" xfId="31367" xr:uid="{00000000-0005-0000-0000-00005D790000}"/>
    <cellStyle name="Normal 3 4 3 5 5 3" xfId="31368" xr:uid="{00000000-0005-0000-0000-00005E790000}"/>
    <cellStyle name="Normal 3 4 3 5 6" xfId="31369" xr:uid="{00000000-0005-0000-0000-00005F790000}"/>
    <cellStyle name="Normal 3 4 3 5 7" xfId="31370" xr:uid="{00000000-0005-0000-0000-000060790000}"/>
    <cellStyle name="Normal 3 4 3 6" xfId="31371" xr:uid="{00000000-0005-0000-0000-000061790000}"/>
    <cellStyle name="Normal 3 4 3 6 2" xfId="31372" xr:uid="{00000000-0005-0000-0000-000062790000}"/>
    <cellStyle name="Normal 3 4 3 6 3" xfId="31373" xr:uid="{00000000-0005-0000-0000-000063790000}"/>
    <cellStyle name="Normal 3 4 3 7" xfId="31374" xr:uid="{00000000-0005-0000-0000-000064790000}"/>
    <cellStyle name="Normal 3 4 3 7 2" xfId="31375" xr:uid="{00000000-0005-0000-0000-000065790000}"/>
    <cellStyle name="Normal 3 4 3 7 3" xfId="31376" xr:uid="{00000000-0005-0000-0000-000066790000}"/>
    <cellStyle name="Normal 3 4 3 8" xfId="31377" xr:uid="{00000000-0005-0000-0000-000067790000}"/>
    <cellStyle name="Normal 3 4 3 8 2" xfId="31378" xr:uid="{00000000-0005-0000-0000-000068790000}"/>
    <cellStyle name="Normal 3 4 3 8 3" xfId="31379" xr:uid="{00000000-0005-0000-0000-000069790000}"/>
    <cellStyle name="Normal 3 4 3 9" xfId="31380" xr:uid="{00000000-0005-0000-0000-00006A790000}"/>
    <cellStyle name="Normal 3 4 3 9 2" xfId="31381" xr:uid="{00000000-0005-0000-0000-00006B790000}"/>
    <cellStyle name="Normal 3 4 3 9 3" xfId="31382" xr:uid="{00000000-0005-0000-0000-00006C790000}"/>
    <cellStyle name="Normal 3 4 4" xfId="31383" xr:uid="{00000000-0005-0000-0000-00006D790000}"/>
    <cellStyle name="Normal 3 4 4 2" xfId="31384" xr:uid="{00000000-0005-0000-0000-00006E790000}"/>
    <cellStyle name="Normal 3 4 4 2 2" xfId="31385" xr:uid="{00000000-0005-0000-0000-00006F790000}"/>
    <cellStyle name="Normal 3 4 4 2 2 2" xfId="31386" xr:uid="{00000000-0005-0000-0000-000070790000}"/>
    <cellStyle name="Normal 3 4 4 2 2 3" xfId="31387" xr:uid="{00000000-0005-0000-0000-000071790000}"/>
    <cellStyle name="Normal 3 4 4 2 3" xfId="31388" xr:uid="{00000000-0005-0000-0000-000072790000}"/>
    <cellStyle name="Normal 3 4 4 2 3 2" xfId="31389" xr:uid="{00000000-0005-0000-0000-000073790000}"/>
    <cellStyle name="Normal 3 4 4 2 3 3" xfId="31390" xr:uid="{00000000-0005-0000-0000-000074790000}"/>
    <cellStyle name="Normal 3 4 4 2 4" xfId="31391" xr:uid="{00000000-0005-0000-0000-000075790000}"/>
    <cellStyle name="Normal 3 4 4 2 4 2" xfId="31392" xr:uid="{00000000-0005-0000-0000-000076790000}"/>
    <cellStyle name="Normal 3 4 4 2 4 3" xfId="31393" xr:uid="{00000000-0005-0000-0000-000077790000}"/>
    <cellStyle name="Normal 3 4 4 2 5" xfId="31394" xr:uid="{00000000-0005-0000-0000-000078790000}"/>
    <cellStyle name="Normal 3 4 4 2 5 2" xfId="31395" xr:uid="{00000000-0005-0000-0000-000079790000}"/>
    <cellStyle name="Normal 3 4 4 2 5 3" xfId="31396" xr:uid="{00000000-0005-0000-0000-00007A790000}"/>
    <cellStyle name="Normal 3 4 4 2 6" xfId="31397" xr:uid="{00000000-0005-0000-0000-00007B790000}"/>
    <cellStyle name="Normal 3 4 4 2 7" xfId="31398" xr:uid="{00000000-0005-0000-0000-00007C790000}"/>
    <cellStyle name="Normal 3 4 4 3" xfId="31399" xr:uid="{00000000-0005-0000-0000-00007D790000}"/>
    <cellStyle name="Normal 3 4 4 3 2" xfId="31400" xr:uid="{00000000-0005-0000-0000-00007E790000}"/>
    <cellStyle name="Normal 3 4 4 3 3" xfId="31401" xr:uid="{00000000-0005-0000-0000-00007F790000}"/>
    <cellStyle name="Normal 3 4 4 4" xfId="31402" xr:uid="{00000000-0005-0000-0000-000080790000}"/>
    <cellStyle name="Normal 3 4 4 4 2" xfId="31403" xr:uid="{00000000-0005-0000-0000-000081790000}"/>
    <cellStyle name="Normal 3 4 4 4 3" xfId="31404" xr:uid="{00000000-0005-0000-0000-000082790000}"/>
    <cellStyle name="Normal 3 4 4 5" xfId="31405" xr:uid="{00000000-0005-0000-0000-000083790000}"/>
    <cellStyle name="Normal 3 4 4 5 2" xfId="31406" xr:uid="{00000000-0005-0000-0000-000084790000}"/>
    <cellStyle name="Normal 3 4 4 5 3" xfId="31407" xr:uid="{00000000-0005-0000-0000-000085790000}"/>
    <cellStyle name="Normal 3 4 4 6" xfId="31408" xr:uid="{00000000-0005-0000-0000-000086790000}"/>
    <cellStyle name="Normal 3 4 4 6 2" xfId="31409" xr:uid="{00000000-0005-0000-0000-000087790000}"/>
    <cellStyle name="Normal 3 4 4 6 3" xfId="31410" xr:uid="{00000000-0005-0000-0000-000088790000}"/>
    <cellStyle name="Normal 3 4 4 7" xfId="31411" xr:uid="{00000000-0005-0000-0000-000089790000}"/>
    <cellStyle name="Normal 3 4 4 8" xfId="31412" xr:uid="{00000000-0005-0000-0000-00008A790000}"/>
    <cellStyle name="Normal 3 4 5" xfId="31413" xr:uid="{00000000-0005-0000-0000-00008B790000}"/>
    <cellStyle name="Normal 3 4 5 2" xfId="31414" xr:uid="{00000000-0005-0000-0000-00008C790000}"/>
    <cellStyle name="Normal 3 4 5 2 2" xfId="31415" xr:uid="{00000000-0005-0000-0000-00008D790000}"/>
    <cellStyle name="Normal 3 4 5 2 2 2" xfId="31416" xr:uid="{00000000-0005-0000-0000-00008E790000}"/>
    <cellStyle name="Normal 3 4 5 2 2 3" xfId="31417" xr:uid="{00000000-0005-0000-0000-00008F790000}"/>
    <cellStyle name="Normal 3 4 5 2 3" xfId="31418" xr:uid="{00000000-0005-0000-0000-000090790000}"/>
    <cellStyle name="Normal 3 4 5 2 3 2" xfId="31419" xr:uid="{00000000-0005-0000-0000-000091790000}"/>
    <cellStyle name="Normal 3 4 5 2 3 3" xfId="31420" xr:uid="{00000000-0005-0000-0000-000092790000}"/>
    <cellStyle name="Normal 3 4 5 2 4" xfId="31421" xr:uid="{00000000-0005-0000-0000-000093790000}"/>
    <cellStyle name="Normal 3 4 5 2 4 2" xfId="31422" xr:uid="{00000000-0005-0000-0000-000094790000}"/>
    <cellStyle name="Normal 3 4 5 2 4 3" xfId="31423" xr:uid="{00000000-0005-0000-0000-000095790000}"/>
    <cellStyle name="Normal 3 4 5 2 5" xfId="31424" xr:uid="{00000000-0005-0000-0000-000096790000}"/>
    <cellStyle name="Normal 3 4 5 2 5 2" xfId="31425" xr:uid="{00000000-0005-0000-0000-000097790000}"/>
    <cellStyle name="Normal 3 4 5 2 5 3" xfId="31426" xr:uid="{00000000-0005-0000-0000-000098790000}"/>
    <cellStyle name="Normal 3 4 5 2 6" xfId="31427" xr:uid="{00000000-0005-0000-0000-000099790000}"/>
    <cellStyle name="Normal 3 4 5 2 7" xfId="31428" xr:uid="{00000000-0005-0000-0000-00009A790000}"/>
    <cellStyle name="Normal 3 4 5 3" xfId="31429" xr:uid="{00000000-0005-0000-0000-00009B790000}"/>
    <cellStyle name="Normal 3 4 5 3 2" xfId="31430" xr:uid="{00000000-0005-0000-0000-00009C790000}"/>
    <cellStyle name="Normal 3 4 5 3 3" xfId="31431" xr:uid="{00000000-0005-0000-0000-00009D790000}"/>
    <cellStyle name="Normal 3 4 5 4" xfId="31432" xr:uid="{00000000-0005-0000-0000-00009E790000}"/>
    <cellStyle name="Normal 3 4 5 4 2" xfId="31433" xr:uid="{00000000-0005-0000-0000-00009F790000}"/>
    <cellStyle name="Normal 3 4 5 4 3" xfId="31434" xr:uid="{00000000-0005-0000-0000-0000A0790000}"/>
    <cellStyle name="Normal 3 4 5 5" xfId="31435" xr:uid="{00000000-0005-0000-0000-0000A1790000}"/>
    <cellStyle name="Normal 3 4 5 5 2" xfId="31436" xr:uid="{00000000-0005-0000-0000-0000A2790000}"/>
    <cellStyle name="Normal 3 4 5 5 3" xfId="31437" xr:uid="{00000000-0005-0000-0000-0000A3790000}"/>
    <cellStyle name="Normal 3 4 5 6" xfId="31438" xr:uid="{00000000-0005-0000-0000-0000A4790000}"/>
    <cellStyle name="Normal 3 4 5 6 2" xfId="31439" xr:uid="{00000000-0005-0000-0000-0000A5790000}"/>
    <cellStyle name="Normal 3 4 5 6 3" xfId="31440" xr:uid="{00000000-0005-0000-0000-0000A6790000}"/>
    <cellStyle name="Normal 3 4 5 7" xfId="31441" xr:uid="{00000000-0005-0000-0000-0000A7790000}"/>
    <cellStyle name="Normal 3 4 5 8" xfId="31442" xr:uid="{00000000-0005-0000-0000-0000A8790000}"/>
    <cellStyle name="Normal 3 4 6" xfId="31443" xr:uid="{00000000-0005-0000-0000-0000A9790000}"/>
    <cellStyle name="Normal 3 4 6 2" xfId="31444" xr:uid="{00000000-0005-0000-0000-0000AA790000}"/>
    <cellStyle name="Normal 3 4 6 2 2" xfId="31445" xr:uid="{00000000-0005-0000-0000-0000AB790000}"/>
    <cellStyle name="Normal 3 4 6 2 3" xfId="31446" xr:uid="{00000000-0005-0000-0000-0000AC790000}"/>
    <cellStyle name="Normal 3 4 6 3" xfId="31447" xr:uid="{00000000-0005-0000-0000-0000AD790000}"/>
    <cellStyle name="Normal 3 4 6 3 2" xfId="31448" xr:uid="{00000000-0005-0000-0000-0000AE790000}"/>
    <cellStyle name="Normal 3 4 6 3 3" xfId="31449" xr:uid="{00000000-0005-0000-0000-0000AF790000}"/>
    <cellStyle name="Normal 3 4 6 4" xfId="31450" xr:uid="{00000000-0005-0000-0000-0000B0790000}"/>
    <cellStyle name="Normal 3 4 6 4 2" xfId="31451" xr:uid="{00000000-0005-0000-0000-0000B1790000}"/>
    <cellStyle name="Normal 3 4 6 4 3" xfId="31452" xr:uid="{00000000-0005-0000-0000-0000B2790000}"/>
    <cellStyle name="Normal 3 4 6 5" xfId="31453" xr:uid="{00000000-0005-0000-0000-0000B3790000}"/>
    <cellStyle name="Normal 3 4 6 5 2" xfId="31454" xr:uid="{00000000-0005-0000-0000-0000B4790000}"/>
    <cellStyle name="Normal 3 4 6 5 3" xfId="31455" xr:uid="{00000000-0005-0000-0000-0000B5790000}"/>
    <cellStyle name="Normal 3 4 6 6" xfId="31456" xr:uid="{00000000-0005-0000-0000-0000B6790000}"/>
    <cellStyle name="Normal 3 4 6 7" xfId="31457" xr:uid="{00000000-0005-0000-0000-0000B7790000}"/>
    <cellStyle name="Normal 3 4 7" xfId="31458" xr:uid="{00000000-0005-0000-0000-0000B8790000}"/>
    <cellStyle name="Normal 3 4 7 2" xfId="31459" xr:uid="{00000000-0005-0000-0000-0000B9790000}"/>
    <cellStyle name="Normal 3 4 7 2 2" xfId="31460" xr:uid="{00000000-0005-0000-0000-0000BA790000}"/>
    <cellStyle name="Normal 3 4 7 2 3" xfId="31461" xr:uid="{00000000-0005-0000-0000-0000BB790000}"/>
    <cellStyle name="Normal 3 4 7 3" xfId="31462" xr:uid="{00000000-0005-0000-0000-0000BC790000}"/>
    <cellStyle name="Normal 3 4 7 3 2" xfId="31463" xr:uid="{00000000-0005-0000-0000-0000BD790000}"/>
    <cellStyle name="Normal 3 4 7 3 3" xfId="31464" xr:uid="{00000000-0005-0000-0000-0000BE790000}"/>
    <cellStyle name="Normal 3 4 7 4" xfId="31465" xr:uid="{00000000-0005-0000-0000-0000BF790000}"/>
    <cellStyle name="Normal 3 4 7 4 2" xfId="31466" xr:uid="{00000000-0005-0000-0000-0000C0790000}"/>
    <cellStyle name="Normal 3 4 7 4 3" xfId="31467" xr:uid="{00000000-0005-0000-0000-0000C1790000}"/>
    <cellStyle name="Normal 3 4 7 5" xfId="31468" xr:uid="{00000000-0005-0000-0000-0000C2790000}"/>
    <cellStyle name="Normal 3 4 7 5 2" xfId="31469" xr:uid="{00000000-0005-0000-0000-0000C3790000}"/>
    <cellStyle name="Normal 3 4 7 5 3" xfId="31470" xr:uid="{00000000-0005-0000-0000-0000C4790000}"/>
    <cellStyle name="Normal 3 4 7 6" xfId="31471" xr:uid="{00000000-0005-0000-0000-0000C5790000}"/>
    <cellStyle name="Normal 3 4 7 7" xfId="31472" xr:uid="{00000000-0005-0000-0000-0000C6790000}"/>
    <cellStyle name="Normal 3 4 8" xfId="31473" xr:uid="{00000000-0005-0000-0000-0000C7790000}"/>
    <cellStyle name="Normal 3 4 8 2" xfId="31474" xr:uid="{00000000-0005-0000-0000-0000C8790000}"/>
    <cellStyle name="Normal 3 4 8 2 2" xfId="31475" xr:uid="{00000000-0005-0000-0000-0000C9790000}"/>
    <cellStyle name="Normal 3 4 8 2 3" xfId="31476" xr:uid="{00000000-0005-0000-0000-0000CA790000}"/>
    <cellStyle name="Normal 3 4 8 3" xfId="31477" xr:uid="{00000000-0005-0000-0000-0000CB790000}"/>
    <cellStyle name="Normal 3 4 8 3 2" xfId="31478" xr:uid="{00000000-0005-0000-0000-0000CC790000}"/>
    <cellStyle name="Normal 3 4 8 3 3" xfId="31479" xr:uid="{00000000-0005-0000-0000-0000CD790000}"/>
    <cellStyle name="Normal 3 4 8 4" xfId="31480" xr:uid="{00000000-0005-0000-0000-0000CE790000}"/>
    <cellStyle name="Normal 3 4 8 4 2" xfId="31481" xr:uid="{00000000-0005-0000-0000-0000CF790000}"/>
    <cellStyle name="Normal 3 4 8 4 3" xfId="31482" xr:uid="{00000000-0005-0000-0000-0000D0790000}"/>
    <cellStyle name="Normal 3 4 8 5" xfId="31483" xr:uid="{00000000-0005-0000-0000-0000D1790000}"/>
    <cellStyle name="Normal 3 4 8 5 2" xfId="31484" xr:uid="{00000000-0005-0000-0000-0000D2790000}"/>
    <cellStyle name="Normal 3 4 8 5 3" xfId="31485" xr:uid="{00000000-0005-0000-0000-0000D3790000}"/>
    <cellStyle name="Normal 3 4 8 6" xfId="31486" xr:uid="{00000000-0005-0000-0000-0000D4790000}"/>
    <cellStyle name="Normal 3 4 8 7" xfId="31487" xr:uid="{00000000-0005-0000-0000-0000D5790000}"/>
    <cellStyle name="Normal 3 4 9" xfId="31488" xr:uid="{00000000-0005-0000-0000-0000D6790000}"/>
    <cellStyle name="Normal 3 4 9 2" xfId="31489" xr:uid="{00000000-0005-0000-0000-0000D7790000}"/>
    <cellStyle name="Normal 3 4 9 2 2" xfId="31490" xr:uid="{00000000-0005-0000-0000-0000D8790000}"/>
    <cellStyle name="Normal 3 4 9 2 3" xfId="31491" xr:uid="{00000000-0005-0000-0000-0000D9790000}"/>
    <cellStyle name="Normal 3 4 9 3" xfId="31492" xr:uid="{00000000-0005-0000-0000-0000DA790000}"/>
    <cellStyle name="Normal 3 4 9 3 2" xfId="31493" xr:uid="{00000000-0005-0000-0000-0000DB790000}"/>
    <cellStyle name="Normal 3 4 9 3 3" xfId="31494" xr:uid="{00000000-0005-0000-0000-0000DC790000}"/>
    <cellStyle name="Normal 3 4 9 4" xfId="31495" xr:uid="{00000000-0005-0000-0000-0000DD790000}"/>
    <cellStyle name="Normal 3 4 9 4 2" xfId="31496" xr:uid="{00000000-0005-0000-0000-0000DE790000}"/>
    <cellStyle name="Normal 3 4 9 4 3" xfId="31497" xr:uid="{00000000-0005-0000-0000-0000DF790000}"/>
    <cellStyle name="Normal 3 4 9 5" xfId="31498" xr:uid="{00000000-0005-0000-0000-0000E0790000}"/>
    <cellStyle name="Normal 3 4 9 5 2" xfId="31499" xr:uid="{00000000-0005-0000-0000-0000E1790000}"/>
    <cellStyle name="Normal 3 4 9 5 3" xfId="31500" xr:uid="{00000000-0005-0000-0000-0000E2790000}"/>
    <cellStyle name="Normal 3 4 9 6" xfId="31501" xr:uid="{00000000-0005-0000-0000-0000E3790000}"/>
    <cellStyle name="Normal 3 4 9 7" xfId="31502" xr:uid="{00000000-0005-0000-0000-0000E4790000}"/>
    <cellStyle name="Normal 3 5" xfId="1064" xr:uid="{00000000-0005-0000-0000-0000E5790000}"/>
    <cellStyle name="Normal 3 5 10" xfId="31504" xr:uid="{00000000-0005-0000-0000-0000E6790000}"/>
    <cellStyle name="Normal 3 5 10 2" xfId="31505" xr:uid="{00000000-0005-0000-0000-0000E7790000}"/>
    <cellStyle name="Normal 3 5 10 3" xfId="31506" xr:uid="{00000000-0005-0000-0000-0000E8790000}"/>
    <cellStyle name="Normal 3 5 11" xfId="31507" xr:uid="{00000000-0005-0000-0000-0000E9790000}"/>
    <cellStyle name="Normal 3 5 11 2" xfId="31508" xr:uid="{00000000-0005-0000-0000-0000EA790000}"/>
    <cellStyle name="Normal 3 5 11 3" xfId="31509" xr:uid="{00000000-0005-0000-0000-0000EB790000}"/>
    <cellStyle name="Normal 3 5 12" xfId="31510" xr:uid="{00000000-0005-0000-0000-0000EC790000}"/>
    <cellStyle name="Normal 3 5 12 2" xfId="31511" xr:uid="{00000000-0005-0000-0000-0000ED790000}"/>
    <cellStyle name="Normal 3 5 12 3" xfId="31512" xr:uid="{00000000-0005-0000-0000-0000EE790000}"/>
    <cellStyle name="Normal 3 5 13" xfId="31513" xr:uid="{00000000-0005-0000-0000-0000EF790000}"/>
    <cellStyle name="Normal 3 5 14" xfId="31514" xr:uid="{00000000-0005-0000-0000-0000F0790000}"/>
    <cellStyle name="Normal 3 5 15" xfId="31503" xr:uid="{00000000-0005-0000-0000-0000F1790000}"/>
    <cellStyle name="Normal 3 5 2" xfId="1468" xr:uid="{00000000-0005-0000-0000-0000F2790000}"/>
    <cellStyle name="Normal 3 5 2 10" xfId="31516" xr:uid="{00000000-0005-0000-0000-0000F3790000}"/>
    <cellStyle name="Normal 3 5 2 11" xfId="31517" xr:uid="{00000000-0005-0000-0000-0000F4790000}"/>
    <cellStyle name="Normal 3 5 2 12" xfId="31515" xr:uid="{00000000-0005-0000-0000-0000F5790000}"/>
    <cellStyle name="Normal 3 5 2 2" xfId="1570" xr:uid="{00000000-0005-0000-0000-0000F6790000}"/>
    <cellStyle name="Normal 3 5 2 2 2" xfId="31519" xr:uid="{00000000-0005-0000-0000-0000F7790000}"/>
    <cellStyle name="Normal 3 5 2 2 2 2" xfId="31520" xr:uid="{00000000-0005-0000-0000-0000F8790000}"/>
    <cellStyle name="Normal 3 5 2 2 2 2 2" xfId="31521" xr:uid="{00000000-0005-0000-0000-0000F9790000}"/>
    <cellStyle name="Normal 3 5 2 2 2 2 3" xfId="31522" xr:uid="{00000000-0005-0000-0000-0000FA790000}"/>
    <cellStyle name="Normal 3 5 2 2 2 3" xfId="31523" xr:uid="{00000000-0005-0000-0000-0000FB790000}"/>
    <cellStyle name="Normal 3 5 2 2 2 3 2" xfId="31524" xr:uid="{00000000-0005-0000-0000-0000FC790000}"/>
    <cellStyle name="Normal 3 5 2 2 2 3 3" xfId="31525" xr:uid="{00000000-0005-0000-0000-0000FD790000}"/>
    <cellStyle name="Normal 3 5 2 2 2 4" xfId="31526" xr:uid="{00000000-0005-0000-0000-0000FE790000}"/>
    <cellStyle name="Normal 3 5 2 2 2 4 2" xfId="31527" xr:uid="{00000000-0005-0000-0000-0000FF790000}"/>
    <cellStyle name="Normal 3 5 2 2 2 4 3" xfId="31528" xr:uid="{00000000-0005-0000-0000-0000007A0000}"/>
    <cellStyle name="Normal 3 5 2 2 2 5" xfId="31529" xr:uid="{00000000-0005-0000-0000-0000017A0000}"/>
    <cellStyle name="Normal 3 5 2 2 2 5 2" xfId="31530" xr:uid="{00000000-0005-0000-0000-0000027A0000}"/>
    <cellStyle name="Normal 3 5 2 2 2 5 3" xfId="31531" xr:uid="{00000000-0005-0000-0000-0000037A0000}"/>
    <cellStyle name="Normal 3 5 2 2 2 6" xfId="31532" xr:uid="{00000000-0005-0000-0000-0000047A0000}"/>
    <cellStyle name="Normal 3 5 2 2 2 7" xfId="31533" xr:uid="{00000000-0005-0000-0000-0000057A0000}"/>
    <cellStyle name="Normal 3 5 2 2 3" xfId="31534" xr:uid="{00000000-0005-0000-0000-0000067A0000}"/>
    <cellStyle name="Normal 3 5 2 2 3 2" xfId="31535" xr:uid="{00000000-0005-0000-0000-0000077A0000}"/>
    <cellStyle name="Normal 3 5 2 2 3 3" xfId="31536" xr:uid="{00000000-0005-0000-0000-0000087A0000}"/>
    <cellStyle name="Normal 3 5 2 2 4" xfId="31537" xr:uid="{00000000-0005-0000-0000-0000097A0000}"/>
    <cellStyle name="Normal 3 5 2 2 4 2" xfId="31538" xr:uid="{00000000-0005-0000-0000-00000A7A0000}"/>
    <cellStyle name="Normal 3 5 2 2 4 3" xfId="31539" xr:uid="{00000000-0005-0000-0000-00000B7A0000}"/>
    <cellStyle name="Normal 3 5 2 2 5" xfId="31540" xr:uid="{00000000-0005-0000-0000-00000C7A0000}"/>
    <cellStyle name="Normal 3 5 2 2 5 2" xfId="31541" xr:uid="{00000000-0005-0000-0000-00000D7A0000}"/>
    <cellStyle name="Normal 3 5 2 2 5 3" xfId="31542" xr:uid="{00000000-0005-0000-0000-00000E7A0000}"/>
    <cellStyle name="Normal 3 5 2 2 6" xfId="31543" xr:uid="{00000000-0005-0000-0000-00000F7A0000}"/>
    <cellStyle name="Normal 3 5 2 2 6 2" xfId="31544" xr:uid="{00000000-0005-0000-0000-0000107A0000}"/>
    <cellStyle name="Normal 3 5 2 2 6 3" xfId="31545" xr:uid="{00000000-0005-0000-0000-0000117A0000}"/>
    <cellStyle name="Normal 3 5 2 2 7" xfId="31546" xr:uid="{00000000-0005-0000-0000-0000127A0000}"/>
    <cellStyle name="Normal 3 5 2 2 8" xfId="31547" xr:uid="{00000000-0005-0000-0000-0000137A0000}"/>
    <cellStyle name="Normal 3 5 2 2 9" xfId="31518" xr:uid="{00000000-0005-0000-0000-0000147A0000}"/>
    <cellStyle name="Normal 3 5 2 3" xfId="31548" xr:uid="{00000000-0005-0000-0000-0000157A0000}"/>
    <cellStyle name="Normal 3 5 2 3 2" xfId="31549" xr:uid="{00000000-0005-0000-0000-0000167A0000}"/>
    <cellStyle name="Normal 3 5 2 3 2 2" xfId="31550" xr:uid="{00000000-0005-0000-0000-0000177A0000}"/>
    <cellStyle name="Normal 3 5 2 3 2 3" xfId="31551" xr:uid="{00000000-0005-0000-0000-0000187A0000}"/>
    <cellStyle name="Normal 3 5 2 3 3" xfId="31552" xr:uid="{00000000-0005-0000-0000-0000197A0000}"/>
    <cellStyle name="Normal 3 5 2 3 3 2" xfId="31553" xr:uid="{00000000-0005-0000-0000-00001A7A0000}"/>
    <cellStyle name="Normal 3 5 2 3 3 3" xfId="31554" xr:uid="{00000000-0005-0000-0000-00001B7A0000}"/>
    <cellStyle name="Normal 3 5 2 3 4" xfId="31555" xr:uid="{00000000-0005-0000-0000-00001C7A0000}"/>
    <cellStyle name="Normal 3 5 2 3 4 2" xfId="31556" xr:uid="{00000000-0005-0000-0000-00001D7A0000}"/>
    <cellStyle name="Normal 3 5 2 3 4 3" xfId="31557" xr:uid="{00000000-0005-0000-0000-00001E7A0000}"/>
    <cellStyle name="Normal 3 5 2 3 5" xfId="31558" xr:uid="{00000000-0005-0000-0000-00001F7A0000}"/>
    <cellStyle name="Normal 3 5 2 3 5 2" xfId="31559" xr:uid="{00000000-0005-0000-0000-0000207A0000}"/>
    <cellStyle name="Normal 3 5 2 3 5 3" xfId="31560" xr:uid="{00000000-0005-0000-0000-0000217A0000}"/>
    <cellStyle name="Normal 3 5 2 3 6" xfId="31561" xr:uid="{00000000-0005-0000-0000-0000227A0000}"/>
    <cellStyle name="Normal 3 5 2 3 7" xfId="31562" xr:uid="{00000000-0005-0000-0000-0000237A0000}"/>
    <cellStyle name="Normal 3 5 2 4" xfId="31563" xr:uid="{00000000-0005-0000-0000-0000247A0000}"/>
    <cellStyle name="Normal 3 5 2 4 2" xfId="31564" xr:uid="{00000000-0005-0000-0000-0000257A0000}"/>
    <cellStyle name="Normal 3 5 2 4 2 2" xfId="31565" xr:uid="{00000000-0005-0000-0000-0000267A0000}"/>
    <cellStyle name="Normal 3 5 2 4 2 3" xfId="31566" xr:uid="{00000000-0005-0000-0000-0000277A0000}"/>
    <cellStyle name="Normal 3 5 2 4 3" xfId="31567" xr:uid="{00000000-0005-0000-0000-0000287A0000}"/>
    <cellStyle name="Normal 3 5 2 4 3 2" xfId="31568" xr:uid="{00000000-0005-0000-0000-0000297A0000}"/>
    <cellStyle name="Normal 3 5 2 4 3 3" xfId="31569" xr:uid="{00000000-0005-0000-0000-00002A7A0000}"/>
    <cellStyle name="Normal 3 5 2 4 4" xfId="31570" xr:uid="{00000000-0005-0000-0000-00002B7A0000}"/>
    <cellStyle name="Normal 3 5 2 4 4 2" xfId="31571" xr:uid="{00000000-0005-0000-0000-00002C7A0000}"/>
    <cellStyle name="Normal 3 5 2 4 4 3" xfId="31572" xr:uid="{00000000-0005-0000-0000-00002D7A0000}"/>
    <cellStyle name="Normal 3 5 2 4 5" xfId="31573" xr:uid="{00000000-0005-0000-0000-00002E7A0000}"/>
    <cellStyle name="Normal 3 5 2 4 5 2" xfId="31574" xr:uid="{00000000-0005-0000-0000-00002F7A0000}"/>
    <cellStyle name="Normal 3 5 2 4 5 3" xfId="31575" xr:uid="{00000000-0005-0000-0000-0000307A0000}"/>
    <cellStyle name="Normal 3 5 2 4 6" xfId="31576" xr:uid="{00000000-0005-0000-0000-0000317A0000}"/>
    <cellStyle name="Normal 3 5 2 4 7" xfId="31577" xr:uid="{00000000-0005-0000-0000-0000327A0000}"/>
    <cellStyle name="Normal 3 5 2 5" xfId="31578" xr:uid="{00000000-0005-0000-0000-0000337A0000}"/>
    <cellStyle name="Normal 3 5 2 5 2" xfId="31579" xr:uid="{00000000-0005-0000-0000-0000347A0000}"/>
    <cellStyle name="Normal 3 5 2 5 2 2" xfId="31580" xr:uid="{00000000-0005-0000-0000-0000357A0000}"/>
    <cellStyle name="Normal 3 5 2 5 2 3" xfId="31581" xr:uid="{00000000-0005-0000-0000-0000367A0000}"/>
    <cellStyle name="Normal 3 5 2 5 3" xfId="31582" xr:uid="{00000000-0005-0000-0000-0000377A0000}"/>
    <cellStyle name="Normal 3 5 2 5 3 2" xfId="31583" xr:uid="{00000000-0005-0000-0000-0000387A0000}"/>
    <cellStyle name="Normal 3 5 2 5 3 3" xfId="31584" xr:uid="{00000000-0005-0000-0000-0000397A0000}"/>
    <cellStyle name="Normal 3 5 2 5 4" xfId="31585" xr:uid="{00000000-0005-0000-0000-00003A7A0000}"/>
    <cellStyle name="Normal 3 5 2 5 4 2" xfId="31586" xr:uid="{00000000-0005-0000-0000-00003B7A0000}"/>
    <cellStyle name="Normal 3 5 2 5 4 3" xfId="31587" xr:uid="{00000000-0005-0000-0000-00003C7A0000}"/>
    <cellStyle name="Normal 3 5 2 5 5" xfId="31588" xr:uid="{00000000-0005-0000-0000-00003D7A0000}"/>
    <cellStyle name="Normal 3 5 2 5 5 2" xfId="31589" xr:uid="{00000000-0005-0000-0000-00003E7A0000}"/>
    <cellStyle name="Normal 3 5 2 5 5 3" xfId="31590" xr:uid="{00000000-0005-0000-0000-00003F7A0000}"/>
    <cellStyle name="Normal 3 5 2 5 6" xfId="31591" xr:uid="{00000000-0005-0000-0000-0000407A0000}"/>
    <cellStyle name="Normal 3 5 2 5 7" xfId="31592" xr:uid="{00000000-0005-0000-0000-0000417A0000}"/>
    <cellStyle name="Normal 3 5 2 6" xfId="31593" xr:uid="{00000000-0005-0000-0000-0000427A0000}"/>
    <cellStyle name="Normal 3 5 2 6 2" xfId="31594" xr:uid="{00000000-0005-0000-0000-0000437A0000}"/>
    <cellStyle name="Normal 3 5 2 6 3" xfId="31595" xr:uid="{00000000-0005-0000-0000-0000447A0000}"/>
    <cellStyle name="Normal 3 5 2 7" xfId="31596" xr:uid="{00000000-0005-0000-0000-0000457A0000}"/>
    <cellStyle name="Normal 3 5 2 7 2" xfId="31597" xr:uid="{00000000-0005-0000-0000-0000467A0000}"/>
    <cellStyle name="Normal 3 5 2 7 3" xfId="31598" xr:uid="{00000000-0005-0000-0000-0000477A0000}"/>
    <cellStyle name="Normal 3 5 2 8" xfId="31599" xr:uid="{00000000-0005-0000-0000-0000487A0000}"/>
    <cellStyle name="Normal 3 5 2 8 2" xfId="31600" xr:uid="{00000000-0005-0000-0000-0000497A0000}"/>
    <cellStyle name="Normal 3 5 2 8 3" xfId="31601" xr:uid="{00000000-0005-0000-0000-00004A7A0000}"/>
    <cellStyle name="Normal 3 5 2 9" xfId="31602" xr:uid="{00000000-0005-0000-0000-00004B7A0000}"/>
    <cellStyle name="Normal 3 5 2 9 2" xfId="31603" xr:uid="{00000000-0005-0000-0000-00004C7A0000}"/>
    <cellStyle name="Normal 3 5 2 9 3" xfId="31604" xr:uid="{00000000-0005-0000-0000-00004D7A0000}"/>
    <cellStyle name="Normal 3 5 3" xfId="1555" xr:uid="{00000000-0005-0000-0000-00004E7A0000}"/>
    <cellStyle name="Normal 3 5 3 2" xfId="31606" xr:uid="{00000000-0005-0000-0000-00004F7A0000}"/>
    <cellStyle name="Normal 3 5 3 2 2" xfId="31607" xr:uid="{00000000-0005-0000-0000-0000507A0000}"/>
    <cellStyle name="Normal 3 5 3 2 2 2" xfId="31608" xr:uid="{00000000-0005-0000-0000-0000517A0000}"/>
    <cellStyle name="Normal 3 5 3 2 2 3" xfId="31609" xr:uid="{00000000-0005-0000-0000-0000527A0000}"/>
    <cellStyle name="Normal 3 5 3 2 3" xfId="31610" xr:uid="{00000000-0005-0000-0000-0000537A0000}"/>
    <cellStyle name="Normal 3 5 3 2 3 2" xfId="31611" xr:uid="{00000000-0005-0000-0000-0000547A0000}"/>
    <cellStyle name="Normal 3 5 3 2 3 3" xfId="31612" xr:uid="{00000000-0005-0000-0000-0000557A0000}"/>
    <cellStyle name="Normal 3 5 3 2 4" xfId="31613" xr:uid="{00000000-0005-0000-0000-0000567A0000}"/>
    <cellStyle name="Normal 3 5 3 2 4 2" xfId="31614" xr:uid="{00000000-0005-0000-0000-0000577A0000}"/>
    <cellStyle name="Normal 3 5 3 2 4 3" xfId="31615" xr:uid="{00000000-0005-0000-0000-0000587A0000}"/>
    <cellStyle name="Normal 3 5 3 2 5" xfId="31616" xr:uid="{00000000-0005-0000-0000-0000597A0000}"/>
    <cellStyle name="Normal 3 5 3 2 5 2" xfId="31617" xr:uid="{00000000-0005-0000-0000-00005A7A0000}"/>
    <cellStyle name="Normal 3 5 3 2 5 3" xfId="31618" xr:uid="{00000000-0005-0000-0000-00005B7A0000}"/>
    <cellStyle name="Normal 3 5 3 2 6" xfId="31619" xr:uid="{00000000-0005-0000-0000-00005C7A0000}"/>
    <cellStyle name="Normal 3 5 3 2 7" xfId="31620" xr:uid="{00000000-0005-0000-0000-00005D7A0000}"/>
    <cellStyle name="Normal 3 5 3 3" xfId="31621" xr:uid="{00000000-0005-0000-0000-00005E7A0000}"/>
    <cellStyle name="Normal 3 5 3 3 2" xfId="31622" xr:uid="{00000000-0005-0000-0000-00005F7A0000}"/>
    <cellStyle name="Normal 3 5 3 3 3" xfId="31623" xr:uid="{00000000-0005-0000-0000-0000607A0000}"/>
    <cellStyle name="Normal 3 5 3 4" xfId="31624" xr:uid="{00000000-0005-0000-0000-0000617A0000}"/>
    <cellStyle name="Normal 3 5 3 4 2" xfId="31625" xr:uid="{00000000-0005-0000-0000-0000627A0000}"/>
    <cellStyle name="Normal 3 5 3 4 3" xfId="31626" xr:uid="{00000000-0005-0000-0000-0000637A0000}"/>
    <cellStyle name="Normal 3 5 3 5" xfId="31627" xr:uid="{00000000-0005-0000-0000-0000647A0000}"/>
    <cellStyle name="Normal 3 5 3 5 2" xfId="31628" xr:uid="{00000000-0005-0000-0000-0000657A0000}"/>
    <cellStyle name="Normal 3 5 3 5 3" xfId="31629" xr:uid="{00000000-0005-0000-0000-0000667A0000}"/>
    <cellStyle name="Normal 3 5 3 6" xfId="31630" xr:uid="{00000000-0005-0000-0000-0000677A0000}"/>
    <cellStyle name="Normal 3 5 3 6 2" xfId="31631" xr:uid="{00000000-0005-0000-0000-0000687A0000}"/>
    <cellStyle name="Normal 3 5 3 6 3" xfId="31632" xr:uid="{00000000-0005-0000-0000-0000697A0000}"/>
    <cellStyle name="Normal 3 5 3 7" xfId="31633" xr:uid="{00000000-0005-0000-0000-00006A7A0000}"/>
    <cellStyle name="Normal 3 5 3 8" xfId="31634" xr:uid="{00000000-0005-0000-0000-00006B7A0000}"/>
    <cellStyle name="Normal 3 5 3 9" xfId="31605" xr:uid="{00000000-0005-0000-0000-00006C7A0000}"/>
    <cellStyle name="Normal 3 5 4" xfId="31635" xr:uid="{00000000-0005-0000-0000-00006D7A0000}"/>
    <cellStyle name="Normal 3 5 4 2" xfId="31636" xr:uid="{00000000-0005-0000-0000-00006E7A0000}"/>
    <cellStyle name="Normal 3 5 4 2 2" xfId="31637" xr:uid="{00000000-0005-0000-0000-00006F7A0000}"/>
    <cellStyle name="Normal 3 5 4 2 2 2" xfId="31638" xr:uid="{00000000-0005-0000-0000-0000707A0000}"/>
    <cellStyle name="Normal 3 5 4 2 2 3" xfId="31639" xr:uid="{00000000-0005-0000-0000-0000717A0000}"/>
    <cellStyle name="Normal 3 5 4 2 3" xfId="31640" xr:uid="{00000000-0005-0000-0000-0000727A0000}"/>
    <cellStyle name="Normal 3 5 4 2 3 2" xfId="31641" xr:uid="{00000000-0005-0000-0000-0000737A0000}"/>
    <cellStyle name="Normal 3 5 4 2 3 3" xfId="31642" xr:uid="{00000000-0005-0000-0000-0000747A0000}"/>
    <cellStyle name="Normal 3 5 4 2 4" xfId="31643" xr:uid="{00000000-0005-0000-0000-0000757A0000}"/>
    <cellStyle name="Normal 3 5 4 2 4 2" xfId="31644" xr:uid="{00000000-0005-0000-0000-0000767A0000}"/>
    <cellStyle name="Normal 3 5 4 2 4 3" xfId="31645" xr:uid="{00000000-0005-0000-0000-0000777A0000}"/>
    <cellStyle name="Normal 3 5 4 2 5" xfId="31646" xr:uid="{00000000-0005-0000-0000-0000787A0000}"/>
    <cellStyle name="Normal 3 5 4 2 5 2" xfId="31647" xr:uid="{00000000-0005-0000-0000-0000797A0000}"/>
    <cellStyle name="Normal 3 5 4 2 5 3" xfId="31648" xr:uid="{00000000-0005-0000-0000-00007A7A0000}"/>
    <cellStyle name="Normal 3 5 4 2 6" xfId="31649" xr:uid="{00000000-0005-0000-0000-00007B7A0000}"/>
    <cellStyle name="Normal 3 5 4 2 7" xfId="31650" xr:uid="{00000000-0005-0000-0000-00007C7A0000}"/>
    <cellStyle name="Normal 3 5 4 3" xfId="31651" xr:uid="{00000000-0005-0000-0000-00007D7A0000}"/>
    <cellStyle name="Normal 3 5 4 3 2" xfId="31652" xr:uid="{00000000-0005-0000-0000-00007E7A0000}"/>
    <cellStyle name="Normal 3 5 4 3 3" xfId="31653" xr:uid="{00000000-0005-0000-0000-00007F7A0000}"/>
    <cellStyle name="Normal 3 5 4 4" xfId="31654" xr:uid="{00000000-0005-0000-0000-0000807A0000}"/>
    <cellStyle name="Normal 3 5 4 4 2" xfId="31655" xr:uid="{00000000-0005-0000-0000-0000817A0000}"/>
    <cellStyle name="Normal 3 5 4 4 3" xfId="31656" xr:uid="{00000000-0005-0000-0000-0000827A0000}"/>
    <cellStyle name="Normal 3 5 4 5" xfId="31657" xr:uid="{00000000-0005-0000-0000-0000837A0000}"/>
    <cellStyle name="Normal 3 5 4 5 2" xfId="31658" xr:uid="{00000000-0005-0000-0000-0000847A0000}"/>
    <cellStyle name="Normal 3 5 4 5 3" xfId="31659" xr:uid="{00000000-0005-0000-0000-0000857A0000}"/>
    <cellStyle name="Normal 3 5 4 6" xfId="31660" xr:uid="{00000000-0005-0000-0000-0000867A0000}"/>
    <cellStyle name="Normal 3 5 4 6 2" xfId="31661" xr:uid="{00000000-0005-0000-0000-0000877A0000}"/>
    <cellStyle name="Normal 3 5 4 6 3" xfId="31662" xr:uid="{00000000-0005-0000-0000-0000887A0000}"/>
    <cellStyle name="Normal 3 5 4 7" xfId="31663" xr:uid="{00000000-0005-0000-0000-0000897A0000}"/>
    <cellStyle name="Normal 3 5 4 8" xfId="31664" xr:uid="{00000000-0005-0000-0000-00008A7A0000}"/>
    <cellStyle name="Normal 3 5 5" xfId="31665" xr:uid="{00000000-0005-0000-0000-00008B7A0000}"/>
    <cellStyle name="Normal 3 5 5 2" xfId="31666" xr:uid="{00000000-0005-0000-0000-00008C7A0000}"/>
    <cellStyle name="Normal 3 5 5 2 2" xfId="31667" xr:uid="{00000000-0005-0000-0000-00008D7A0000}"/>
    <cellStyle name="Normal 3 5 5 2 3" xfId="31668" xr:uid="{00000000-0005-0000-0000-00008E7A0000}"/>
    <cellStyle name="Normal 3 5 5 3" xfId="31669" xr:uid="{00000000-0005-0000-0000-00008F7A0000}"/>
    <cellStyle name="Normal 3 5 5 3 2" xfId="31670" xr:uid="{00000000-0005-0000-0000-0000907A0000}"/>
    <cellStyle name="Normal 3 5 5 3 3" xfId="31671" xr:uid="{00000000-0005-0000-0000-0000917A0000}"/>
    <cellStyle name="Normal 3 5 5 4" xfId="31672" xr:uid="{00000000-0005-0000-0000-0000927A0000}"/>
    <cellStyle name="Normal 3 5 5 4 2" xfId="31673" xr:uid="{00000000-0005-0000-0000-0000937A0000}"/>
    <cellStyle name="Normal 3 5 5 4 3" xfId="31674" xr:uid="{00000000-0005-0000-0000-0000947A0000}"/>
    <cellStyle name="Normal 3 5 5 5" xfId="31675" xr:uid="{00000000-0005-0000-0000-0000957A0000}"/>
    <cellStyle name="Normal 3 5 5 5 2" xfId="31676" xr:uid="{00000000-0005-0000-0000-0000967A0000}"/>
    <cellStyle name="Normal 3 5 5 5 3" xfId="31677" xr:uid="{00000000-0005-0000-0000-0000977A0000}"/>
    <cellStyle name="Normal 3 5 5 6" xfId="31678" xr:uid="{00000000-0005-0000-0000-0000987A0000}"/>
    <cellStyle name="Normal 3 5 5 7" xfId="31679" xr:uid="{00000000-0005-0000-0000-0000997A0000}"/>
    <cellStyle name="Normal 3 5 6" xfId="31680" xr:uid="{00000000-0005-0000-0000-00009A7A0000}"/>
    <cellStyle name="Normal 3 5 6 2" xfId="31681" xr:uid="{00000000-0005-0000-0000-00009B7A0000}"/>
    <cellStyle name="Normal 3 5 6 2 2" xfId="31682" xr:uid="{00000000-0005-0000-0000-00009C7A0000}"/>
    <cellStyle name="Normal 3 5 6 2 3" xfId="31683" xr:uid="{00000000-0005-0000-0000-00009D7A0000}"/>
    <cellStyle name="Normal 3 5 6 3" xfId="31684" xr:uid="{00000000-0005-0000-0000-00009E7A0000}"/>
    <cellStyle name="Normal 3 5 6 3 2" xfId="31685" xr:uid="{00000000-0005-0000-0000-00009F7A0000}"/>
    <cellStyle name="Normal 3 5 6 3 3" xfId="31686" xr:uid="{00000000-0005-0000-0000-0000A07A0000}"/>
    <cellStyle name="Normal 3 5 6 4" xfId="31687" xr:uid="{00000000-0005-0000-0000-0000A17A0000}"/>
    <cellStyle name="Normal 3 5 6 4 2" xfId="31688" xr:uid="{00000000-0005-0000-0000-0000A27A0000}"/>
    <cellStyle name="Normal 3 5 6 4 3" xfId="31689" xr:uid="{00000000-0005-0000-0000-0000A37A0000}"/>
    <cellStyle name="Normal 3 5 6 5" xfId="31690" xr:uid="{00000000-0005-0000-0000-0000A47A0000}"/>
    <cellStyle name="Normal 3 5 6 5 2" xfId="31691" xr:uid="{00000000-0005-0000-0000-0000A57A0000}"/>
    <cellStyle name="Normal 3 5 6 5 3" xfId="31692" xr:uid="{00000000-0005-0000-0000-0000A67A0000}"/>
    <cellStyle name="Normal 3 5 6 6" xfId="31693" xr:uid="{00000000-0005-0000-0000-0000A77A0000}"/>
    <cellStyle name="Normal 3 5 6 7" xfId="31694" xr:uid="{00000000-0005-0000-0000-0000A87A0000}"/>
    <cellStyle name="Normal 3 5 7" xfId="31695" xr:uid="{00000000-0005-0000-0000-0000A97A0000}"/>
    <cellStyle name="Normal 3 5 7 2" xfId="31696" xr:uid="{00000000-0005-0000-0000-0000AA7A0000}"/>
    <cellStyle name="Normal 3 5 7 2 2" xfId="31697" xr:uid="{00000000-0005-0000-0000-0000AB7A0000}"/>
    <cellStyle name="Normal 3 5 7 2 3" xfId="31698" xr:uid="{00000000-0005-0000-0000-0000AC7A0000}"/>
    <cellStyle name="Normal 3 5 7 3" xfId="31699" xr:uid="{00000000-0005-0000-0000-0000AD7A0000}"/>
    <cellStyle name="Normal 3 5 7 3 2" xfId="31700" xr:uid="{00000000-0005-0000-0000-0000AE7A0000}"/>
    <cellStyle name="Normal 3 5 7 3 3" xfId="31701" xr:uid="{00000000-0005-0000-0000-0000AF7A0000}"/>
    <cellStyle name="Normal 3 5 7 4" xfId="31702" xr:uid="{00000000-0005-0000-0000-0000B07A0000}"/>
    <cellStyle name="Normal 3 5 7 4 2" xfId="31703" xr:uid="{00000000-0005-0000-0000-0000B17A0000}"/>
    <cellStyle name="Normal 3 5 7 4 3" xfId="31704" xr:uid="{00000000-0005-0000-0000-0000B27A0000}"/>
    <cellStyle name="Normal 3 5 7 5" xfId="31705" xr:uid="{00000000-0005-0000-0000-0000B37A0000}"/>
    <cellStyle name="Normal 3 5 7 5 2" xfId="31706" xr:uid="{00000000-0005-0000-0000-0000B47A0000}"/>
    <cellStyle name="Normal 3 5 7 5 3" xfId="31707" xr:uid="{00000000-0005-0000-0000-0000B57A0000}"/>
    <cellStyle name="Normal 3 5 7 6" xfId="31708" xr:uid="{00000000-0005-0000-0000-0000B67A0000}"/>
    <cellStyle name="Normal 3 5 7 7" xfId="31709" xr:uid="{00000000-0005-0000-0000-0000B77A0000}"/>
    <cellStyle name="Normal 3 5 8" xfId="31710" xr:uid="{00000000-0005-0000-0000-0000B87A0000}"/>
    <cellStyle name="Normal 3 5 8 2" xfId="31711" xr:uid="{00000000-0005-0000-0000-0000B97A0000}"/>
    <cellStyle name="Normal 3 5 8 2 2" xfId="31712" xr:uid="{00000000-0005-0000-0000-0000BA7A0000}"/>
    <cellStyle name="Normal 3 5 8 2 3" xfId="31713" xr:uid="{00000000-0005-0000-0000-0000BB7A0000}"/>
    <cellStyle name="Normal 3 5 8 3" xfId="31714" xr:uid="{00000000-0005-0000-0000-0000BC7A0000}"/>
    <cellStyle name="Normal 3 5 8 3 2" xfId="31715" xr:uid="{00000000-0005-0000-0000-0000BD7A0000}"/>
    <cellStyle name="Normal 3 5 8 3 3" xfId="31716" xr:uid="{00000000-0005-0000-0000-0000BE7A0000}"/>
    <cellStyle name="Normal 3 5 8 4" xfId="31717" xr:uid="{00000000-0005-0000-0000-0000BF7A0000}"/>
    <cellStyle name="Normal 3 5 8 4 2" xfId="31718" xr:uid="{00000000-0005-0000-0000-0000C07A0000}"/>
    <cellStyle name="Normal 3 5 8 4 3" xfId="31719" xr:uid="{00000000-0005-0000-0000-0000C17A0000}"/>
    <cellStyle name="Normal 3 5 8 5" xfId="31720" xr:uid="{00000000-0005-0000-0000-0000C27A0000}"/>
    <cellStyle name="Normal 3 5 8 5 2" xfId="31721" xr:uid="{00000000-0005-0000-0000-0000C37A0000}"/>
    <cellStyle name="Normal 3 5 8 5 3" xfId="31722" xr:uid="{00000000-0005-0000-0000-0000C47A0000}"/>
    <cellStyle name="Normal 3 5 8 6" xfId="31723" xr:uid="{00000000-0005-0000-0000-0000C57A0000}"/>
    <cellStyle name="Normal 3 5 8 7" xfId="31724" xr:uid="{00000000-0005-0000-0000-0000C67A0000}"/>
    <cellStyle name="Normal 3 5 9" xfId="31725" xr:uid="{00000000-0005-0000-0000-0000C77A0000}"/>
    <cellStyle name="Normal 3 5 9 2" xfId="31726" xr:uid="{00000000-0005-0000-0000-0000C87A0000}"/>
    <cellStyle name="Normal 3 5 9 3" xfId="31727" xr:uid="{00000000-0005-0000-0000-0000C97A0000}"/>
    <cellStyle name="Normal 3 6" xfId="31728" xr:uid="{00000000-0005-0000-0000-0000CA7A0000}"/>
    <cellStyle name="Normal 3 6 10" xfId="31729" xr:uid="{00000000-0005-0000-0000-0000CB7A0000}"/>
    <cellStyle name="Normal 3 6 11" xfId="31730" xr:uid="{00000000-0005-0000-0000-0000CC7A0000}"/>
    <cellStyle name="Normal 3 6 2" xfId="31731" xr:uid="{00000000-0005-0000-0000-0000CD7A0000}"/>
    <cellStyle name="Normal 3 6 2 2" xfId="31732" xr:uid="{00000000-0005-0000-0000-0000CE7A0000}"/>
    <cellStyle name="Normal 3 6 2 2 2" xfId="31733" xr:uid="{00000000-0005-0000-0000-0000CF7A0000}"/>
    <cellStyle name="Normal 3 6 2 2 2 2" xfId="31734" xr:uid="{00000000-0005-0000-0000-0000D07A0000}"/>
    <cellStyle name="Normal 3 6 2 2 2 3" xfId="31735" xr:uid="{00000000-0005-0000-0000-0000D17A0000}"/>
    <cellStyle name="Normal 3 6 2 2 3" xfId="31736" xr:uid="{00000000-0005-0000-0000-0000D27A0000}"/>
    <cellStyle name="Normal 3 6 2 2 3 2" xfId="31737" xr:uid="{00000000-0005-0000-0000-0000D37A0000}"/>
    <cellStyle name="Normal 3 6 2 2 3 3" xfId="31738" xr:uid="{00000000-0005-0000-0000-0000D47A0000}"/>
    <cellStyle name="Normal 3 6 2 2 4" xfId="31739" xr:uid="{00000000-0005-0000-0000-0000D57A0000}"/>
    <cellStyle name="Normal 3 6 2 2 4 2" xfId="31740" xr:uid="{00000000-0005-0000-0000-0000D67A0000}"/>
    <cellStyle name="Normal 3 6 2 2 4 3" xfId="31741" xr:uid="{00000000-0005-0000-0000-0000D77A0000}"/>
    <cellStyle name="Normal 3 6 2 2 5" xfId="31742" xr:uid="{00000000-0005-0000-0000-0000D87A0000}"/>
    <cellStyle name="Normal 3 6 2 2 5 2" xfId="31743" xr:uid="{00000000-0005-0000-0000-0000D97A0000}"/>
    <cellStyle name="Normal 3 6 2 2 5 3" xfId="31744" xr:uid="{00000000-0005-0000-0000-0000DA7A0000}"/>
    <cellStyle name="Normal 3 6 2 2 6" xfId="31745" xr:uid="{00000000-0005-0000-0000-0000DB7A0000}"/>
    <cellStyle name="Normal 3 6 2 2 7" xfId="31746" xr:uid="{00000000-0005-0000-0000-0000DC7A0000}"/>
    <cellStyle name="Normal 3 6 2 3" xfId="31747" xr:uid="{00000000-0005-0000-0000-0000DD7A0000}"/>
    <cellStyle name="Normal 3 6 2 3 2" xfId="31748" xr:uid="{00000000-0005-0000-0000-0000DE7A0000}"/>
    <cellStyle name="Normal 3 6 2 3 3" xfId="31749" xr:uid="{00000000-0005-0000-0000-0000DF7A0000}"/>
    <cellStyle name="Normal 3 6 2 4" xfId="31750" xr:uid="{00000000-0005-0000-0000-0000E07A0000}"/>
    <cellStyle name="Normal 3 6 2 4 2" xfId="31751" xr:uid="{00000000-0005-0000-0000-0000E17A0000}"/>
    <cellStyle name="Normal 3 6 2 4 3" xfId="31752" xr:uid="{00000000-0005-0000-0000-0000E27A0000}"/>
    <cellStyle name="Normal 3 6 2 5" xfId="31753" xr:uid="{00000000-0005-0000-0000-0000E37A0000}"/>
    <cellStyle name="Normal 3 6 2 5 2" xfId="31754" xr:uid="{00000000-0005-0000-0000-0000E47A0000}"/>
    <cellStyle name="Normal 3 6 2 5 3" xfId="31755" xr:uid="{00000000-0005-0000-0000-0000E57A0000}"/>
    <cellStyle name="Normal 3 6 2 6" xfId="31756" xr:uid="{00000000-0005-0000-0000-0000E67A0000}"/>
    <cellStyle name="Normal 3 6 2 6 2" xfId="31757" xr:uid="{00000000-0005-0000-0000-0000E77A0000}"/>
    <cellStyle name="Normal 3 6 2 6 3" xfId="31758" xr:uid="{00000000-0005-0000-0000-0000E87A0000}"/>
    <cellStyle name="Normal 3 6 2 7" xfId="31759" xr:uid="{00000000-0005-0000-0000-0000E97A0000}"/>
    <cellStyle name="Normal 3 6 2 8" xfId="31760" xr:uid="{00000000-0005-0000-0000-0000EA7A0000}"/>
    <cellStyle name="Normal 3 6 3" xfId="31761" xr:uid="{00000000-0005-0000-0000-0000EB7A0000}"/>
    <cellStyle name="Normal 3 6 3 2" xfId="31762" xr:uid="{00000000-0005-0000-0000-0000EC7A0000}"/>
    <cellStyle name="Normal 3 6 3 2 2" xfId="31763" xr:uid="{00000000-0005-0000-0000-0000ED7A0000}"/>
    <cellStyle name="Normal 3 6 3 2 3" xfId="31764" xr:uid="{00000000-0005-0000-0000-0000EE7A0000}"/>
    <cellStyle name="Normal 3 6 3 3" xfId="31765" xr:uid="{00000000-0005-0000-0000-0000EF7A0000}"/>
    <cellStyle name="Normal 3 6 3 3 2" xfId="31766" xr:uid="{00000000-0005-0000-0000-0000F07A0000}"/>
    <cellStyle name="Normal 3 6 3 3 3" xfId="31767" xr:uid="{00000000-0005-0000-0000-0000F17A0000}"/>
    <cellStyle name="Normal 3 6 3 4" xfId="31768" xr:uid="{00000000-0005-0000-0000-0000F27A0000}"/>
    <cellStyle name="Normal 3 6 3 4 2" xfId="31769" xr:uid="{00000000-0005-0000-0000-0000F37A0000}"/>
    <cellStyle name="Normal 3 6 3 4 3" xfId="31770" xr:uid="{00000000-0005-0000-0000-0000F47A0000}"/>
    <cellStyle name="Normal 3 6 3 5" xfId="31771" xr:uid="{00000000-0005-0000-0000-0000F57A0000}"/>
    <cellStyle name="Normal 3 6 3 5 2" xfId="31772" xr:uid="{00000000-0005-0000-0000-0000F67A0000}"/>
    <cellStyle name="Normal 3 6 3 5 3" xfId="31773" xr:uid="{00000000-0005-0000-0000-0000F77A0000}"/>
    <cellStyle name="Normal 3 6 3 6" xfId="31774" xr:uid="{00000000-0005-0000-0000-0000F87A0000}"/>
    <cellStyle name="Normal 3 6 3 7" xfId="31775" xr:uid="{00000000-0005-0000-0000-0000F97A0000}"/>
    <cellStyle name="Normal 3 6 4" xfId="31776" xr:uid="{00000000-0005-0000-0000-0000FA7A0000}"/>
    <cellStyle name="Normal 3 6 4 2" xfId="31777" xr:uid="{00000000-0005-0000-0000-0000FB7A0000}"/>
    <cellStyle name="Normal 3 6 4 2 2" xfId="31778" xr:uid="{00000000-0005-0000-0000-0000FC7A0000}"/>
    <cellStyle name="Normal 3 6 4 2 3" xfId="31779" xr:uid="{00000000-0005-0000-0000-0000FD7A0000}"/>
    <cellStyle name="Normal 3 6 4 3" xfId="31780" xr:uid="{00000000-0005-0000-0000-0000FE7A0000}"/>
    <cellStyle name="Normal 3 6 4 3 2" xfId="31781" xr:uid="{00000000-0005-0000-0000-0000FF7A0000}"/>
    <cellStyle name="Normal 3 6 4 3 3" xfId="31782" xr:uid="{00000000-0005-0000-0000-0000007B0000}"/>
    <cellStyle name="Normal 3 6 4 4" xfId="31783" xr:uid="{00000000-0005-0000-0000-0000017B0000}"/>
    <cellStyle name="Normal 3 6 4 4 2" xfId="31784" xr:uid="{00000000-0005-0000-0000-0000027B0000}"/>
    <cellStyle name="Normal 3 6 4 4 3" xfId="31785" xr:uid="{00000000-0005-0000-0000-0000037B0000}"/>
    <cellStyle name="Normal 3 6 4 5" xfId="31786" xr:uid="{00000000-0005-0000-0000-0000047B0000}"/>
    <cellStyle name="Normal 3 6 4 5 2" xfId="31787" xr:uid="{00000000-0005-0000-0000-0000057B0000}"/>
    <cellStyle name="Normal 3 6 4 5 3" xfId="31788" xr:uid="{00000000-0005-0000-0000-0000067B0000}"/>
    <cellStyle name="Normal 3 6 4 6" xfId="31789" xr:uid="{00000000-0005-0000-0000-0000077B0000}"/>
    <cellStyle name="Normal 3 6 4 7" xfId="31790" xr:uid="{00000000-0005-0000-0000-0000087B0000}"/>
    <cellStyle name="Normal 3 6 5" xfId="31791" xr:uid="{00000000-0005-0000-0000-0000097B0000}"/>
    <cellStyle name="Normal 3 6 5 2" xfId="31792" xr:uid="{00000000-0005-0000-0000-00000A7B0000}"/>
    <cellStyle name="Normal 3 6 5 2 2" xfId="31793" xr:uid="{00000000-0005-0000-0000-00000B7B0000}"/>
    <cellStyle name="Normal 3 6 5 2 3" xfId="31794" xr:uid="{00000000-0005-0000-0000-00000C7B0000}"/>
    <cellStyle name="Normal 3 6 5 3" xfId="31795" xr:uid="{00000000-0005-0000-0000-00000D7B0000}"/>
    <cellStyle name="Normal 3 6 5 3 2" xfId="31796" xr:uid="{00000000-0005-0000-0000-00000E7B0000}"/>
    <cellStyle name="Normal 3 6 5 3 3" xfId="31797" xr:uid="{00000000-0005-0000-0000-00000F7B0000}"/>
    <cellStyle name="Normal 3 6 5 4" xfId="31798" xr:uid="{00000000-0005-0000-0000-0000107B0000}"/>
    <cellStyle name="Normal 3 6 5 4 2" xfId="31799" xr:uid="{00000000-0005-0000-0000-0000117B0000}"/>
    <cellStyle name="Normal 3 6 5 4 3" xfId="31800" xr:uid="{00000000-0005-0000-0000-0000127B0000}"/>
    <cellStyle name="Normal 3 6 5 5" xfId="31801" xr:uid="{00000000-0005-0000-0000-0000137B0000}"/>
    <cellStyle name="Normal 3 6 5 5 2" xfId="31802" xr:uid="{00000000-0005-0000-0000-0000147B0000}"/>
    <cellStyle name="Normal 3 6 5 5 3" xfId="31803" xr:uid="{00000000-0005-0000-0000-0000157B0000}"/>
    <cellStyle name="Normal 3 6 5 6" xfId="31804" xr:uid="{00000000-0005-0000-0000-0000167B0000}"/>
    <cellStyle name="Normal 3 6 5 7" xfId="31805" xr:uid="{00000000-0005-0000-0000-0000177B0000}"/>
    <cellStyle name="Normal 3 6 6" xfId="31806" xr:uid="{00000000-0005-0000-0000-0000187B0000}"/>
    <cellStyle name="Normal 3 6 6 2" xfId="31807" xr:uid="{00000000-0005-0000-0000-0000197B0000}"/>
    <cellStyle name="Normal 3 6 6 3" xfId="31808" xr:uid="{00000000-0005-0000-0000-00001A7B0000}"/>
    <cellStyle name="Normal 3 6 7" xfId="31809" xr:uid="{00000000-0005-0000-0000-00001B7B0000}"/>
    <cellStyle name="Normal 3 6 7 2" xfId="31810" xr:uid="{00000000-0005-0000-0000-00001C7B0000}"/>
    <cellStyle name="Normal 3 6 7 3" xfId="31811" xr:uid="{00000000-0005-0000-0000-00001D7B0000}"/>
    <cellStyle name="Normal 3 6 8" xfId="31812" xr:uid="{00000000-0005-0000-0000-00001E7B0000}"/>
    <cellStyle name="Normal 3 6 8 2" xfId="31813" xr:uid="{00000000-0005-0000-0000-00001F7B0000}"/>
    <cellStyle name="Normal 3 6 8 3" xfId="31814" xr:uid="{00000000-0005-0000-0000-0000207B0000}"/>
    <cellStyle name="Normal 3 6 9" xfId="31815" xr:uid="{00000000-0005-0000-0000-0000217B0000}"/>
    <cellStyle name="Normal 3 6 9 2" xfId="31816" xr:uid="{00000000-0005-0000-0000-0000227B0000}"/>
    <cellStyle name="Normal 3 6 9 3" xfId="31817" xr:uid="{00000000-0005-0000-0000-0000237B0000}"/>
    <cellStyle name="Normal 3 7" xfId="31818" xr:uid="{00000000-0005-0000-0000-0000247B0000}"/>
    <cellStyle name="Normal 3 7 2" xfId="31819" xr:uid="{00000000-0005-0000-0000-0000257B0000}"/>
    <cellStyle name="Normal 3 7 2 2" xfId="31820" xr:uid="{00000000-0005-0000-0000-0000267B0000}"/>
    <cellStyle name="Normal 3 7 2 2 2" xfId="31821" xr:uid="{00000000-0005-0000-0000-0000277B0000}"/>
    <cellStyle name="Normal 3 7 2 2 3" xfId="31822" xr:uid="{00000000-0005-0000-0000-0000287B0000}"/>
    <cellStyle name="Normal 3 7 2 3" xfId="31823" xr:uid="{00000000-0005-0000-0000-0000297B0000}"/>
    <cellStyle name="Normal 3 7 2 3 2" xfId="31824" xr:uid="{00000000-0005-0000-0000-00002A7B0000}"/>
    <cellStyle name="Normal 3 7 2 3 3" xfId="31825" xr:uid="{00000000-0005-0000-0000-00002B7B0000}"/>
    <cellStyle name="Normal 3 7 2 4" xfId="31826" xr:uid="{00000000-0005-0000-0000-00002C7B0000}"/>
    <cellStyle name="Normal 3 7 2 4 2" xfId="31827" xr:uid="{00000000-0005-0000-0000-00002D7B0000}"/>
    <cellStyle name="Normal 3 7 2 4 3" xfId="31828" xr:uid="{00000000-0005-0000-0000-00002E7B0000}"/>
    <cellStyle name="Normal 3 7 2 5" xfId="31829" xr:uid="{00000000-0005-0000-0000-00002F7B0000}"/>
    <cellStyle name="Normal 3 7 2 5 2" xfId="31830" xr:uid="{00000000-0005-0000-0000-0000307B0000}"/>
    <cellStyle name="Normal 3 7 2 5 3" xfId="31831" xr:uid="{00000000-0005-0000-0000-0000317B0000}"/>
    <cellStyle name="Normal 3 7 2 6" xfId="31832" xr:uid="{00000000-0005-0000-0000-0000327B0000}"/>
    <cellStyle name="Normal 3 7 2 7" xfId="31833" xr:uid="{00000000-0005-0000-0000-0000337B0000}"/>
    <cellStyle name="Normal 3 7 3" xfId="31834" xr:uid="{00000000-0005-0000-0000-0000347B0000}"/>
    <cellStyle name="Normal 3 7 3 2" xfId="31835" xr:uid="{00000000-0005-0000-0000-0000357B0000}"/>
    <cellStyle name="Normal 3 7 3 3" xfId="31836" xr:uid="{00000000-0005-0000-0000-0000367B0000}"/>
    <cellStyle name="Normal 3 7 4" xfId="31837" xr:uid="{00000000-0005-0000-0000-0000377B0000}"/>
    <cellStyle name="Normal 3 7 4 2" xfId="31838" xr:uid="{00000000-0005-0000-0000-0000387B0000}"/>
    <cellStyle name="Normal 3 7 4 3" xfId="31839" xr:uid="{00000000-0005-0000-0000-0000397B0000}"/>
    <cellStyle name="Normal 3 7 5" xfId="31840" xr:uid="{00000000-0005-0000-0000-00003A7B0000}"/>
    <cellStyle name="Normal 3 7 5 2" xfId="31841" xr:uid="{00000000-0005-0000-0000-00003B7B0000}"/>
    <cellStyle name="Normal 3 7 5 3" xfId="31842" xr:uid="{00000000-0005-0000-0000-00003C7B0000}"/>
    <cellStyle name="Normal 3 7 6" xfId="31843" xr:uid="{00000000-0005-0000-0000-00003D7B0000}"/>
    <cellStyle name="Normal 3 7 6 2" xfId="31844" xr:uid="{00000000-0005-0000-0000-00003E7B0000}"/>
    <cellStyle name="Normal 3 7 6 3" xfId="31845" xr:uid="{00000000-0005-0000-0000-00003F7B0000}"/>
    <cellStyle name="Normal 3 7 7" xfId="31846" xr:uid="{00000000-0005-0000-0000-0000407B0000}"/>
    <cellStyle name="Normal 3 7 8" xfId="31847" xr:uid="{00000000-0005-0000-0000-0000417B0000}"/>
    <cellStyle name="Normal 3 8" xfId="31848" xr:uid="{00000000-0005-0000-0000-0000427B0000}"/>
    <cellStyle name="Normal 3 8 2" xfId="31849" xr:uid="{00000000-0005-0000-0000-0000437B0000}"/>
    <cellStyle name="Normal 3 8 2 2" xfId="31850" xr:uid="{00000000-0005-0000-0000-0000447B0000}"/>
    <cellStyle name="Normal 3 8 2 2 2" xfId="31851" xr:uid="{00000000-0005-0000-0000-0000457B0000}"/>
    <cellStyle name="Normal 3 8 2 2 3" xfId="31852" xr:uid="{00000000-0005-0000-0000-0000467B0000}"/>
    <cellStyle name="Normal 3 8 2 3" xfId="31853" xr:uid="{00000000-0005-0000-0000-0000477B0000}"/>
    <cellStyle name="Normal 3 8 2 3 2" xfId="31854" xr:uid="{00000000-0005-0000-0000-0000487B0000}"/>
    <cellStyle name="Normal 3 8 2 3 3" xfId="31855" xr:uid="{00000000-0005-0000-0000-0000497B0000}"/>
    <cellStyle name="Normal 3 8 2 4" xfId="31856" xr:uid="{00000000-0005-0000-0000-00004A7B0000}"/>
    <cellStyle name="Normal 3 8 2 4 2" xfId="31857" xr:uid="{00000000-0005-0000-0000-00004B7B0000}"/>
    <cellStyle name="Normal 3 8 2 4 3" xfId="31858" xr:uid="{00000000-0005-0000-0000-00004C7B0000}"/>
    <cellStyle name="Normal 3 8 2 5" xfId="31859" xr:uid="{00000000-0005-0000-0000-00004D7B0000}"/>
    <cellStyle name="Normal 3 8 2 5 2" xfId="31860" xr:uid="{00000000-0005-0000-0000-00004E7B0000}"/>
    <cellStyle name="Normal 3 8 2 5 3" xfId="31861" xr:uid="{00000000-0005-0000-0000-00004F7B0000}"/>
    <cellStyle name="Normal 3 8 2 6" xfId="31862" xr:uid="{00000000-0005-0000-0000-0000507B0000}"/>
    <cellStyle name="Normal 3 8 2 7" xfId="31863" xr:uid="{00000000-0005-0000-0000-0000517B0000}"/>
    <cellStyle name="Normal 3 8 3" xfId="31864" xr:uid="{00000000-0005-0000-0000-0000527B0000}"/>
    <cellStyle name="Normal 3 8 3 2" xfId="31865" xr:uid="{00000000-0005-0000-0000-0000537B0000}"/>
    <cellStyle name="Normal 3 8 3 3" xfId="31866" xr:uid="{00000000-0005-0000-0000-0000547B0000}"/>
    <cellStyle name="Normal 3 8 4" xfId="31867" xr:uid="{00000000-0005-0000-0000-0000557B0000}"/>
    <cellStyle name="Normal 3 8 4 2" xfId="31868" xr:uid="{00000000-0005-0000-0000-0000567B0000}"/>
    <cellStyle name="Normal 3 8 4 3" xfId="31869" xr:uid="{00000000-0005-0000-0000-0000577B0000}"/>
    <cellStyle name="Normal 3 8 5" xfId="31870" xr:uid="{00000000-0005-0000-0000-0000587B0000}"/>
    <cellStyle name="Normal 3 8 5 2" xfId="31871" xr:uid="{00000000-0005-0000-0000-0000597B0000}"/>
    <cellStyle name="Normal 3 8 5 3" xfId="31872" xr:uid="{00000000-0005-0000-0000-00005A7B0000}"/>
    <cellStyle name="Normal 3 8 6" xfId="31873" xr:uid="{00000000-0005-0000-0000-00005B7B0000}"/>
    <cellStyle name="Normal 3 8 6 2" xfId="31874" xr:uid="{00000000-0005-0000-0000-00005C7B0000}"/>
    <cellStyle name="Normal 3 8 6 3" xfId="31875" xr:uid="{00000000-0005-0000-0000-00005D7B0000}"/>
    <cellStyle name="Normal 3 8 7" xfId="31876" xr:uid="{00000000-0005-0000-0000-00005E7B0000}"/>
    <cellStyle name="Normal 3 8 8" xfId="31877" xr:uid="{00000000-0005-0000-0000-00005F7B0000}"/>
    <cellStyle name="Normal 3 9" xfId="31878" xr:uid="{00000000-0005-0000-0000-0000607B0000}"/>
    <cellStyle name="Normal 3 9 2" xfId="31879" xr:uid="{00000000-0005-0000-0000-0000617B0000}"/>
    <cellStyle name="Normal 3 9 2 2" xfId="31880" xr:uid="{00000000-0005-0000-0000-0000627B0000}"/>
    <cellStyle name="Normal 3 9 2 2 2" xfId="31881" xr:uid="{00000000-0005-0000-0000-0000637B0000}"/>
    <cellStyle name="Normal 3 9 2 2 3" xfId="31882" xr:uid="{00000000-0005-0000-0000-0000647B0000}"/>
    <cellStyle name="Normal 3 9 2 3" xfId="31883" xr:uid="{00000000-0005-0000-0000-0000657B0000}"/>
    <cellStyle name="Normal 3 9 2 3 2" xfId="31884" xr:uid="{00000000-0005-0000-0000-0000667B0000}"/>
    <cellStyle name="Normal 3 9 2 3 3" xfId="31885" xr:uid="{00000000-0005-0000-0000-0000677B0000}"/>
    <cellStyle name="Normal 3 9 2 4" xfId="31886" xr:uid="{00000000-0005-0000-0000-0000687B0000}"/>
    <cellStyle name="Normal 3 9 2 4 2" xfId="31887" xr:uid="{00000000-0005-0000-0000-0000697B0000}"/>
    <cellStyle name="Normal 3 9 2 4 3" xfId="31888" xr:uid="{00000000-0005-0000-0000-00006A7B0000}"/>
    <cellStyle name="Normal 3 9 2 5" xfId="31889" xr:uid="{00000000-0005-0000-0000-00006B7B0000}"/>
    <cellStyle name="Normal 3 9 2 5 2" xfId="31890" xr:uid="{00000000-0005-0000-0000-00006C7B0000}"/>
    <cellStyle name="Normal 3 9 2 5 3" xfId="31891" xr:uid="{00000000-0005-0000-0000-00006D7B0000}"/>
    <cellStyle name="Normal 3 9 2 6" xfId="31892" xr:uid="{00000000-0005-0000-0000-00006E7B0000}"/>
    <cellStyle name="Normal 3 9 2 7" xfId="31893" xr:uid="{00000000-0005-0000-0000-00006F7B0000}"/>
    <cellStyle name="Normal 3 9 3" xfId="31894" xr:uid="{00000000-0005-0000-0000-0000707B0000}"/>
    <cellStyle name="Normal 3 9 3 2" xfId="31895" xr:uid="{00000000-0005-0000-0000-0000717B0000}"/>
    <cellStyle name="Normal 3 9 3 3" xfId="31896" xr:uid="{00000000-0005-0000-0000-0000727B0000}"/>
    <cellStyle name="Normal 3 9 4" xfId="31897" xr:uid="{00000000-0005-0000-0000-0000737B0000}"/>
    <cellStyle name="Normal 3 9 4 2" xfId="31898" xr:uid="{00000000-0005-0000-0000-0000747B0000}"/>
    <cellStyle name="Normal 3 9 4 3" xfId="31899" xr:uid="{00000000-0005-0000-0000-0000757B0000}"/>
    <cellStyle name="Normal 3 9 5" xfId="31900" xr:uid="{00000000-0005-0000-0000-0000767B0000}"/>
    <cellStyle name="Normal 3 9 5 2" xfId="31901" xr:uid="{00000000-0005-0000-0000-0000777B0000}"/>
    <cellStyle name="Normal 3 9 5 3" xfId="31902" xr:uid="{00000000-0005-0000-0000-0000787B0000}"/>
    <cellStyle name="Normal 3 9 6" xfId="31903" xr:uid="{00000000-0005-0000-0000-0000797B0000}"/>
    <cellStyle name="Normal 3 9 6 2" xfId="31904" xr:uid="{00000000-0005-0000-0000-00007A7B0000}"/>
    <cellStyle name="Normal 3 9 6 3" xfId="31905" xr:uid="{00000000-0005-0000-0000-00007B7B0000}"/>
    <cellStyle name="Normal 3 9 7" xfId="31906" xr:uid="{00000000-0005-0000-0000-00007C7B0000}"/>
    <cellStyle name="Normal 3 9 8" xfId="31907" xr:uid="{00000000-0005-0000-0000-00007D7B0000}"/>
    <cellStyle name="Normal 30" xfId="31908" xr:uid="{00000000-0005-0000-0000-00007E7B0000}"/>
    <cellStyle name="Normal 30 2" xfId="31909" xr:uid="{00000000-0005-0000-0000-00007F7B0000}"/>
    <cellStyle name="Normal 30 2 2" xfId="31910" xr:uid="{00000000-0005-0000-0000-0000807B0000}"/>
    <cellStyle name="Normal 30 3" xfId="31911" xr:uid="{00000000-0005-0000-0000-0000817B0000}"/>
    <cellStyle name="Normal 31" xfId="31912" xr:uid="{00000000-0005-0000-0000-0000827B0000}"/>
    <cellStyle name="Normal 31 2" xfId="31913" xr:uid="{00000000-0005-0000-0000-0000837B0000}"/>
    <cellStyle name="Normal 31 2 2" xfId="31914" xr:uid="{00000000-0005-0000-0000-0000847B0000}"/>
    <cellStyle name="Normal 31 3" xfId="31915" xr:uid="{00000000-0005-0000-0000-0000857B0000}"/>
    <cellStyle name="Normal 32" xfId="31916" xr:uid="{00000000-0005-0000-0000-0000867B0000}"/>
    <cellStyle name="Normal 32 2" xfId="31917" xr:uid="{00000000-0005-0000-0000-0000877B0000}"/>
    <cellStyle name="Normal 32 2 2" xfId="31918" xr:uid="{00000000-0005-0000-0000-0000887B0000}"/>
    <cellStyle name="Normal 32 3" xfId="31919" xr:uid="{00000000-0005-0000-0000-0000897B0000}"/>
    <cellStyle name="Normal 32 3 2" xfId="31920" xr:uid="{00000000-0005-0000-0000-00008A7B0000}"/>
    <cellStyle name="Normal 32 4" xfId="31921" xr:uid="{00000000-0005-0000-0000-00008B7B0000}"/>
    <cellStyle name="Normal 33" xfId="31922" xr:uid="{00000000-0005-0000-0000-00008C7B0000}"/>
    <cellStyle name="Normal 33 2" xfId="31923" xr:uid="{00000000-0005-0000-0000-00008D7B0000}"/>
    <cellStyle name="Normal 33 2 2" xfId="31924" xr:uid="{00000000-0005-0000-0000-00008E7B0000}"/>
    <cellStyle name="Normal 33 3" xfId="31925" xr:uid="{00000000-0005-0000-0000-00008F7B0000}"/>
    <cellStyle name="Normal 34" xfId="31926" xr:uid="{00000000-0005-0000-0000-0000907B0000}"/>
    <cellStyle name="Normal 34 2" xfId="31927" xr:uid="{00000000-0005-0000-0000-0000917B0000}"/>
    <cellStyle name="Normal 35" xfId="31928" xr:uid="{00000000-0005-0000-0000-0000927B0000}"/>
    <cellStyle name="Normal 35 2" xfId="31929" xr:uid="{00000000-0005-0000-0000-0000937B0000}"/>
    <cellStyle name="Normal 36" xfId="31930" xr:uid="{00000000-0005-0000-0000-0000947B0000}"/>
    <cellStyle name="Normal 36 2" xfId="31931" xr:uid="{00000000-0005-0000-0000-0000957B0000}"/>
    <cellStyle name="Normal 37" xfId="31932" xr:uid="{00000000-0005-0000-0000-0000967B0000}"/>
    <cellStyle name="Normal 37 2" xfId="31933" xr:uid="{00000000-0005-0000-0000-0000977B0000}"/>
    <cellStyle name="Normal 38" xfId="31934" xr:uid="{00000000-0005-0000-0000-0000987B0000}"/>
    <cellStyle name="Normal 39" xfId="31935" xr:uid="{00000000-0005-0000-0000-0000997B0000}"/>
    <cellStyle name="Normal 4" xfId="1065" xr:uid="{00000000-0005-0000-0000-00009A7B0000}"/>
    <cellStyle name="Normal 4 10" xfId="31937" xr:uid="{00000000-0005-0000-0000-00009B7B0000}"/>
    <cellStyle name="Normal 4 10 2" xfId="31938" xr:uid="{00000000-0005-0000-0000-00009C7B0000}"/>
    <cellStyle name="Normal 4 11" xfId="31939" xr:uid="{00000000-0005-0000-0000-00009D7B0000}"/>
    <cellStyle name="Normal 4 11 2" xfId="31940" xr:uid="{00000000-0005-0000-0000-00009E7B0000}"/>
    <cellStyle name="Normal 4 12" xfId="31941" xr:uid="{00000000-0005-0000-0000-00009F7B0000}"/>
    <cellStyle name="Normal 4 13" xfId="31936" xr:uid="{00000000-0005-0000-0000-0000A07B0000}"/>
    <cellStyle name="Normal 4 2" xfId="1066" xr:uid="{00000000-0005-0000-0000-0000A17B0000}"/>
    <cellStyle name="Normal 4 2 10" xfId="31943" xr:uid="{00000000-0005-0000-0000-0000A27B0000}"/>
    <cellStyle name="Normal 4 2 10 2" xfId="31944" xr:uid="{00000000-0005-0000-0000-0000A37B0000}"/>
    <cellStyle name="Normal 4 2 10 3" xfId="31945" xr:uid="{00000000-0005-0000-0000-0000A47B0000}"/>
    <cellStyle name="Normal 4 2 11" xfId="31946" xr:uid="{00000000-0005-0000-0000-0000A57B0000}"/>
    <cellStyle name="Normal 4 2 11 2" xfId="31947" xr:uid="{00000000-0005-0000-0000-0000A67B0000}"/>
    <cellStyle name="Normal 4 2 11 3" xfId="31948" xr:uid="{00000000-0005-0000-0000-0000A77B0000}"/>
    <cellStyle name="Normal 4 2 12" xfId="31949" xr:uid="{00000000-0005-0000-0000-0000A87B0000}"/>
    <cellStyle name="Normal 4 2 13" xfId="31950" xr:uid="{00000000-0005-0000-0000-0000A97B0000}"/>
    <cellStyle name="Normal 4 2 14" xfId="31951" xr:uid="{00000000-0005-0000-0000-0000AA7B0000}"/>
    <cellStyle name="Normal 4 2 15" xfId="31952" xr:uid="{00000000-0005-0000-0000-0000AB7B0000}"/>
    <cellStyle name="Normal 4 2 16" xfId="31953" xr:uid="{00000000-0005-0000-0000-0000AC7B0000}"/>
    <cellStyle name="Normal 4 2 17" xfId="31954" xr:uid="{00000000-0005-0000-0000-0000AD7B0000}"/>
    <cellStyle name="Normal 4 2 18" xfId="31955" xr:uid="{00000000-0005-0000-0000-0000AE7B0000}"/>
    <cellStyle name="Normal 4 2 19" xfId="31956" xr:uid="{00000000-0005-0000-0000-0000AF7B0000}"/>
    <cellStyle name="Normal 4 2 2" xfId="1067" xr:uid="{00000000-0005-0000-0000-0000B07B0000}"/>
    <cellStyle name="Normal 4 2 2 2" xfId="1556" xr:uid="{00000000-0005-0000-0000-0000B17B0000}"/>
    <cellStyle name="Normal 4 2 2 2 2" xfId="31959" xr:uid="{00000000-0005-0000-0000-0000B27B0000}"/>
    <cellStyle name="Normal 4 2 2 2 2 2" xfId="31960" xr:uid="{00000000-0005-0000-0000-0000B37B0000}"/>
    <cellStyle name="Normal 4 2 2 2 2 3" xfId="31961" xr:uid="{00000000-0005-0000-0000-0000B47B0000}"/>
    <cellStyle name="Normal 4 2 2 2 3" xfId="31962" xr:uid="{00000000-0005-0000-0000-0000B57B0000}"/>
    <cellStyle name="Normal 4 2 2 2 3 2" xfId="31963" xr:uid="{00000000-0005-0000-0000-0000B67B0000}"/>
    <cellStyle name="Normal 4 2 2 2 3 3" xfId="31964" xr:uid="{00000000-0005-0000-0000-0000B77B0000}"/>
    <cellStyle name="Normal 4 2 2 2 4" xfId="31965" xr:uid="{00000000-0005-0000-0000-0000B87B0000}"/>
    <cellStyle name="Normal 4 2 2 2 4 2" xfId="31966" xr:uid="{00000000-0005-0000-0000-0000B97B0000}"/>
    <cellStyle name="Normal 4 2 2 2 4 3" xfId="31967" xr:uid="{00000000-0005-0000-0000-0000BA7B0000}"/>
    <cellStyle name="Normal 4 2 2 2 5" xfId="31968" xr:uid="{00000000-0005-0000-0000-0000BB7B0000}"/>
    <cellStyle name="Normal 4 2 2 2 5 2" xfId="31969" xr:uid="{00000000-0005-0000-0000-0000BC7B0000}"/>
    <cellStyle name="Normal 4 2 2 2 5 3" xfId="31970" xr:uid="{00000000-0005-0000-0000-0000BD7B0000}"/>
    <cellStyle name="Normal 4 2 2 2 6" xfId="31971" xr:uid="{00000000-0005-0000-0000-0000BE7B0000}"/>
    <cellStyle name="Normal 4 2 2 2 7" xfId="31972" xr:uid="{00000000-0005-0000-0000-0000BF7B0000}"/>
    <cellStyle name="Normal 4 2 2 2 8" xfId="31958" xr:uid="{00000000-0005-0000-0000-0000C07B0000}"/>
    <cellStyle name="Normal 4 2 2 3" xfId="31973" xr:uid="{00000000-0005-0000-0000-0000C17B0000}"/>
    <cellStyle name="Normal 4 2 2 3 2" xfId="31974" xr:uid="{00000000-0005-0000-0000-0000C27B0000}"/>
    <cellStyle name="Normal 4 2 2 3 3" xfId="31975" xr:uid="{00000000-0005-0000-0000-0000C37B0000}"/>
    <cellStyle name="Normal 4 2 2 4" xfId="31976" xr:uid="{00000000-0005-0000-0000-0000C47B0000}"/>
    <cellStyle name="Normal 4 2 2 4 2" xfId="31977" xr:uid="{00000000-0005-0000-0000-0000C57B0000}"/>
    <cellStyle name="Normal 4 2 2 4 3" xfId="31978" xr:uid="{00000000-0005-0000-0000-0000C67B0000}"/>
    <cellStyle name="Normal 4 2 2 5" xfId="31979" xr:uid="{00000000-0005-0000-0000-0000C77B0000}"/>
    <cellStyle name="Normal 4 2 2 5 2" xfId="31980" xr:uid="{00000000-0005-0000-0000-0000C87B0000}"/>
    <cellStyle name="Normal 4 2 2 5 3" xfId="31981" xr:uid="{00000000-0005-0000-0000-0000C97B0000}"/>
    <cellStyle name="Normal 4 2 2 6" xfId="31982" xr:uid="{00000000-0005-0000-0000-0000CA7B0000}"/>
    <cellStyle name="Normal 4 2 2 6 2" xfId="31983" xr:uid="{00000000-0005-0000-0000-0000CB7B0000}"/>
    <cellStyle name="Normal 4 2 2 6 3" xfId="31984" xr:uid="{00000000-0005-0000-0000-0000CC7B0000}"/>
    <cellStyle name="Normal 4 2 2 7" xfId="31985" xr:uid="{00000000-0005-0000-0000-0000CD7B0000}"/>
    <cellStyle name="Normal 4 2 2 8" xfId="31986" xr:uid="{00000000-0005-0000-0000-0000CE7B0000}"/>
    <cellStyle name="Normal 4 2 2 9" xfId="31957" xr:uid="{00000000-0005-0000-0000-0000CF7B0000}"/>
    <cellStyle name="Normal 4 2 20" xfId="31987" xr:uid="{00000000-0005-0000-0000-0000D07B0000}"/>
    <cellStyle name="Normal 4 2 21" xfId="31988" xr:uid="{00000000-0005-0000-0000-0000D17B0000}"/>
    <cellStyle name="Normal 4 2 22" xfId="31989" xr:uid="{00000000-0005-0000-0000-0000D27B0000}"/>
    <cellStyle name="Normal 4 2 23" xfId="31942" xr:uid="{00000000-0005-0000-0000-0000D37B0000}"/>
    <cellStyle name="Normal 4 2 3" xfId="1068" xr:uid="{00000000-0005-0000-0000-0000D47B0000}"/>
    <cellStyle name="Normal 4 2 3 2" xfId="31991" xr:uid="{00000000-0005-0000-0000-0000D57B0000}"/>
    <cellStyle name="Normal 4 2 3 2 2" xfId="31992" xr:uid="{00000000-0005-0000-0000-0000D67B0000}"/>
    <cellStyle name="Normal 4 2 3 2 2 2" xfId="31993" xr:uid="{00000000-0005-0000-0000-0000D77B0000}"/>
    <cellStyle name="Normal 4 2 3 2 2 3" xfId="31994" xr:uid="{00000000-0005-0000-0000-0000D87B0000}"/>
    <cellStyle name="Normal 4 2 3 2 3" xfId="31995" xr:uid="{00000000-0005-0000-0000-0000D97B0000}"/>
    <cellStyle name="Normal 4 2 3 2 3 2" xfId="31996" xr:uid="{00000000-0005-0000-0000-0000DA7B0000}"/>
    <cellStyle name="Normal 4 2 3 2 3 3" xfId="31997" xr:uid="{00000000-0005-0000-0000-0000DB7B0000}"/>
    <cellStyle name="Normal 4 2 3 2 4" xfId="31998" xr:uid="{00000000-0005-0000-0000-0000DC7B0000}"/>
    <cellStyle name="Normal 4 2 3 2 4 2" xfId="31999" xr:uid="{00000000-0005-0000-0000-0000DD7B0000}"/>
    <cellStyle name="Normal 4 2 3 2 4 3" xfId="32000" xr:uid="{00000000-0005-0000-0000-0000DE7B0000}"/>
    <cellStyle name="Normal 4 2 3 2 5" xfId="32001" xr:uid="{00000000-0005-0000-0000-0000DF7B0000}"/>
    <cellStyle name="Normal 4 2 3 2 5 2" xfId="32002" xr:uid="{00000000-0005-0000-0000-0000E07B0000}"/>
    <cellStyle name="Normal 4 2 3 2 5 3" xfId="32003" xr:uid="{00000000-0005-0000-0000-0000E17B0000}"/>
    <cellStyle name="Normal 4 2 3 2 6" xfId="32004" xr:uid="{00000000-0005-0000-0000-0000E27B0000}"/>
    <cellStyle name="Normal 4 2 3 2 7" xfId="32005" xr:uid="{00000000-0005-0000-0000-0000E37B0000}"/>
    <cellStyle name="Normal 4 2 3 3" xfId="32006" xr:uid="{00000000-0005-0000-0000-0000E47B0000}"/>
    <cellStyle name="Normal 4 2 3 3 2" xfId="32007" xr:uid="{00000000-0005-0000-0000-0000E57B0000}"/>
    <cellStyle name="Normal 4 2 3 3 3" xfId="32008" xr:uid="{00000000-0005-0000-0000-0000E67B0000}"/>
    <cellStyle name="Normal 4 2 3 4" xfId="32009" xr:uid="{00000000-0005-0000-0000-0000E77B0000}"/>
    <cellStyle name="Normal 4 2 3 4 2" xfId="32010" xr:uid="{00000000-0005-0000-0000-0000E87B0000}"/>
    <cellStyle name="Normal 4 2 3 4 3" xfId="32011" xr:uid="{00000000-0005-0000-0000-0000E97B0000}"/>
    <cellStyle name="Normal 4 2 3 5" xfId="32012" xr:uid="{00000000-0005-0000-0000-0000EA7B0000}"/>
    <cellStyle name="Normal 4 2 3 5 2" xfId="32013" xr:uid="{00000000-0005-0000-0000-0000EB7B0000}"/>
    <cellStyle name="Normal 4 2 3 5 3" xfId="32014" xr:uid="{00000000-0005-0000-0000-0000EC7B0000}"/>
    <cellStyle name="Normal 4 2 3 6" xfId="32015" xr:uid="{00000000-0005-0000-0000-0000ED7B0000}"/>
    <cellStyle name="Normal 4 2 3 6 2" xfId="32016" xr:uid="{00000000-0005-0000-0000-0000EE7B0000}"/>
    <cellStyle name="Normal 4 2 3 6 3" xfId="32017" xr:uid="{00000000-0005-0000-0000-0000EF7B0000}"/>
    <cellStyle name="Normal 4 2 3 7" xfId="32018" xr:uid="{00000000-0005-0000-0000-0000F07B0000}"/>
    <cellStyle name="Normal 4 2 3 8" xfId="32019" xr:uid="{00000000-0005-0000-0000-0000F17B0000}"/>
    <cellStyle name="Normal 4 2 3 9" xfId="31990" xr:uid="{00000000-0005-0000-0000-0000F27B0000}"/>
    <cellStyle name="Normal 4 2 4" xfId="1069" xr:uid="{00000000-0005-0000-0000-0000F37B0000}"/>
    <cellStyle name="Normal 4 2 4 2" xfId="32021" xr:uid="{00000000-0005-0000-0000-0000F47B0000}"/>
    <cellStyle name="Normal 4 2 4 2 2" xfId="32022" xr:uid="{00000000-0005-0000-0000-0000F57B0000}"/>
    <cellStyle name="Normal 4 2 4 2 3" xfId="32023" xr:uid="{00000000-0005-0000-0000-0000F67B0000}"/>
    <cellStyle name="Normal 4 2 4 3" xfId="32024" xr:uid="{00000000-0005-0000-0000-0000F77B0000}"/>
    <cellStyle name="Normal 4 2 4 3 2" xfId="32025" xr:uid="{00000000-0005-0000-0000-0000F87B0000}"/>
    <cellStyle name="Normal 4 2 4 3 3" xfId="32026" xr:uid="{00000000-0005-0000-0000-0000F97B0000}"/>
    <cellStyle name="Normal 4 2 4 4" xfId="32027" xr:uid="{00000000-0005-0000-0000-0000FA7B0000}"/>
    <cellStyle name="Normal 4 2 4 4 2" xfId="32028" xr:uid="{00000000-0005-0000-0000-0000FB7B0000}"/>
    <cellStyle name="Normal 4 2 4 4 3" xfId="32029" xr:uid="{00000000-0005-0000-0000-0000FC7B0000}"/>
    <cellStyle name="Normal 4 2 4 5" xfId="32030" xr:uid="{00000000-0005-0000-0000-0000FD7B0000}"/>
    <cellStyle name="Normal 4 2 4 5 2" xfId="32031" xr:uid="{00000000-0005-0000-0000-0000FE7B0000}"/>
    <cellStyle name="Normal 4 2 4 5 3" xfId="32032" xr:uid="{00000000-0005-0000-0000-0000FF7B0000}"/>
    <cellStyle name="Normal 4 2 4 6" xfId="32033" xr:uid="{00000000-0005-0000-0000-0000007C0000}"/>
    <cellStyle name="Normal 4 2 4 7" xfId="32034" xr:uid="{00000000-0005-0000-0000-0000017C0000}"/>
    <cellStyle name="Normal 4 2 4 8" xfId="32020" xr:uid="{00000000-0005-0000-0000-0000027C0000}"/>
    <cellStyle name="Normal 4 2 5" xfId="1557" xr:uid="{00000000-0005-0000-0000-0000037C0000}"/>
    <cellStyle name="Normal 4 2 5 2" xfId="32036" xr:uid="{00000000-0005-0000-0000-0000047C0000}"/>
    <cellStyle name="Normal 4 2 5 2 2" xfId="32037" xr:uid="{00000000-0005-0000-0000-0000057C0000}"/>
    <cellStyle name="Normal 4 2 5 2 3" xfId="32038" xr:uid="{00000000-0005-0000-0000-0000067C0000}"/>
    <cellStyle name="Normal 4 2 5 3" xfId="32039" xr:uid="{00000000-0005-0000-0000-0000077C0000}"/>
    <cellStyle name="Normal 4 2 5 3 2" xfId="32040" xr:uid="{00000000-0005-0000-0000-0000087C0000}"/>
    <cellStyle name="Normal 4 2 5 3 3" xfId="32041" xr:uid="{00000000-0005-0000-0000-0000097C0000}"/>
    <cellStyle name="Normal 4 2 5 4" xfId="32042" xr:uid="{00000000-0005-0000-0000-00000A7C0000}"/>
    <cellStyle name="Normal 4 2 5 4 2" xfId="32043" xr:uid="{00000000-0005-0000-0000-00000B7C0000}"/>
    <cellStyle name="Normal 4 2 5 4 3" xfId="32044" xr:uid="{00000000-0005-0000-0000-00000C7C0000}"/>
    <cellStyle name="Normal 4 2 5 5" xfId="32045" xr:uid="{00000000-0005-0000-0000-00000D7C0000}"/>
    <cellStyle name="Normal 4 2 5 5 2" xfId="32046" xr:uid="{00000000-0005-0000-0000-00000E7C0000}"/>
    <cellStyle name="Normal 4 2 5 5 3" xfId="32047" xr:uid="{00000000-0005-0000-0000-00000F7C0000}"/>
    <cellStyle name="Normal 4 2 5 6" xfId="32048" xr:uid="{00000000-0005-0000-0000-0000107C0000}"/>
    <cellStyle name="Normal 4 2 5 7" xfId="32049" xr:uid="{00000000-0005-0000-0000-0000117C0000}"/>
    <cellStyle name="Normal 4 2 5 8" xfId="32035" xr:uid="{00000000-0005-0000-0000-0000127C0000}"/>
    <cellStyle name="Normal 4 2 6" xfId="32050" xr:uid="{00000000-0005-0000-0000-0000137C0000}"/>
    <cellStyle name="Normal 4 2 6 2" xfId="32051" xr:uid="{00000000-0005-0000-0000-0000147C0000}"/>
    <cellStyle name="Normal 4 2 6 3" xfId="32052" xr:uid="{00000000-0005-0000-0000-0000157C0000}"/>
    <cellStyle name="Normal 4 2 7" xfId="32053" xr:uid="{00000000-0005-0000-0000-0000167C0000}"/>
    <cellStyle name="Normal 4 2 7 2" xfId="32054" xr:uid="{00000000-0005-0000-0000-0000177C0000}"/>
    <cellStyle name="Normal 4 2 7 3" xfId="32055" xr:uid="{00000000-0005-0000-0000-0000187C0000}"/>
    <cellStyle name="Normal 4 2 8" xfId="32056" xr:uid="{00000000-0005-0000-0000-0000197C0000}"/>
    <cellStyle name="Normal 4 2 8 2" xfId="32057" xr:uid="{00000000-0005-0000-0000-00001A7C0000}"/>
    <cellStyle name="Normal 4 2 8 3" xfId="32058" xr:uid="{00000000-0005-0000-0000-00001B7C0000}"/>
    <cellStyle name="Normal 4 2 9" xfId="32059" xr:uid="{00000000-0005-0000-0000-00001C7C0000}"/>
    <cellStyle name="Normal 4 2 9 2" xfId="32060" xr:uid="{00000000-0005-0000-0000-00001D7C0000}"/>
    <cellStyle name="Normal 4 2 9 3" xfId="32061" xr:uid="{00000000-0005-0000-0000-00001E7C0000}"/>
    <cellStyle name="Normal 4 3" xfId="1070" xr:uid="{00000000-0005-0000-0000-00001F7C0000}"/>
    <cellStyle name="Normal 4 3 2" xfId="32063" xr:uid="{00000000-0005-0000-0000-0000207C0000}"/>
    <cellStyle name="Normal 4 3 2 2" xfId="32064" xr:uid="{00000000-0005-0000-0000-0000217C0000}"/>
    <cellStyle name="Normal 4 3 2 2 2" xfId="32065" xr:uid="{00000000-0005-0000-0000-0000227C0000}"/>
    <cellStyle name="Normal 4 3 2 3" xfId="32066" xr:uid="{00000000-0005-0000-0000-0000237C0000}"/>
    <cellStyle name="Normal 4 3 2 3 2" xfId="32067" xr:uid="{00000000-0005-0000-0000-0000247C0000}"/>
    <cellStyle name="Normal 4 3 2 4" xfId="32068" xr:uid="{00000000-0005-0000-0000-0000257C0000}"/>
    <cellStyle name="Normal 4 3 2 5" xfId="32069" xr:uid="{00000000-0005-0000-0000-0000267C0000}"/>
    <cellStyle name="Normal 4 3 3" xfId="32070" xr:uid="{00000000-0005-0000-0000-0000277C0000}"/>
    <cellStyle name="Normal 4 3 3 2" xfId="32071" xr:uid="{00000000-0005-0000-0000-0000287C0000}"/>
    <cellStyle name="Normal 4 3 3 2 2" xfId="32072" xr:uid="{00000000-0005-0000-0000-0000297C0000}"/>
    <cellStyle name="Normal 4 3 3 3" xfId="32073" xr:uid="{00000000-0005-0000-0000-00002A7C0000}"/>
    <cellStyle name="Normal 4 3 3 3 2" xfId="32074" xr:uid="{00000000-0005-0000-0000-00002B7C0000}"/>
    <cellStyle name="Normal 4 3 3 4" xfId="32075" xr:uid="{00000000-0005-0000-0000-00002C7C0000}"/>
    <cellStyle name="Normal 4 3 4" xfId="32076" xr:uid="{00000000-0005-0000-0000-00002D7C0000}"/>
    <cellStyle name="Normal 4 3 4 2" xfId="32077" xr:uid="{00000000-0005-0000-0000-00002E7C0000}"/>
    <cellStyle name="Normal 4 3 5" xfId="32078" xr:uid="{00000000-0005-0000-0000-00002F7C0000}"/>
    <cellStyle name="Normal 4 3 5 2" xfId="32079" xr:uid="{00000000-0005-0000-0000-0000307C0000}"/>
    <cellStyle name="Normal 4 3 6" xfId="32080" xr:uid="{00000000-0005-0000-0000-0000317C0000}"/>
    <cellStyle name="Normal 4 3 7" xfId="32081" xr:uid="{00000000-0005-0000-0000-0000327C0000}"/>
    <cellStyle name="Normal 4 3 8" xfId="32082" xr:uid="{00000000-0005-0000-0000-0000337C0000}"/>
    <cellStyle name="Normal 4 3 9" xfId="32062" xr:uid="{00000000-0005-0000-0000-0000347C0000}"/>
    <cellStyle name="Normal 4 4" xfId="1071" xr:uid="{00000000-0005-0000-0000-0000357C0000}"/>
    <cellStyle name="Normal 4 4 2" xfId="32084" xr:uid="{00000000-0005-0000-0000-0000367C0000}"/>
    <cellStyle name="Normal 4 4 2 2" xfId="32085" xr:uid="{00000000-0005-0000-0000-0000377C0000}"/>
    <cellStyle name="Normal 4 4 2 2 2" xfId="32086" xr:uid="{00000000-0005-0000-0000-0000387C0000}"/>
    <cellStyle name="Normal 4 4 2 3" xfId="32087" xr:uid="{00000000-0005-0000-0000-0000397C0000}"/>
    <cellStyle name="Normal 4 4 2 3 2" xfId="32088" xr:uid="{00000000-0005-0000-0000-00003A7C0000}"/>
    <cellStyle name="Normal 4 4 2 4" xfId="32089" xr:uid="{00000000-0005-0000-0000-00003B7C0000}"/>
    <cellStyle name="Normal 4 4 3" xfId="32090" xr:uid="{00000000-0005-0000-0000-00003C7C0000}"/>
    <cellStyle name="Normal 4 4 3 2" xfId="32091" xr:uid="{00000000-0005-0000-0000-00003D7C0000}"/>
    <cellStyle name="Normal 4 4 3 2 2" xfId="32092" xr:uid="{00000000-0005-0000-0000-00003E7C0000}"/>
    <cellStyle name="Normal 4 4 3 3" xfId="32093" xr:uid="{00000000-0005-0000-0000-00003F7C0000}"/>
    <cellStyle name="Normal 4 4 4" xfId="32094" xr:uid="{00000000-0005-0000-0000-0000407C0000}"/>
    <cellStyle name="Normal 4 4 4 2" xfId="32095" xr:uid="{00000000-0005-0000-0000-0000417C0000}"/>
    <cellStyle name="Normal 4 4 5" xfId="32096" xr:uid="{00000000-0005-0000-0000-0000427C0000}"/>
    <cellStyle name="Normal 4 4 5 2" xfId="32097" xr:uid="{00000000-0005-0000-0000-0000437C0000}"/>
    <cellStyle name="Normal 4 4 6" xfId="32098" xr:uid="{00000000-0005-0000-0000-0000447C0000}"/>
    <cellStyle name="Normal 4 4 7" xfId="32099" xr:uid="{00000000-0005-0000-0000-0000457C0000}"/>
    <cellStyle name="Normal 4 4 8" xfId="32100" xr:uid="{00000000-0005-0000-0000-0000467C0000}"/>
    <cellStyle name="Normal 4 4 9" xfId="32083" xr:uid="{00000000-0005-0000-0000-0000477C0000}"/>
    <cellStyle name="Normal 4 5" xfId="1072" xr:uid="{00000000-0005-0000-0000-0000487C0000}"/>
    <cellStyle name="Normal 4 5 2" xfId="1473" xr:uid="{00000000-0005-0000-0000-0000497C0000}"/>
    <cellStyle name="Normal 4 5 2 2" xfId="32103" xr:uid="{00000000-0005-0000-0000-00004A7C0000}"/>
    <cellStyle name="Normal 4 5 2 2 2" xfId="32104" xr:uid="{00000000-0005-0000-0000-00004B7C0000}"/>
    <cellStyle name="Normal 4 5 2 3" xfId="32105" xr:uid="{00000000-0005-0000-0000-00004C7C0000}"/>
    <cellStyle name="Normal 4 5 2 3 2" xfId="32106" xr:uid="{00000000-0005-0000-0000-00004D7C0000}"/>
    <cellStyle name="Normal 4 5 2 4" xfId="32107" xr:uid="{00000000-0005-0000-0000-00004E7C0000}"/>
    <cellStyle name="Normal 4 5 2 5" xfId="32102" xr:uid="{00000000-0005-0000-0000-00004F7C0000}"/>
    <cellStyle name="Normal 4 5 3" xfId="32108" xr:uid="{00000000-0005-0000-0000-0000507C0000}"/>
    <cellStyle name="Normal 4 5 3 2" xfId="32109" xr:uid="{00000000-0005-0000-0000-0000517C0000}"/>
    <cellStyle name="Normal 4 5 3 2 2" xfId="32110" xr:uid="{00000000-0005-0000-0000-0000527C0000}"/>
    <cellStyle name="Normal 4 5 3 3" xfId="32111" xr:uid="{00000000-0005-0000-0000-0000537C0000}"/>
    <cellStyle name="Normal 4 5 4" xfId="32112" xr:uid="{00000000-0005-0000-0000-0000547C0000}"/>
    <cellStyle name="Normal 4 5 4 2" xfId="32113" xr:uid="{00000000-0005-0000-0000-0000557C0000}"/>
    <cellStyle name="Normal 4 5 5" xfId="32114" xr:uid="{00000000-0005-0000-0000-0000567C0000}"/>
    <cellStyle name="Normal 4 5 5 2" xfId="32115" xr:uid="{00000000-0005-0000-0000-0000577C0000}"/>
    <cellStyle name="Normal 4 5 6" xfId="32116" xr:uid="{00000000-0005-0000-0000-0000587C0000}"/>
    <cellStyle name="Normal 4 5 7" xfId="32117" xr:uid="{00000000-0005-0000-0000-0000597C0000}"/>
    <cellStyle name="Normal 4 5 8" xfId="32101" xr:uid="{00000000-0005-0000-0000-00005A7C0000}"/>
    <cellStyle name="Normal 4 6" xfId="32118" xr:uid="{00000000-0005-0000-0000-00005B7C0000}"/>
    <cellStyle name="Normal 4 6 2" xfId="32119" xr:uid="{00000000-0005-0000-0000-00005C7C0000}"/>
    <cellStyle name="Normal 4 6 2 2" xfId="32120" xr:uid="{00000000-0005-0000-0000-00005D7C0000}"/>
    <cellStyle name="Normal 4 6 2 2 2" xfId="32121" xr:uid="{00000000-0005-0000-0000-00005E7C0000}"/>
    <cellStyle name="Normal 4 6 2 3" xfId="32122" xr:uid="{00000000-0005-0000-0000-00005F7C0000}"/>
    <cellStyle name="Normal 4 6 2 3 2" xfId="32123" xr:uid="{00000000-0005-0000-0000-0000607C0000}"/>
    <cellStyle name="Normal 4 6 2 4" xfId="32124" xr:uid="{00000000-0005-0000-0000-0000617C0000}"/>
    <cellStyle name="Normal 4 6 3" xfId="32125" xr:uid="{00000000-0005-0000-0000-0000627C0000}"/>
    <cellStyle name="Normal 4 6 3 2" xfId="32126" xr:uid="{00000000-0005-0000-0000-0000637C0000}"/>
    <cellStyle name="Normal 4 6 3 2 2" xfId="32127" xr:uid="{00000000-0005-0000-0000-0000647C0000}"/>
    <cellStyle name="Normal 4 6 3 3" xfId="32128" xr:uid="{00000000-0005-0000-0000-0000657C0000}"/>
    <cellStyle name="Normal 4 6 4" xfId="32129" xr:uid="{00000000-0005-0000-0000-0000667C0000}"/>
    <cellStyle name="Normal 4 6 4 2" xfId="32130" xr:uid="{00000000-0005-0000-0000-0000677C0000}"/>
    <cellStyle name="Normal 4 6 5" xfId="32131" xr:uid="{00000000-0005-0000-0000-0000687C0000}"/>
    <cellStyle name="Normal 4 6 5 2" xfId="32132" xr:uid="{00000000-0005-0000-0000-0000697C0000}"/>
    <cellStyle name="Normal 4 6 6" xfId="32133" xr:uid="{00000000-0005-0000-0000-00006A7C0000}"/>
    <cellStyle name="Normal 4 7" xfId="32134" xr:uid="{00000000-0005-0000-0000-00006B7C0000}"/>
    <cellStyle name="Normal 4 7 2" xfId="32135" xr:uid="{00000000-0005-0000-0000-00006C7C0000}"/>
    <cellStyle name="Normal 4 7 2 2" xfId="32136" xr:uid="{00000000-0005-0000-0000-00006D7C0000}"/>
    <cellStyle name="Normal 4 7 2 2 2" xfId="32137" xr:uid="{00000000-0005-0000-0000-00006E7C0000}"/>
    <cellStyle name="Normal 4 7 2 3" xfId="32138" xr:uid="{00000000-0005-0000-0000-00006F7C0000}"/>
    <cellStyle name="Normal 4 7 2 3 2" xfId="32139" xr:uid="{00000000-0005-0000-0000-0000707C0000}"/>
    <cellStyle name="Normal 4 7 2 4" xfId="32140" xr:uid="{00000000-0005-0000-0000-0000717C0000}"/>
    <cellStyle name="Normal 4 7 3" xfId="32141" xr:uid="{00000000-0005-0000-0000-0000727C0000}"/>
    <cellStyle name="Normal 4 7 3 2" xfId="32142" xr:uid="{00000000-0005-0000-0000-0000737C0000}"/>
    <cellStyle name="Normal 4 7 4" xfId="32143" xr:uid="{00000000-0005-0000-0000-0000747C0000}"/>
    <cellStyle name="Normal 4 7 4 2" xfId="32144" xr:uid="{00000000-0005-0000-0000-0000757C0000}"/>
    <cellStyle name="Normal 4 7 5" xfId="32145" xr:uid="{00000000-0005-0000-0000-0000767C0000}"/>
    <cellStyle name="Normal 4 8" xfId="32146" xr:uid="{00000000-0005-0000-0000-0000777C0000}"/>
    <cellStyle name="Normal 4 8 2" xfId="32147" xr:uid="{00000000-0005-0000-0000-0000787C0000}"/>
    <cellStyle name="Normal 4 8 2 2" xfId="32148" xr:uid="{00000000-0005-0000-0000-0000797C0000}"/>
    <cellStyle name="Normal 4 8 3" xfId="32149" xr:uid="{00000000-0005-0000-0000-00007A7C0000}"/>
    <cellStyle name="Normal 4 8 3 2" xfId="32150" xr:uid="{00000000-0005-0000-0000-00007B7C0000}"/>
    <cellStyle name="Normal 4 8 4" xfId="32151" xr:uid="{00000000-0005-0000-0000-00007C7C0000}"/>
    <cellStyle name="Normal 4 9" xfId="32152" xr:uid="{00000000-0005-0000-0000-00007D7C0000}"/>
    <cellStyle name="Normal 4 9 2" xfId="32153" xr:uid="{00000000-0005-0000-0000-00007E7C0000}"/>
    <cellStyle name="Normal 4 9 2 2" xfId="32154" xr:uid="{00000000-0005-0000-0000-00007F7C0000}"/>
    <cellStyle name="Normal 4 9 3" xfId="32155" xr:uid="{00000000-0005-0000-0000-0000807C0000}"/>
    <cellStyle name="Normal 4 9 3 2" xfId="32156" xr:uid="{00000000-0005-0000-0000-0000817C0000}"/>
    <cellStyle name="Normal 4 9 4" xfId="32157" xr:uid="{00000000-0005-0000-0000-0000827C0000}"/>
    <cellStyle name="Normal 40" xfId="32158" xr:uid="{00000000-0005-0000-0000-0000837C0000}"/>
    <cellStyle name="Normal 41" xfId="32159" xr:uid="{00000000-0005-0000-0000-0000847C0000}"/>
    <cellStyle name="Normal 42" xfId="32160" xr:uid="{00000000-0005-0000-0000-0000857C0000}"/>
    <cellStyle name="Normal 42 2" xfId="32161" xr:uid="{00000000-0005-0000-0000-0000867C0000}"/>
    <cellStyle name="Normal 43" xfId="32162" xr:uid="{00000000-0005-0000-0000-0000877C0000}"/>
    <cellStyle name="Normal 44" xfId="32163" xr:uid="{00000000-0005-0000-0000-0000887C0000}"/>
    <cellStyle name="Normal 45" xfId="32164" xr:uid="{00000000-0005-0000-0000-0000897C0000}"/>
    <cellStyle name="Normal 46" xfId="32165" xr:uid="{00000000-0005-0000-0000-00008A7C0000}"/>
    <cellStyle name="Normal 47" xfId="32166" xr:uid="{00000000-0005-0000-0000-00008B7C0000}"/>
    <cellStyle name="Normal 48" xfId="32167" xr:uid="{00000000-0005-0000-0000-00008C7C0000}"/>
    <cellStyle name="Normal 49" xfId="32168" xr:uid="{00000000-0005-0000-0000-00008D7C0000}"/>
    <cellStyle name="Normal 5" xfId="1073" xr:uid="{00000000-0005-0000-0000-00008E7C0000}"/>
    <cellStyle name="Normal 5 10" xfId="32169" xr:uid="{00000000-0005-0000-0000-00008F7C0000}"/>
    <cellStyle name="Normal 5 10 2" xfId="32170" xr:uid="{00000000-0005-0000-0000-0000907C0000}"/>
    <cellStyle name="Normal 5 10 2 2" xfId="32171" xr:uid="{00000000-0005-0000-0000-0000917C0000}"/>
    <cellStyle name="Normal 5 10 2 3" xfId="32172" xr:uid="{00000000-0005-0000-0000-0000927C0000}"/>
    <cellStyle name="Normal 5 10 3" xfId="32173" xr:uid="{00000000-0005-0000-0000-0000937C0000}"/>
    <cellStyle name="Normal 5 10 3 2" xfId="32174" xr:uid="{00000000-0005-0000-0000-0000947C0000}"/>
    <cellStyle name="Normal 5 10 3 3" xfId="32175" xr:uid="{00000000-0005-0000-0000-0000957C0000}"/>
    <cellStyle name="Normal 5 10 4" xfId="32176" xr:uid="{00000000-0005-0000-0000-0000967C0000}"/>
    <cellStyle name="Normal 5 10 4 2" xfId="32177" xr:uid="{00000000-0005-0000-0000-0000977C0000}"/>
    <cellStyle name="Normal 5 10 4 3" xfId="32178" xr:uid="{00000000-0005-0000-0000-0000987C0000}"/>
    <cellStyle name="Normal 5 10 5" xfId="32179" xr:uid="{00000000-0005-0000-0000-0000997C0000}"/>
    <cellStyle name="Normal 5 10 5 2" xfId="32180" xr:uid="{00000000-0005-0000-0000-00009A7C0000}"/>
    <cellStyle name="Normal 5 10 5 3" xfId="32181" xr:uid="{00000000-0005-0000-0000-00009B7C0000}"/>
    <cellStyle name="Normal 5 10 6" xfId="32182" xr:uid="{00000000-0005-0000-0000-00009C7C0000}"/>
    <cellStyle name="Normal 5 10 7" xfId="32183" xr:uid="{00000000-0005-0000-0000-00009D7C0000}"/>
    <cellStyle name="Normal 5 11" xfId="32184" xr:uid="{00000000-0005-0000-0000-00009E7C0000}"/>
    <cellStyle name="Normal 5 11 2" xfId="32185" xr:uid="{00000000-0005-0000-0000-00009F7C0000}"/>
    <cellStyle name="Normal 5 11 2 2" xfId="32186" xr:uid="{00000000-0005-0000-0000-0000A07C0000}"/>
    <cellStyle name="Normal 5 11 2 3" xfId="32187" xr:uid="{00000000-0005-0000-0000-0000A17C0000}"/>
    <cellStyle name="Normal 5 11 3" xfId="32188" xr:uid="{00000000-0005-0000-0000-0000A27C0000}"/>
    <cellStyle name="Normal 5 11 3 2" xfId="32189" xr:uid="{00000000-0005-0000-0000-0000A37C0000}"/>
    <cellStyle name="Normal 5 11 3 3" xfId="32190" xr:uid="{00000000-0005-0000-0000-0000A47C0000}"/>
    <cellStyle name="Normal 5 11 4" xfId="32191" xr:uid="{00000000-0005-0000-0000-0000A57C0000}"/>
    <cellStyle name="Normal 5 11 4 2" xfId="32192" xr:uid="{00000000-0005-0000-0000-0000A67C0000}"/>
    <cellStyle name="Normal 5 11 4 3" xfId="32193" xr:uid="{00000000-0005-0000-0000-0000A77C0000}"/>
    <cellStyle name="Normal 5 11 5" xfId="32194" xr:uid="{00000000-0005-0000-0000-0000A87C0000}"/>
    <cellStyle name="Normal 5 11 5 2" xfId="32195" xr:uid="{00000000-0005-0000-0000-0000A97C0000}"/>
    <cellStyle name="Normal 5 11 5 3" xfId="32196" xr:uid="{00000000-0005-0000-0000-0000AA7C0000}"/>
    <cellStyle name="Normal 5 11 6" xfId="32197" xr:uid="{00000000-0005-0000-0000-0000AB7C0000}"/>
    <cellStyle name="Normal 5 11 7" xfId="32198" xr:uid="{00000000-0005-0000-0000-0000AC7C0000}"/>
    <cellStyle name="Normal 5 12" xfId="32199" xr:uid="{00000000-0005-0000-0000-0000AD7C0000}"/>
    <cellStyle name="Normal 5 12 2" xfId="32200" xr:uid="{00000000-0005-0000-0000-0000AE7C0000}"/>
    <cellStyle name="Normal 5 12 2 2" xfId="32201" xr:uid="{00000000-0005-0000-0000-0000AF7C0000}"/>
    <cellStyle name="Normal 5 12 2 3" xfId="32202" xr:uid="{00000000-0005-0000-0000-0000B07C0000}"/>
    <cellStyle name="Normal 5 12 3" xfId="32203" xr:uid="{00000000-0005-0000-0000-0000B17C0000}"/>
    <cellStyle name="Normal 5 12 3 2" xfId="32204" xr:uid="{00000000-0005-0000-0000-0000B27C0000}"/>
    <cellStyle name="Normal 5 12 3 3" xfId="32205" xr:uid="{00000000-0005-0000-0000-0000B37C0000}"/>
    <cellStyle name="Normal 5 12 4" xfId="32206" xr:uid="{00000000-0005-0000-0000-0000B47C0000}"/>
    <cellStyle name="Normal 5 12 4 2" xfId="32207" xr:uid="{00000000-0005-0000-0000-0000B57C0000}"/>
    <cellStyle name="Normal 5 12 4 3" xfId="32208" xr:uid="{00000000-0005-0000-0000-0000B67C0000}"/>
    <cellStyle name="Normal 5 12 5" xfId="32209" xr:uid="{00000000-0005-0000-0000-0000B77C0000}"/>
    <cellStyle name="Normal 5 12 5 2" xfId="32210" xr:uid="{00000000-0005-0000-0000-0000B87C0000}"/>
    <cellStyle name="Normal 5 12 5 3" xfId="32211" xr:uid="{00000000-0005-0000-0000-0000B97C0000}"/>
    <cellStyle name="Normal 5 12 6" xfId="32212" xr:uid="{00000000-0005-0000-0000-0000BA7C0000}"/>
    <cellStyle name="Normal 5 12 7" xfId="32213" xr:uid="{00000000-0005-0000-0000-0000BB7C0000}"/>
    <cellStyle name="Normal 5 13" xfId="32214" xr:uid="{00000000-0005-0000-0000-0000BC7C0000}"/>
    <cellStyle name="Normal 5 13 2" xfId="32215" xr:uid="{00000000-0005-0000-0000-0000BD7C0000}"/>
    <cellStyle name="Normal 5 13 2 2" xfId="32216" xr:uid="{00000000-0005-0000-0000-0000BE7C0000}"/>
    <cellStyle name="Normal 5 13 2 3" xfId="32217" xr:uid="{00000000-0005-0000-0000-0000BF7C0000}"/>
    <cellStyle name="Normal 5 13 3" xfId="32218" xr:uid="{00000000-0005-0000-0000-0000C07C0000}"/>
    <cellStyle name="Normal 5 13 3 2" xfId="32219" xr:uid="{00000000-0005-0000-0000-0000C17C0000}"/>
    <cellStyle name="Normal 5 13 3 3" xfId="32220" xr:uid="{00000000-0005-0000-0000-0000C27C0000}"/>
    <cellStyle name="Normal 5 13 4" xfId="32221" xr:uid="{00000000-0005-0000-0000-0000C37C0000}"/>
    <cellStyle name="Normal 5 13 4 2" xfId="32222" xr:uid="{00000000-0005-0000-0000-0000C47C0000}"/>
    <cellStyle name="Normal 5 13 4 3" xfId="32223" xr:uid="{00000000-0005-0000-0000-0000C57C0000}"/>
    <cellStyle name="Normal 5 13 5" xfId="32224" xr:uid="{00000000-0005-0000-0000-0000C67C0000}"/>
    <cellStyle name="Normal 5 13 5 2" xfId="32225" xr:uid="{00000000-0005-0000-0000-0000C77C0000}"/>
    <cellStyle name="Normal 5 13 5 3" xfId="32226" xr:uid="{00000000-0005-0000-0000-0000C87C0000}"/>
    <cellStyle name="Normal 5 13 6" xfId="32227" xr:uid="{00000000-0005-0000-0000-0000C97C0000}"/>
    <cellStyle name="Normal 5 13 7" xfId="32228" xr:uid="{00000000-0005-0000-0000-0000CA7C0000}"/>
    <cellStyle name="Normal 5 14" xfId="32229" xr:uid="{00000000-0005-0000-0000-0000CB7C0000}"/>
    <cellStyle name="Normal 5 14 2" xfId="32230" xr:uid="{00000000-0005-0000-0000-0000CC7C0000}"/>
    <cellStyle name="Normal 5 14 2 2" xfId="32231" xr:uid="{00000000-0005-0000-0000-0000CD7C0000}"/>
    <cellStyle name="Normal 5 14 2 3" xfId="32232" xr:uid="{00000000-0005-0000-0000-0000CE7C0000}"/>
    <cellStyle name="Normal 5 14 3" xfId="32233" xr:uid="{00000000-0005-0000-0000-0000CF7C0000}"/>
    <cellStyle name="Normal 5 14 3 2" xfId="32234" xr:uid="{00000000-0005-0000-0000-0000D07C0000}"/>
    <cellStyle name="Normal 5 14 3 3" xfId="32235" xr:uid="{00000000-0005-0000-0000-0000D17C0000}"/>
    <cellStyle name="Normal 5 14 4" xfId="32236" xr:uid="{00000000-0005-0000-0000-0000D27C0000}"/>
    <cellStyle name="Normal 5 14 4 2" xfId="32237" xr:uid="{00000000-0005-0000-0000-0000D37C0000}"/>
    <cellStyle name="Normal 5 14 4 3" xfId="32238" xr:uid="{00000000-0005-0000-0000-0000D47C0000}"/>
    <cellStyle name="Normal 5 14 5" xfId="32239" xr:uid="{00000000-0005-0000-0000-0000D57C0000}"/>
    <cellStyle name="Normal 5 14 5 2" xfId="32240" xr:uid="{00000000-0005-0000-0000-0000D67C0000}"/>
    <cellStyle name="Normal 5 14 5 3" xfId="32241" xr:uid="{00000000-0005-0000-0000-0000D77C0000}"/>
    <cellStyle name="Normal 5 14 6" xfId="32242" xr:uid="{00000000-0005-0000-0000-0000D87C0000}"/>
    <cellStyle name="Normal 5 14 7" xfId="32243" xr:uid="{00000000-0005-0000-0000-0000D97C0000}"/>
    <cellStyle name="Normal 5 15" xfId="32244" xr:uid="{00000000-0005-0000-0000-0000DA7C0000}"/>
    <cellStyle name="Normal 5 15 2" xfId="32245" xr:uid="{00000000-0005-0000-0000-0000DB7C0000}"/>
    <cellStyle name="Normal 5 15 3" xfId="32246" xr:uid="{00000000-0005-0000-0000-0000DC7C0000}"/>
    <cellStyle name="Normal 5 16" xfId="32247" xr:uid="{00000000-0005-0000-0000-0000DD7C0000}"/>
    <cellStyle name="Normal 5 16 2" xfId="32248" xr:uid="{00000000-0005-0000-0000-0000DE7C0000}"/>
    <cellStyle name="Normal 5 16 3" xfId="32249" xr:uid="{00000000-0005-0000-0000-0000DF7C0000}"/>
    <cellStyle name="Normal 5 17" xfId="32250" xr:uid="{00000000-0005-0000-0000-0000E07C0000}"/>
    <cellStyle name="Normal 5 17 2" xfId="32251" xr:uid="{00000000-0005-0000-0000-0000E17C0000}"/>
    <cellStyle name="Normal 5 17 3" xfId="32252" xr:uid="{00000000-0005-0000-0000-0000E27C0000}"/>
    <cellStyle name="Normal 5 18" xfId="32253" xr:uid="{00000000-0005-0000-0000-0000E37C0000}"/>
    <cellStyle name="Normal 5 18 2" xfId="32254" xr:uid="{00000000-0005-0000-0000-0000E47C0000}"/>
    <cellStyle name="Normal 5 18 3" xfId="32255" xr:uid="{00000000-0005-0000-0000-0000E57C0000}"/>
    <cellStyle name="Normal 5 19" xfId="32256" xr:uid="{00000000-0005-0000-0000-0000E67C0000}"/>
    <cellStyle name="Normal 5 2" xfId="1074" xr:uid="{00000000-0005-0000-0000-0000E77C0000}"/>
    <cellStyle name="Normal 5 2 10" xfId="32257" xr:uid="{00000000-0005-0000-0000-0000E87C0000}"/>
    <cellStyle name="Normal 5 2 10 2" xfId="32258" xr:uid="{00000000-0005-0000-0000-0000E97C0000}"/>
    <cellStyle name="Normal 5 2 10 2 2" xfId="32259" xr:uid="{00000000-0005-0000-0000-0000EA7C0000}"/>
    <cellStyle name="Normal 5 2 10 2 3" xfId="32260" xr:uid="{00000000-0005-0000-0000-0000EB7C0000}"/>
    <cellStyle name="Normal 5 2 10 3" xfId="32261" xr:uid="{00000000-0005-0000-0000-0000EC7C0000}"/>
    <cellStyle name="Normal 5 2 10 3 2" xfId="32262" xr:uid="{00000000-0005-0000-0000-0000ED7C0000}"/>
    <cellStyle name="Normal 5 2 10 3 3" xfId="32263" xr:uid="{00000000-0005-0000-0000-0000EE7C0000}"/>
    <cellStyle name="Normal 5 2 10 4" xfId="32264" xr:uid="{00000000-0005-0000-0000-0000EF7C0000}"/>
    <cellStyle name="Normal 5 2 10 4 2" xfId="32265" xr:uid="{00000000-0005-0000-0000-0000F07C0000}"/>
    <cellStyle name="Normal 5 2 10 4 3" xfId="32266" xr:uid="{00000000-0005-0000-0000-0000F17C0000}"/>
    <cellStyle name="Normal 5 2 10 5" xfId="32267" xr:uid="{00000000-0005-0000-0000-0000F27C0000}"/>
    <cellStyle name="Normal 5 2 10 5 2" xfId="32268" xr:uid="{00000000-0005-0000-0000-0000F37C0000}"/>
    <cellStyle name="Normal 5 2 10 5 3" xfId="32269" xr:uid="{00000000-0005-0000-0000-0000F47C0000}"/>
    <cellStyle name="Normal 5 2 10 6" xfId="32270" xr:uid="{00000000-0005-0000-0000-0000F57C0000}"/>
    <cellStyle name="Normal 5 2 10 7" xfId="32271" xr:uid="{00000000-0005-0000-0000-0000F67C0000}"/>
    <cellStyle name="Normal 5 2 11" xfId="32272" xr:uid="{00000000-0005-0000-0000-0000F77C0000}"/>
    <cellStyle name="Normal 5 2 11 2" xfId="32273" xr:uid="{00000000-0005-0000-0000-0000F87C0000}"/>
    <cellStyle name="Normal 5 2 11 2 2" xfId="32274" xr:uid="{00000000-0005-0000-0000-0000F97C0000}"/>
    <cellStyle name="Normal 5 2 11 2 3" xfId="32275" xr:uid="{00000000-0005-0000-0000-0000FA7C0000}"/>
    <cellStyle name="Normal 5 2 11 3" xfId="32276" xr:uid="{00000000-0005-0000-0000-0000FB7C0000}"/>
    <cellStyle name="Normal 5 2 11 3 2" xfId="32277" xr:uid="{00000000-0005-0000-0000-0000FC7C0000}"/>
    <cellStyle name="Normal 5 2 11 3 3" xfId="32278" xr:uid="{00000000-0005-0000-0000-0000FD7C0000}"/>
    <cellStyle name="Normal 5 2 11 4" xfId="32279" xr:uid="{00000000-0005-0000-0000-0000FE7C0000}"/>
    <cellStyle name="Normal 5 2 11 4 2" xfId="32280" xr:uid="{00000000-0005-0000-0000-0000FF7C0000}"/>
    <cellStyle name="Normal 5 2 11 4 3" xfId="32281" xr:uid="{00000000-0005-0000-0000-0000007D0000}"/>
    <cellStyle name="Normal 5 2 11 5" xfId="32282" xr:uid="{00000000-0005-0000-0000-0000017D0000}"/>
    <cellStyle name="Normal 5 2 11 5 2" xfId="32283" xr:uid="{00000000-0005-0000-0000-0000027D0000}"/>
    <cellStyle name="Normal 5 2 11 5 3" xfId="32284" xr:uid="{00000000-0005-0000-0000-0000037D0000}"/>
    <cellStyle name="Normal 5 2 11 6" xfId="32285" xr:uid="{00000000-0005-0000-0000-0000047D0000}"/>
    <cellStyle name="Normal 5 2 11 7" xfId="32286" xr:uid="{00000000-0005-0000-0000-0000057D0000}"/>
    <cellStyle name="Normal 5 2 12" xfId="32287" xr:uid="{00000000-0005-0000-0000-0000067D0000}"/>
    <cellStyle name="Normal 5 2 12 2" xfId="32288" xr:uid="{00000000-0005-0000-0000-0000077D0000}"/>
    <cellStyle name="Normal 5 2 12 2 2" xfId="32289" xr:uid="{00000000-0005-0000-0000-0000087D0000}"/>
    <cellStyle name="Normal 5 2 12 2 3" xfId="32290" xr:uid="{00000000-0005-0000-0000-0000097D0000}"/>
    <cellStyle name="Normal 5 2 12 3" xfId="32291" xr:uid="{00000000-0005-0000-0000-00000A7D0000}"/>
    <cellStyle name="Normal 5 2 12 3 2" xfId="32292" xr:uid="{00000000-0005-0000-0000-00000B7D0000}"/>
    <cellStyle name="Normal 5 2 12 3 3" xfId="32293" xr:uid="{00000000-0005-0000-0000-00000C7D0000}"/>
    <cellStyle name="Normal 5 2 12 4" xfId="32294" xr:uid="{00000000-0005-0000-0000-00000D7D0000}"/>
    <cellStyle name="Normal 5 2 12 4 2" xfId="32295" xr:uid="{00000000-0005-0000-0000-00000E7D0000}"/>
    <cellStyle name="Normal 5 2 12 4 3" xfId="32296" xr:uid="{00000000-0005-0000-0000-00000F7D0000}"/>
    <cellStyle name="Normal 5 2 12 5" xfId="32297" xr:uid="{00000000-0005-0000-0000-0000107D0000}"/>
    <cellStyle name="Normal 5 2 12 5 2" xfId="32298" xr:uid="{00000000-0005-0000-0000-0000117D0000}"/>
    <cellStyle name="Normal 5 2 12 5 3" xfId="32299" xr:uid="{00000000-0005-0000-0000-0000127D0000}"/>
    <cellStyle name="Normal 5 2 12 6" xfId="32300" xr:uid="{00000000-0005-0000-0000-0000137D0000}"/>
    <cellStyle name="Normal 5 2 12 7" xfId="32301" xr:uid="{00000000-0005-0000-0000-0000147D0000}"/>
    <cellStyle name="Normal 5 2 13" xfId="32302" xr:uid="{00000000-0005-0000-0000-0000157D0000}"/>
    <cellStyle name="Normal 5 2 13 2" xfId="32303" xr:uid="{00000000-0005-0000-0000-0000167D0000}"/>
    <cellStyle name="Normal 5 2 13 3" xfId="32304" xr:uid="{00000000-0005-0000-0000-0000177D0000}"/>
    <cellStyle name="Normal 5 2 14" xfId="32305" xr:uid="{00000000-0005-0000-0000-0000187D0000}"/>
    <cellStyle name="Normal 5 2 14 2" xfId="32306" xr:uid="{00000000-0005-0000-0000-0000197D0000}"/>
    <cellStyle name="Normal 5 2 14 3" xfId="32307" xr:uid="{00000000-0005-0000-0000-00001A7D0000}"/>
    <cellStyle name="Normal 5 2 15" xfId="32308" xr:uid="{00000000-0005-0000-0000-00001B7D0000}"/>
    <cellStyle name="Normal 5 2 15 2" xfId="32309" xr:uid="{00000000-0005-0000-0000-00001C7D0000}"/>
    <cellStyle name="Normal 5 2 15 3" xfId="32310" xr:uid="{00000000-0005-0000-0000-00001D7D0000}"/>
    <cellStyle name="Normal 5 2 16" xfId="32311" xr:uid="{00000000-0005-0000-0000-00001E7D0000}"/>
    <cellStyle name="Normal 5 2 16 2" xfId="32312" xr:uid="{00000000-0005-0000-0000-00001F7D0000}"/>
    <cellStyle name="Normal 5 2 16 3" xfId="32313" xr:uid="{00000000-0005-0000-0000-0000207D0000}"/>
    <cellStyle name="Normal 5 2 17" xfId="32314" xr:uid="{00000000-0005-0000-0000-0000217D0000}"/>
    <cellStyle name="Normal 5 2 18" xfId="32315" xr:uid="{00000000-0005-0000-0000-0000227D0000}"/>
    <cellStyle name="Normal 5 2 2" xfId="1075" xr:uid="{00000000-0005-0000-0000-0000237D0000}"/>
    <cellStyle name="Normal 5 2 2 10" xfId="32317" xr:uid="{00000000-0005-0000-0000-0000247D0000}"/>
    <cellStyle name="Normal 5 2 2 10 2" xfId="32318" xr:uid="{00000000-0005-0000-0000-0000257D0000}"/>
    <cellStyle name="Normal 5 2 2 10 2 2" xfId="32319" xr:uid="{00000000-0005-0000-0000-0000267D0000}"/>
    <cellStyle name="Normal 5 2 2 10 2 3" xfId="32320" xr:uid="{00000000-0005-0000-0000-0000277D0000}"/>
    <cellStyle name="Normal 5 2 2 10 3" xfId="32321" xr:uid="{00000000-0005-0000-0000-0000287D0000}"/>
    <cellStyle name="Normal 5 2 2 10 3 2" xfId="32322" xr:uid="{00000000-0005-0000-0000-0000297D0000}"/>
    <cellStyle name="Normal 5 2 2 10 3 3" xfId="32323" xr:uid="{00000000-0005-0000-0000-00002A7D0000}"/>
    <cellStyle name="Normal 5 2 2 10 4" xfId="32324" xr:uid="{00000000-0005-0000-0000-00002B7D0000}"/>
    <cellStyle name="Normal 5 2 2 10 4 2" xfId="32325" xr:uid="{00000000-0005-0000-0000-00002C7D0000}"/>
    <cellStyle name="Normal 5 2 2 10 4 3" xfId="32326" xr:uid="{00000000-0005-0000-0000-00002D7D0000}"/>
    <cellStyle name="Normal 5 2 2 10 5" xfId="32327" xr:uid="{00000000-0005-0000-0000-00002E7D0000}"/>
    <cellStyle name="Normal 5 2 2 10 5 2" xfId="32328" xr:uid="{00000000-0005-0000-0000-00002F7D0000}"/>
    <cellStyle name="Normal 5 2 2 10 5 3" xfId="32329" xr:uid="{00000000-0005-0000-0000-0000307D0000}"/>
    <cellStyle name="Normal 5 2 2 10 6" xfId="32330" xr:uid="{00000000-0005-0000-0000-0000317D0000}"/>
    <cellStyle name="Normal 5 2 2 10 7" xfId="32331" xr:uid="{00000000-0005-0000-0000-0000327D0000}"/>
    <cellStyle name="Normal 5 2 2 11" xfId="32332" xr:uid="{00000000-0005-0000-0000-0000337D0000}"/>
    <cellStyle name="Normal 5 2 2 11 2" xfId="32333" xr:uid="{00000000-0005-0000-0000-0000347D0000}"/>
    <cellStyle name="Normal 5 2 2 11 3" xfId="32334" xr:uid="{00000000-0005-0000-0000-0000357D0000}"/>
    <cellStyle name="Normal 5 2 2 12" xfId="32335" xr:uid="{00000000-0005-0000-0000-0000367D0000}"/>
    <cellStyle name="Normal 5 2 2 12 2" xfId="32336" xr:uid="{00000000-0005-0000-0000-0000377D0000}"/>
    <cellStyle name="Normal 5 2 2 12 3" xfId="32337" xr:uid="{00000000-0005-0000-0000-0000387D0000}"/>
    <cellStyle name="Normal 5 2 2 13" xfId="32338" xr:uid="{00000000-0005-0000-0000-0000397D0000}"/>
    <cellStyle name="Normal 5 2 2 13 2" xfId="32339" xr:uid="{00000000-0005-0000-0000-00003A7D0000}"/>
    <cellStyle name="Normal 5 2 2 13 3" xfId="32340" xr:uid="{00000000-0005-0000-0000-00003B7D0000}"/>
    <cellStyle name="Normal 5 2 2 14" xfId="32341" xr:uid="{00000000-0005-0000-0000-00003C7D0000}"/>
    <cellStyle name="Normal 5 2 2 14 2" xfId="32342" xr:uid="{00000000-0005-0000-0000-00003D7D0000}"/>
    <cellStyle name="Normal 5 2 2 14 3" xfId="32343" xr:uid="{00000000-0005-0000-0000-00003E7D0000}"/>
    <cellStyle name="Normal 5 2 2 15" xfId="32344" xr:uid="{00000000-0005-0000-0000-00003F7D0000}"/>
    <cellStyle name="Normal 5 2 2 16" xfId="32345" xr:uid="{00000000-0005-0000-0000-0000407D0000}"/>
    <cellStyle name="Normal 5 2 2 17" xfId="32316" xr:uid="{00000000-0005-0000-0000-0000417D0000}"/>
    <cellStyle name="Normal 5 2 2 2" xfId="1558" xr:uid="{00000000-0005-0000-0000-0000427D0000}"/>
    <cellStyle name="Normal 5 2 2 2 10" xfId="32347" xr:uid="{00000000-0005-0000-0000-0000437D0000}"/>
    <cellStyle name="Normal 5 2 2 2 10 2" xfId="32348" xr:uid="{00000000-0005-0000-0000-0000447D0000}"/>
    <cellStyle name="Normal 5 2 2 2 10 3" xfId="32349" xr:uid="{00000000-0005-0000-0000-0000457D0000}"/>
    <cellStyle name="Normal 5 2 2 2 11" xfId="32350" xr:uid="{00000000-0005-0000-0000-0000467D0000}"/>
    <cellStyle name="Normal 5 2 2 2 11 2" xfId="32351" xr:uid="{00000000-0005-0000-0000-0000477D0000}"/>
    <cellStyle name="Normal 5 2 2 2 11 3" xfId="32352" xr:uid="{00000000-0005-0000-0000-0000487D0000}"/>
    <cellStyle name="Normal 5 2 2 2 12" xfId="32353" xr:uid="{00000000-0005-0000-0000-0000497D0000}"/>
    <cellStyle name="Normal 5 2 2 2 12 2" xfId="32354" xr:uid="{00000000-0005-0000-0000-00004A7D0000}"/>
    <cellStyle name="Normal 5 2 2 2 12 3" xfId="32355" xr:uid="{00000000-0005-0000-0000-00004B7D0000}"/>
    <cellStyle name="Normal 5 2 2 2 13" xfId="32356" xr:uid="{00000000-0005-0000-0000-00004C7D0000}"/>
    <cellStyle name="Normal 5 2 2 2 13 2" xfId="32357" xr:uid="{00000000-0005-0000-0000-00004D7D0000}"/>
    <cellStyle name="Normal 5 2 2 2 13 3" xfId="32358" xr:uid="{00000000-0005-0000-0000-00004E7D0000}"/>
    <cellStyle name="Normal 5 2 2 2 14" xfId="32359" xr:uid="{00000000-0005-0000-0000-00004F7D0000}"/>
    <cellStyle name="Normal 5 2 2 2 15" xfId="32360" xr:uid="{00000000-0005-0000-0000-0000507D0000}"/>
    <cellStyle name="Normal 5 2 2 2 16" xfId="32346" xr:uid="{00000000-0005-0000-0000-0000517D0000}"/>
    <cellStyle name="Normal 5 2 2 2 2" xfId="32361" xr:uid="{00000000-0005-0000-0000-0000527D0000}"/>
    <cellStyle name="Normal 5 2 2 2 2 10" xfId="32362" xr:uid="{00000000-0005-0000-0000-0000537D0000}"/>
    <cellStyle name="Normal 5 2 2 2 2 10 2" xfId="32363" xr:uid="{00000000-0005-0000-0000-0000547D0000}"/>
    <cellStyle name="Normal 5 2 2 2 2 10 3" xfId="32364" xr:uid="{00000000-0005-0000-0000-0000557D0000}"/>
    <cellStyle name="Normal 5 2 2 2 2 11" xfId="32365" xr:uid="{00000000-0005-0000-0000-0000567D0000}"/>
    <cellStyle name="Normal 5 2 2 2 2 11 2" xfId="32366" xr:uid="{00000000-0005-0000-0000-0000577D0000}"/>
    <cellStyle name="Normal 5 2 2 2 2 11 3" xfId="32367" xr:uid="{00000000-0005-0000-0000-0000587D0000}"/>
    <cellStyle name="Normal 5 2 2 2 2 12" xfId="32368" xr:uid="{00000000-0005-0000-0000-0000597D0000}"/>
    <cellStyle name="Normal 5 2 2 2 2 12 2" xfId="32369" xr:uid="{00000000-0005-0000-0000-00005A7D0000}"/>
    <cellStyle name="Normal 5 2 2 2 2 12 3" xfId="32370" xr:uid="{00000000-0005-0000-0000-00005B7D0000}"/>
    <cellStyle name="Normal 5 2 2 2 2 13" xfId="32371" xr:uid="{00000000-0005-0000-0000-00005C7D0000}"/>
    <cellStyle name="Normal 5 2 2 2 2 14" xfId="32372" xr:uid="{00000000-0005-0000-0000-00005D7D0000}"/>
    <cellStyle name="Normal 5 2 2 2 2 2" xfId="32373" xr:uid="{00000000-0005-0000-0000-00005E7D0000}"/>
    <cellStyle name="Normal 5 2 2 2 2 2 10" xfId="32374" xr:uid="{00000000-0005-0000-0000-00005F7D0000}"/>
    <cellStyle name="Normal 5 2 2 2 2 2 11" xfId="32375" xr:uid="{00000000-0005-0000-0000-0000607D0000}"/>
    <cellStyle name="Normal 5 2 2 2 2 2 2" xfId="32376" xr:uid="{00000000-0005-0000-0000-0000617D0000}"/>
    <cellStyle name="Normal 5 2 2 2 2 2 2 2" xfId="32377" xr:uid="{00000000-0005-0000-0000-0000627D0000}"/>
    <cellStyle name="Normal 5 2 2 2 2 2 2 2 2" xfId="32378" xr:uid="{00000000-0005-0000-0000-0000637D0000}"/>
    <cellStyle name="Normal 5 2 2 2 2 2 2 2 2 2" xfId="32379" xr:uid="{00000000-0005-0000-0000-0000647D0000}"/>
    <cellStyle name="Normal 5 2 2 2 2 2 2 2 2 3" xfId="32380" xr:uid="{00000000-0005-0000-0000-0000657D0000}"/>
    <cellStyle name="Normal 5 2 2 2 2 2 2 2 3" xfId="32381" xr:uid="{00000000-0005-0000-0000-0000667D0000}"/>
    <cellStyle name="Normal 5 2 2 2 2 2 2 2 3 2" xfId="32382" xr:uid="{00000000-0005-0000-0000-0000677D0000}"/>
    <cellStyle name="Normal 5 2 2 2 2 2 2 2 3 3" xfId="32383" xr:uid="{00000000-0005-0000-0000-0000687D0000}"/>
    <cellStyle name="Normal 5 2 2 2 2 2 2 2 4" xfId="32384" xr:uid="{00000000-0005-0000-0000-0000697D0000}"/>
    <cellStyle name="Normal 5 2 2 2 2 2 2 2 4 2" xfId="32385" xr:uid="{00000000-0005-0000-0000-00006A7D0000}"/>
    <cellStyle name="Normal 5 2 2 2 2 2 2 2 4 3" xfId="32386" xr:uid="{00000000-0005-0000-0000-00006B7D0000}"/>
    <cellStyle name="Normal 5 2 2 2 2 2 2 2 5" xfId="32387" xr:uid="{00000000-0005-0000-0000-00006C7D0000}"/>
    <cellStyle name="Normal 5 2 2 2 2 2 2 2 5 2" xfId="32388" xr:uid="{00000000-0005-0000-0000-00006D7D0000}"/>
    <cellStyle name="Normal 5 2 2 2 2 2 2 2 5 3" xfId="32389" xr:uid="{00000000-0005-0000-0000-00006E7D0000}"/>
    <cellStyle name="Normal 5 2 2 2 2 2 2 2 6" xfId="32390" xr:uid="{00000000-0005-0000-0000-00006F7D0000}"/>
    <cellStyle name="Normal 5 2 2 2 2 2 2 2 7" xfId="32391" xr:uid="{00000000-0005-0000-0000-0000707D0000}"/>
    <cellStyle name="Normal 5 2 2 2 2 2 2 3" xfId="32392" xr:uid="{00000000-0005-0000-0000-0000717D0000}"/>
    <cellStyle name="Normal 5 2 2 2 2 2 2 3 2" xfId="32393" xr:uid="{00000000-0005-0000-0000-0000727D0000}"/>
    <cellStyle name="Normal 5 2 2 2 2 2 2 3 3" xfId="32394" xr:uid="{00000000-0005-0000-0000-0000737D0000}"/>
    <cellStyle name="Normal 5 2 2 2 2 2 2 4" xfId="32395" xr:uid="{00000000-0005-0000-0000-0000747D0000}"/>
    <cellStyle name="Normal 5 2 2 2 2 2 2 4 2" xfId="32396" xr:uid="{00000000-0005-0000-0000-0000757D0000}"/>
    <cellStyle name="Normal 5 2 2 2 2 2 2 4 3" xfId="32397" xr:uid="{00000000-0005-0000-0000-0000767D0000}"/>
    <cellStyle name="Normal 5 2 2 2 2 2 2 5" xfId="32398" xr:uid="{00000000-0005-0000-0000-0000777D0000}"/>
    <cellStyle name="Normal 5 2 2 2 2 2 2 5 2" xfId="32399" xr:uid="{00000000-0005-0000-0000-0000787D0000}"/>
    <cellStyle name="Normal 5 2 2 2 2 2 2 5 3" xfId="32400" xr:uid="{00000000-0005-0000-0000-0000797D0000}"/>
    <cellStyle name="Normal 5 2 2 2 2 2 2 6" xfId="32401" xr:uid="{00000000-0005-0000-0000-00007A7D0000}"/>
    <cellStyle name="Normal 5 2 2 2 2 2 2 6 2" xfId="32402" xr:uid="{00000000-0005-0000-0000-00007B7D0000}"/>
    <cellStyle name="Normal 5 2 2 2 2 2 2 6 3" xfId="32403" xr:uid="{00000000-0005-0000-0000-00007C7D0000}"/>
    <cellStyle name="Normal 5 2 2 2 2 2 2 7" xfId="32404" xr:uid="{00000000-0005-0000-0000-00007D7D0000}"/>
    <cellStyle name="Normal 5 2 2 2 2 2 2 8" xfId="32405" xr:uid="{00000000-0005-0000-0000-00007E7D0000}"/>
    <cellStyle name="Normal 5 2 2 2 2 2 3" xfId="32406" xr:uid="{00000000-0005-0000-0000-00007F7D0000}"/>
    <cellStyle name="Normal 5 2 2 2 2 2 3 2" xfId="32407" xr:uid="{00000000-0005-0000-0000-0000807D0000}"/>
    <cellStyle name="Normal 5 2 2 2 2 2 3 2 2" xfId="32408" xr:uid="{00000000-0005-0000-0000-0000817D0000}"/>
    <cellStyle name="Normal 5 2 2 2 2 2 3 2 3" xfId="32409" xr:uid="{00000000-0005-0000-0000-0000827D0000}"/>
    <cellStyle name="Normal 5 2 2 2 2 2 3 3" xfId="32410" xr:uid="{00000000-0005-0000-0000-0000837D0000}"/>
    <cellStyle name="Normal 5 2 2 2 2 2 3 3 2" xfId="32411" xr:uid="{00000000-0005-0000-0000-0000847D0000}"/>
    <cellStyle name="Normal 5 2 2 2 2 2 3 3 3" xfId="32412" xr:uid="{00000000-0005-0000-0000-0000857D0000}"/>
    <cellStyle name="Normal 5 2 2 2 2 2 3 4" xfId="32413" xr:uid="{00000000-0005-0000-0000-0000867D0000}"/>
    <cellStyle name="Normal 5 2 2 2 2 2 3 4 2" xfId="32414" xr:uid="{00000000-0005-0000-0000-0000877D0000}"/>
    <cellStyle name="Normal 5 2 2 2 2 2 3 4 3" xfId="32415" xr:uid="{00000000-0005-0000-0000-0000887D0000}"/>
    <cellStyle name="Normal 5 2 2 2 2 2 3 5" xfId="32416" xr:uid="{00000000-0005-0000-0000-0000897D0000}"/>
    <cellStyle name="Normal 5 2 2 2 2 2 3 5 2" xfId="32417" xr:uid="{00000000-0005-0000-0000-00008A7D0000}"/>
    <cellStyle name="Normal 5 2 2 2 2 2 3 5 3" xfId="32418" xr:uid="{00000000-0005-0000-0000-00008B7D0000}"/>
    <cellStyle name="Normal 5 2 2 2 2 2 3 6" xfId="32419" xr:uid="{00000000-0005-0000-0000-00008C7D0000}"/>
    <cellStyle name="Normal 5 2 2 2 2 2 3 7" xfId="32420" xr:uid="{00000000-0005-0000-0000-00008D7D0000}"/>
    <cellStyle name="Normal 5 2 2 2 2 2 4" xfId="32421" xr:uid="{00000000-0005-0000-0000-00008E7D0000}"/>
    <cellStyle name="Normal 5 2 2 2 2 2 4 2" xfId="32422" xr:uid="{00000000-0005-0000-0000-00008F7D0000}"/>
    <cellStyle name="Normal 5 2 2 2 2 2 4 2 2" xfId="32423" xr:uid="{00000000-0005-0000-0000-0000907D0000}"/>
    <cellStyle name="Normal 5 2 2 2 2 2 4 2 3" xfId="32424" xr:uid="{00000000-0005-0000-0000-0000917D0000}"/>
    <cellStyle name="Normal 5 2 2 2 2 2 4 3" xfId="32425" xr:uid="{00000000-0005-0000-0000-0000927D0000}"/>
    <cellStyle name="Normal 5 2 2 2 2 2 4 3 2" xfId="32426" xr:uid="{00000000-0005-0000-0000-0000937D0000}"/>
    <cellStyle name="Normal 5 2 2 2 2 2 4 3 3" xfId="32427" xr:uid="{00000000-0005-0000-0000-0000947D0000}"/>
    <cellStyle name="Normal 5 2 2 2 2 2 4 4" xfId="32428" xr:uid="{00000000-0005-0000-0000-0000957D0000}"/>
    <cellStyle name="Normal 5 2 2 2 2 2 4 4 2" xfId="32429" xr:uid="{00000000-0005-0000-0000-0000967D0000}"/>
    <cellStyle name="Normal 5 2 2 2 2 2 4 4 3" xfId="32430" xr:uid="{00000000-0005-0000-0000-0000977D0000}"/>
    <cellStyle name="Normal 5 2 2 2 2 2 4 5" xfId="32431" xr:uid="{00000000-0005-0000-0000-0000987D0000}"/>
    <cellStyle name="Normal 5 2 2 2 2 2 4 5 2" xfId="32432" xr:uid="{00000000-0005-0000-0000-0000997D0000}"/>
    <cellStyle name="Normal 5 2 2 2 2 2 4 5 3" xfId="32433" xr:uid="{00000000-0005-0000-0000-00009A7D0000}"/>
    <cellStyle name="Normal 5 2 2 2 2 2 4 6" xfId="32434" xr:uid="{00000000-0005-0000-0000-00009B7D0000}"/>
    <cellStyle name="Normal 5 2 2 2 2 2 4 7" xfId="32435" xr:uid="{00000000-0005-0000-0000-00009C7D0000}"/>
    <cellStyle name="Normal 5 2 2 2 2 2 5" xfId="32436" xr:uid="{00000000-0005-0000-0000-00009D7D0000}"/>
    <cellStyle name="Normal 5 2 2 2 2 2 5 2" xfId="32437" xr:uid="{00000000-0005-0000-0000-00009E7D0000}"/>
    <cellStyle name="Normal 5 2 2 2 2 2 5 2 2" xfId="32438" xr:uid="{00000000-0005-0000-0000-00009F7D0000}"/>
    <cellStyle name="Normal 5 2 2 2 2 2 5 2 3" xfId="32439" xr:uid="{00000000-0005-0000-0000-0000A07D0000}"/>
    <cellStyle name="Normal 5 2 2 2 2 2 5 3" xfId="32440" xr:uid="{00000000-0005-0000-0000-0000A17D0000}"/>
    <cellStyle name="Normal 5 2 2 2 2 2 5 3 2" xfId="32441" xr:uid="{00000000-0005-0000-0000-0000A27D0000}"/>
    <cellStyle name="Normal 5 2 2 2 2 2 5 3 3" xfId="32442" xr:uid="{00000000-0005-0000-0000-0000A37D0000}"/>
    <cellStyle name="Normal 5 2 2 2 2 2 5 4" xfId="32443" xr:uid="{00000000-0005-0000-0000-0000A47D0000}"/>
    <cellStyle name="Normal 5 2 2 2 2 2 5 4 2" xfId="32444" xr:uid="{00000000-0005-0000-0000-0000A57D0000}"/>
    <cellStyle name="Normal 5 2 2 2 2 2 5 4 3" xfId="32445" xr:uid="{00000000-0005-0000-0000-0000A67D0000}"/>
    <cellStyle name="Normal 5 2 2 2 2 2 5 5" xfId="32446" xr:uid="{00000000-0005-0000-0000-0000A77D0000}"/>
    <cellStyle name="Normal 5 2 2 2 2 2 5 5 2" xfId="32447" xr:uid="{00000000-0005-0000-0000-0000A87D0000}"/>
    <cellStyle name="Normal 5 2 2 2 2 2 5 5 3" xfId="32448" xr:uid="{00000000-0005-0000-0000-0000A97D0000}"/>
    <cellStyle name="Normal 5 2 2 2 2 2 5 6" xfId="32449" xr:uid="{00000000-0005-0000-0000-0000AA7D0000}"/>
    <cellStyle name="Normal 5 2 2 2 2 2 5 7" xfId="32450" xr:uid="{00000000-0005-0000-0000-0000AB7D0000}"/>
    <cellStyle name="Normal 5 2 2 2 2 2 6" xfId="32451" xr:uid="{00000000-0005-0000-0000-0000AC7D0000}"/>
    <cellStyle name="Normal 5 2 2 2 2 2 6 2" xfId="32452" xr:uid="{00000000-0005-0000-0000-0000AD7D0000}"/>
    <cellStyle name="Normal 5 2 2 2 2 2 6 3" xfId="32453" xr:uid="{00000000-0005-0000-0000-0000AE7D0000}"/>
    <cellStyle name="Normal 5 2 2 2 2 2 7" xfId="32454" xr:uid="{00000000-0005-0000-0000-0000AF7D0000}"/>
    <cellStyle name="Normal 5 2 2 2 2 2 7 2" xfId="32455" xr:uid="{00000000-0005-0000-0000-0000B07D0000}"/>
    <cellStyle name="Normal 5 2 2 2 2 2 7 3" xfId="32456" xr:uid="{00000000-0005-0000-0000-0000B17D0000}"/>
    <cellStyle name="Normal 5 2 2 2 2 2 8" xfId="32457" xr:uid="{00000000-0005-0000-0000-0000B27D0000}"/>
    <cellStyle name="Normal 5 2 2 2 2 2 8 2" xfId="32458" xr:uid="{00000000-0005-0000-0000-0000B37D0000}"/>
    <cellStyle name="Normal 5 2 2 2 2 2 8 3" xfId="32459" xr:uid="{00000000-0005-0000-0000-0000B47D0000}"/>
    <cellStyle name="Normal 5 2 2 2 2 2 9" xfId="32460" xr:uid="{00000000-0005-0000-0000-0000B57D0000}"/>
    <cellStyle name="Normal 5 2 2 2 2 2 9 2" xfId="32461" xr:uid="{00000000-0005-0000-0000-0000B67D0000}"/>
    <cellStyle name="Normal 5 2 2 2 2 2 9 3" xfId="32462" xr:uid="{00000000-0005-0000-0000-0000B77D0000}"/>
    <cellStyle name="Normal 5 2 2 2 2 3" xfId="32463" xr:uid="{00000000-0005-0000-0000-0000B87D0000}"/>
    <cellStyle name="Normal 5 2 2 2 2 3 2" xfId="32464" xr:uid="{00000000-0005-0000-0000-0000B97D0000}"/>
    <cellStyle name="Normal 5 2 2 2 2 3 2 2" xfId="32465" xr:uid="{00000000-0005-0000-0000-0000BA7D0000}"/>
    <cellStyle name="Normal 5 2 2 2 2 3 2 2 2" xfId="32466" xr:uid="{00000000-0005-0000-0000-0000BB7D0000}"/>
    <cellStyle name="Normal 5 2 2 2 2 3 2 2 3" xfId="32467" xr:uid="{00000000-0005-0000-0000-0000BC7D0000}"/>
    <cellStyle name="Normal 5 2 2 2 2 3 2 3" xfId="32468" xr:uid="{00000000-0005-0000-0000-0000BD7D0000}"/>
    <cellStyle name="Normal 5 2 2 2 2 3 2 3 2" xfId="32469" xr:uid="{00000000-0005-0000-0000-0000BE7D0000}"/>
    <cellStyle name="Normal 5 2 2 2 2 3 2 3 3" xfId="32470" xr:uid="{00000000-0005-0000-0000-0000BF7D0000}"/>
    <cellStyle name="Normal 5 2 2 2 2 3 2 4" xfId="32471" xr:uid="{00000000-0005-0000-0000-0000C07D0000}"/>
    <cellStyle name="Normal 5 2 2 2 2 3 2 4 2" xfId="32472" xr:uid="{00000000-0005-0000-0000-0000C17D0000}"/>
    <cellStyle name="Normal 5 2 2 2 2 3 2 4 3" xfId="32473" xr:uid="{00000000-0005-0000-0000-0000C27D0000}"/>
    <cellStyle name="Normal 5 2 2 2 2 3 2 5" xfId="32474" xr:uid="{00000000-0005-0000-0000-0000C37D0000}"/>
    <cellStyle name="Normal 5 2 2 2 2 3 2 5 2" xfId="32475" xr:uid="{00000000-0005-0000-0000-0000C47D0000}"/>
    <cellStyle name="Normal 5 2 2 2 2 3 2 5 3" xfId="32476" xr:uid="{00000000-0005-0000-0000-0000C57D0000}"/>
    <cellStyle name="Normal 5 2 2 2 2 3 2 6" xfId="32477" xr:uid="{00000000-0005-0000-0000-0000C67D0000}"/>
    <cellStyle name="Normal 5 2 2 2 2 3 2 7" xfId="32478" xr:uid="{00000000-0005-0000-0000-0000C77D0000}"/>
    <cellStyle name="Normal 5 2 2 2 2 3 3" xfId="32479" xr:uid="{00000000-0005-0000-0000-0000C87D0000}"/>
    <cellStyle name="Normal 5 2 2 2 2 3 3 2" xfId="32480" xr:uid="{00000000-0005-0000-0000-0000C97D0000}"/>
    <cellStyle name="Normal 5 2 2 2 2 3 3 3" xfId="32481" xr:uid="{00000000-0005-0000-0000-0000CA7D0000}"/>
    <cellStyle name="Normal 5 2 2 2 2 3 4" xfId="32482" xr:uid="{00000000-0005-0000-0000-0000CB7D0000}"/>
    <cellStyle name="Normal 5 2 2 2 2 3 4 2" xfId="32483" xr:uid="{00000000-0005-0000-0000-0000CC7D0000}"/>
    <cellStyle name="Normal 5 2 2 2 2 3 4 3" xfId="32484" xr:uid="{00000000-0005-0000-0000-0000CD7D0000}"/>
    <cellStyle name="Normal 5 2 2 2 2 3 5" xfId="32485" xr:uid="{00000000-0005-0000-0000-0000CE7D0000}"/>
    <cellStyle name="Normal 5 2 2 2 2 3 5 2" xfId="32486" xr:uid="{00000000-0005-0000-0000-0000CF7D0000}"/>
    <cellStyle name="Normal 5 2 2 2 2 3 5 3" xfId="32487" xr:uid="{00000000-0005-0000-0000-0000D07D0000}"/>
    <cellStyle name="Normal 5 2 2 2 2 3 6" xfId="32488" xr:uid="{00000000-0005-0000-0000-0000D17D0000}"/>
    <cellStyle name="Normal 5 2 2 2 2 3 6 2" xfId="32489" xr:uid="{00000000-0005-0000-0000-0000D27D0000}"/>
    <cellStyle name="Normal 5 2 2 2 2 3 6 3" xfId="32490" xr:uid="{00000000-0005-0000-0000-0000D37D0000}"/>
    <cellStyle name="Normal 5 2 2 2 2 3 7" xfId="32491" xr:uid="{00000000-0005-0000-0000-0000D47D0000}"/>
    <cellStyle name="Normal 5 2 2 2 2 3 8" xfId="32492" xr:uid="{00000000-0005-0000-0000-0000D57D0000}"/>
    <cellStyle name="Normal 5 2 2 2 2 4" xfId="32493" xr:uid="{00000000-0005-0000-0000-0000D67D0000}"/>
    <cellStyle name="Normal 5 2 2 2 2 4 2" xfId="32494" xr:uid="{00000000-0005-0000-0000-0000D77D0000}"/>
    <cellStyle name="Normal 5 2 2 2 2 4 2 2" xfId="32495" xr:uid="{00000000-0005-0000-0000-0000D87D0000}"/>
    <cellStyle name="Normal 5 2 2 2 2 4 2 2 2" xfId="32496" xr:uid="{00000000-0005-0000-0000-0000D97D0000}"/>
    <cellStyle name="Normal 5 2 2 2 2 4 2 2 3" xfId="32497" xr:uid="{00000000-0005-0000-0000-0000DA7D0000}"/>
    <cellStyle name="Normal 5 2 2 2 2 4 2 3" xfId="32498" xr:uid="{00000000-0005-0000-0000-0000DB7D0000}"/>
    <cellStyle name="Normal 5 2 2 2 2 4 2 3 2" xfId="32499" xr:uid="{00000000-0005-0000-0000-0000DC7D0000}"/>
    <cellStyle name="Normal 5 2 2 2 2 4 2 3 3" xfId="32500" xr:uid="{00000000-0005-0000-0000-0000DD7D0000}"/>
    <cellStyle name="Normal 5 2 2 2 2 4 2 4" xfId="32501" xr:uid="{00000000-0005-0000-0000-0000DE7D0000}"/>
    <cellStyle name="Normal 5 2 2 2 2 4 2 4 2" xfId="32502" xr:uid="{00000000-0005-0000-0000-0000DF7D0000}"/>
    <cellStyle name="Normal 5 2 2 2 2 4 2 4 3" xfId="32503" xr:uid="{00000000-0005-0000-0000-0000E07D0000}"/>
    <cellStyle name="Normal 5 2 2 2 2 4 2 5" xfId="32504" xr:uid="{00000000-0005-0000-0000-0000E17D0000}"/>
    <cellStyle name="Normal 5 2 2 2 2 4 2 5 2" xfId="32505" xr:uid="{00000000-0005-0000-0000-0000E27D0000}"/>
    <cellStyle name="Normal 5 2 2 2 2 4 2 5 3" xfId="32506" xr:uid="{00000000-0005-0000-0000-0000E37D0000}"/>
    <cellStyle name="Normal 5 2 2 2 2 4 2 6" xfId="32507" xr:uid="{00000000-0005-0000-0000-0000E47D0000}"/>
    <cellStyle name="Normal 5 2 2 2 2 4 2 7" xfId="32508" xr:uid="{00000000-0005-0000-0000-0000E57D0000}"/>
    <cellStyle name="Normal 5 2 2 2 2 4 3" xfId="32509" xr:uid="{00000000-0005-0000-0000-0000E67D0000}"/>
    <cellStyle name="Normal 5 2 2 2 2 4 3 2" xfId="32510" xr:uid="{00000000-0005-0000-0000-0000E77D0000}"/>
    <cellStyle name="Normal 5 2 2 2 2 4 3 3" xfId="32511" xr:uid="{00000000-0005-0000-0000-0000E87D0000}"/>
    <cellStyle name="Normal 5 2 2 2 2 4 4" xfId="32512" xr:uid="{00000000-0005-0000-0000-0000E97D0000}"/>
    <cellStyle name="Normal 5 2 2 2 2 4 4 2" xfId="32513" xr:uid="{00000000-0005-0000-0000-0000EA7D0000}"/>
    <cellStyle name="Normal 5 2 2 2 2 4 4 3" xfId="32514" xr:uid="{00000000-0005-0000-0000-0000EB7D0000}"/>
    <cellStyle name="Normal 5 2 2 2 2 4 5" xfId="32515" xr:uid="{00000000-0005-0000-0000-0000EC7D0000}"/>
    <cellStyle name="Normal 5 2 2 2 2 4 5 2" xfId="32516" xr:uid="{00000000-0005-0000-0000-0000ED7D0000}"/>
    <cellStyle name="Normal 5 2 2 2 2 4 5 3" xfId="32517" xr:uid="{00000000-0005-0000-0000-0000EE7D0000}"/>
    <cellStyle name="Normal 5 2 2 2 2 4 6" xfId="32518" xr:uid="{00000000-0005-0000-0000-0000EF7D0000}"/>
    <cellStyle name="Normal 5 2 2 2 2 4 6 2" xfId="32519" xr:uid="{00000000-0005-0000-0000-0000F07D0000}"/>
    <cellStyle name="Normal 5 2 2 2 2 4 6 3" xfId="32520" xr:uid="{00000000-0005-0000-0000-0000F17D0000}"/>
    <cellStyle name="Normal 5 2 2 2 2 4 7" xfId="32521" xr:uid="{00000000-0005-0000-0000-0000F27D0000}"/>
    <cellStyle name="Normal 5 2 2 2 2 4 8" xfId="32522" xr:uid="{00000000-0005-0000-0000-0000F37D0000}"/>
    <cellStyle name="Normal 5 2 2 2 2 5" xfId="32523" xr:uid="{00000000-0005-0000-0000-0000F47D0000}"/>
    <cellStyle name="Normal 5 2 2 2 2 5 2" xfId="32524" xr:uid="{00000000-0005-0000-0000-0000F57D0000}"/>
    <cellStyle name="Normal 5 2 2 2 2 5 2 2" xfId="32525" xr:uid="{00000000-0005-0000-0000-0000F67D0000}"/>
    <cellStyle name="Normal 5 2 2 2 2 5 2 3" xfId="32526" xr:uid="{00000000-0005-0000-0000-0000F77D0000}"/>
    <cellStyle name="Normal 5 2 2 2 2 5 3" xfId="32527" xr:uid="{00000000-0005-0000-0000-0000F87D0000}"/>
    <cellStyle name="Normal 5 2 2 2 2 5 3 2" xfId="32528" xr:uid="{00000000-0005-0000-0000-0000F97D0000}"/>
    <cellStyle name="Normal 5 2 2 2 2 5 3 3" xfId="32529" xr:uid="{00000000-0005-0000-0000-0000FA7D0000}"/>
    <cellStyle name="Normal 5 2 2 2 2 5 4" xfId="32530" xr:uid="{00000000-0005-0000-0000-0000FB7D0000}"/>
    <cellStyle name="Normal 5 2 2 2 2 5 4 2" xfId="32531" xr:uid="{00000000-0005-0000-0000-0000FC7D0000}"/>
    <cellStyle name="Normal 5 2 2 2 2 5 4 3" xfId="32532" xr:uid="{00000000-0005-0000-0000-0000FD7D0000}"/>
    <cellStyle name="Normal 5 2 2 2 2 5 5" xfId="32533" xr:uid="{00000000-0005-0000-0000-0000FE7D0000}"/>
    <cellStyle name="Normal 5 2 2 2 2 5 5 2" xfId="32534" xr:uid="{00000000-0005-0000-0000-0000FF7D0000}"/>
    <cellStyle name="Normal 5 2 2 2 2 5 5 3" xfId="32535" xr:uid="{00000000-0005-0000-0000-0000007E0000}"/>
    <cellStyle name="Normal 5 2 2 2 2 5 6" xfId="32536" xr:uid="{00000000-0005-0000-0000-0000017E0000}"/>
    <cellStyle name="Normal 5 2 2 2 2 5 7" xfId="32537" xr:uid="{00000000-0005-0000-0000-0000027E0000}"/>
    <cellStyle name="Normal 5 2 2 2 2 6" xfId="32538" xr:uid="{00000000-0005-0000-0000-0000037E0000}"/>
    <cellStyle name="Normal 5 2 2 2 2 6 2" xfId="32539" xr:uid="{00000000-0005-0000-0000-0000047E0000}"/>
    <cellStyle name="Normal 5 2 2 2 2 6 2 2" xfId="32540" xr:uid="{00000000-0005-0000-0000-0000057E0000}"/>
    <cellStyle name="Normal 5 2 2 2 2 6 2 3" xfId="32541" xr:uid="{00000000-0005-0000-0000-0000067E0000}"/>
    <cellStyle name="Normal 5 2 2 2 2 6 3" xfId="32542" xr:uid="{00000000-0005-0000-0000-0000077E0000}"/>
    <cellStyle name="Normal 5 2 2 2 2 6 3 2" xfId="32543" xr:uid="{00000000-0005-0000-0000-0000087E0000}"/>
    <cellStyle name="Normal 5 2 2 2 2 6 3 3" xfId="32544" xr:uid="{00000000-0005-0000-0000-0000097E0000}"/>
    <cellStyle name="Normal 5 2 2 2 2 6 4" xfId="32545" xr:uid="{00000000-0005-0000-0000-00000A7E0000}"/>
    <cellStyle name="Normal 5 2 2 2 2 6 4 2" xfId="32546" xr:uid="{00000000-0005-0000-0000-00000B7E0000}"/>
    <cellStyle name="Normal 5 2 2 2 2 6 4 3" xfId="32547" xr:uid="{00000000-0005-0000-0000-00000C7E0000}"/>
    <cellStyle name="Normal 5 2 2 2 2 6 5" xfId="32548" xr:uid="{00000000-0005-0000-0000-00000D7E0000}"/>
    <cellStyle name="Normal 5 2 2 2 2 6 5 2" xfId="32549" xr:uid="{00000000-0005-0000-0000-00000E7E0000}"/>
    <cellStyle name="Normal 5 2 2 2 2 6 5 3" xfId="32550" xr:uid="{00000000-0005-0000-0000-00000F7E0000}"/>
    <cellStyle name="Normal 5 2 2 2 2 6 6" xfId="32551" xr:uid="{00000000-0005-0000-0000-0000107E0000}"/>
    <cellStyle name="Normal 5 2 2 2 2 6 7" xfId="32552" xr:uid="{00000000-0005-0000-0000-0000117E0000}"/>
    <cellStyle name="Normal 5 2 2 2 2 7" xfId="32553" xr:uid="{00000000-0005-0000-0000-0000127E0000}"/>
    <cellStyle name="Normal 5 2 2 2 2 7 2" xfId="32554" xr:uid="{00000000-0005-0000-0000-0000137E0000}"/>
    <cellStyle name="Normal 5 2 2 2 2 7 2 2" xfId="32555" xr:uid="{00000000-0005-0000-0000-0000147E0000}"/>
    <cellStyle name="Normal 5 2 2 2 2 7 2 3" xfId="32556" xr:uid="{00000000-0005-0000-0000-0000157E0000}"/>
    <cellStyle name="Normal 5 2 2 2 2 7 3" xfId="32557" xr:uid="{00000000-0005-0000-0000-0000167E0000}"/>
    <cellStyle name="Normal 5 2 2 2 2 7 3 2" xfId="32558" xr:uid="{00000000-0005-0000-0000-0000177E0000}"/>
    <cellStyle name="Normal 5 2 2 2 2 7 3 3" xfId="32559" xr:uid="{00000000-0005-0000-0000-0000187E0000}"/>
    <cellStyle name="Normal 5 2 2 2 2 7 4" xfId="32560" xr:uid="{00000000-0005-0000-0000-0000197E0000}"/>
    <cellStyle name="Normal 5 2 2 2 2 7 4 2" xfId="32561" xr:uid="{00000000-0005-0000-0000-00001A7E0000}"/>
    <cellStyle name="Normal 5 2 2 2 2 7 4 3" xfId="32562" xr:uid="{00000000-0005-0000-0000-00001B7E0000}"/>
    <cellStyle name="Normal 5 2 2 2 2 7 5" xfId="32563" xr:uid="{00000000-0005-0000-0000-00001C7E0000}"/>
    <cellStyle name="Normal 5 2 2 2 2 7 5 2" xfId="32564" xr:uid="{00000000-0005-0000-0000-00001D7E0000}"/>
    <cellStyle name="Normal 5 2 2 2 2 7 5 3" xfId="32565" xr:uid="{00000000-0005-0000-0000-00001E7E0000}"/>
    <cellStyle name="Normal 5 2 2 2 2 7 6" xfId="32566" xr:uid="{00000000-0005-0000-0000-00001F7E0000}"/>
    <cellStyle name="Normal 5 2 2 2 2 7 7" xfId="32567" xr:uid="{00000000-0005-0000-0000-0000207E0000}"/>
    <cellStyle name="Normal 5 2 2 2 2 8" xfId="32568" xr:uid="{00000000-0005-0000-0000-0000217E0000}"/>
    <cellStyle name="Normal 5 2 2 2 2 8 2" xfId="32569" xr:uid="{00000000-0005-0000-0000-0000227E0000}"/>
    <cellStyle name="Normal 5 2 2 2 2 8 2 2" xfId="32570" xr:uid="{00000000-0005-0000-0000-0000237E0000}"/>
    <cellStyle name="Normal 5 2 2 2 2 8 2 3" xfId="32571" xr:uid="{00000000-0005-0000-0000-0000247E0000}"/>
    <cellStyle name="Normal 5 2 2 2 2 8 3" xfId="32572" xr:uid="{00000000-0005-0000-0000-0000257E0000}"/>
    <cellStyle name="Normal 5 2 2 2 2 8 3 2" xfId="32573" xr:uid="{00000000-0005-0000-0000-0000267E0000}"/>
    <cellStyle name="Normal 5 2 2 2 2 8 3 3" xfId="32574" xr:uid="{00000000-0005-0000-0000-0000277E0000}"/>
    <cellStyle name="Normal 5 2 2 2 2 8 4" xfId="32575" xr:uid="{00000000-0005-0000-0000-0000287E0000}"/>
    <cellStyle name="Normal 5 2 2 2 2 8 4 2" xfId="32576" xr:uid="{00000000-0005-0000-0000-0000297E0000}"/>
    <cellStyle name="Normal 5 2 2 2 2 8 4 3" xfId="32577" xr:uid="{00000000-0005-0000-0000-00002A7E0000}"/>
    <cellStyle name="Normal 5 2 2 2 2 8 5" xfId="32578" xr:uid="{00000000-0005-0000-0000-00002B7E0000}"/>
    <cellStyle name="Normal 5 2 2 2 2 8 5 2" xfId="32579" xr:uid="{00000000-0005-0000-0000-00002C7E0000}"/>
    <cellStyle name="Normal 5 2 2 2 2 8 5 3" xfId="32580" xr:uid="{00000000-0005-0000-0000-00002D7E0000}"/>
    <cellStyle name="Normal 5 2 2 2 2 8 6" xfId="32581" xr:uid="{00000000-0005-0000-0000-00002E7E0000}"/>
    <cellStyle name="Normal 5 2 2 2 2 8 7" xfId="32582" xr:uid="{00000000-0005-0000-0000-00002F7E0000}"/>
    <cellStyle name="Normal 5 2 2 2 2 9" xfId="32583" xr:uid="{00000000-0005-0000-0000-0000307E0000}"/>
    <cellStyle name="Normal 5 2 2 2 2 9 2" xfId="32584" xr:uid="{00000000-0005-0000-0000-0000317E0000}"/>
    <cellStyle name="Normal 5 2 2 2 2 9 3" xfId="32585" xr:uid="{00000000-0005-0000-0000-0000327E0000}"/>
    <cellStyle name="Normal 5 2 2 2 3" xfId="32586" xr:uid="{00000000-0005-0000-0000-0000337E0000}"/>
    <cellStyle name="Normal 5 2 2 2 3 10" xfId="32587" xr:uid="{00000000-0005-0000-0000-0000347E0000}"/>
    <cellStyle name="Normal 5 2 2 2 3 11" xfId="32588" xr:uid="{00000000-0005-0000-0000-0000357E0000}"/>
    <cellStyle name="Normal 5 2 2 2 3 2" xfId="32589" xr:uid="{00000000-0005-0000-0000-0000367E0000}"/>
    <cellStyle name="Normal 5 2 2 2 3 2 2" xfId="32590" xr:uid="{00000000-0005-0000-0000-0000377E0000}"/>
    <cellStyle name="Normal 5 2 2 2 3 2 2 2" xfId="32591" xr:uid="{00000000-0005-0000-0000-0000387E0000}"/>
    <cellStyle name="Normal 5 2 2 2 3 2 2 2 2" xfId="32592" xr:uid="{00000000-0005-0000-0000-0000397E0000}"/>
    <cellStyle name="Normal 5 2 2 2 3 2 2 2 3" xfId="32593" xr:uid="{00000000-0005-0000-0000-00003A7E0000}"/>
    <cellStyle name="Normal 5 2 2 2 3 2 2 3" xfId="32594" xr:uid="{00000000-0005-0000-0000-00003B7E0000}"/>
    <cellStyle name="Normal 5 2 2 2 3 2 2 3 2" xfId="32595" xr:uid="{00000000-0005-0000-0000-00003C7E0000}"/>
    <cellStyle name="Normal 5 2 2 2 3 2 2 3 3" xfId="32596" xr:uid="{00000000-0005-0000-0000-00003D7E0000}"/>
    <cellStyle name="Normal 5 2 2 2 3 2 2 4" xfId="32597" xr:uid="{00000000-0005-0000-0000-00003E7E0000}"/>
    <cellStyle name="Normal 5 2 2 2 3 2 2 4 2" xfId="32598" xr:uid="{00000000-0005-0000-0000-00003F7E0000}"/>
    <cellStyle name="Normal 5 2 2 2 3 2 2 4 3" xfId="32599" xr:uid="{00000000-0005-0000-0000-0000407E0000}"/>
    <cellStyle name="Normal 5 2 2 2 3 2 2 5" xfId="32600" xr:uid="{00000000-0005-0000-0000-0000417E0000}"/>
    <cellStyle name="Normal 5 2 2 2 3 2 2 5 2" xfId="32601" xr:uid="{00000000-0005-0000-0000-0000427E0000}"/>
    <cellStyle name="Normal 5 2 2 2 3 2 2 5 3" xfId="32602" xr:uid="{00000000-0005-0000-0000-0000437E0000}"/>
    <cellStyle name="Normal 5 2 2 2 3 2 2 6" xfId="32603" xr:uid="{00000000-0005-0000-0000-0000447E0000}"/>
    <cellStyle name="Normal 5 2 2 2 3 2 2 7" xfId="32604" xr:uid="{00000000-0005-0000-0000-0000457E0000}"/>
    <cellStyle name="Normal 5 2 2 2 3 2 3" xfId="32605" xr:uid="{00000000-0005-0000-0000-0000467E0000}"/>
    <cellStyle name="Normal 5 2 2 2 3 2 3 2" xfId="32606" xr:uid="{00000000-0005-0000-0000-0000477E0000}"/>
    <cellStyle name="Normal 5 2 2 2 3 2 3 3" xfId="32607" xr:uid="{00000000-0005-0000-0000-0000487E0000}"/>
    <cellStyle name="Normal 5 2 2 2 3 2 4" xfId="32608" xr:uid="{00000000-0005-0000-0000-0000497E0000}"/>
    <cellStyle name="Normal 5 2 2 2 3 2 4 2" xfId="32609" xr:uid="{00000000-0005-0000-0000-00004A7E0000}"/>
    <cellStyle name="Normal 5 2 2 2 3 2 4 3" xfId="32610" xr:uid="{00000000-0005-0000-0000-00004B7E0000}"/>
    <cellStyle name="Normal 5 2 2 2 3 2 5" xfId="32611" xr:uid="{00000000-0005-0000-0000-00004C7E0000}"/>
    <cellStyle name="Normal 5 2 2 2 3 2 5 2" xfId="32612" xr:uid="{00000000-0005-0000-0000-00004D7E0000}"/>
    <cellStyle name="Normal 5 2 2 2 3 2 5 3" xfId="32613" xr:uid="{00000000-0005-0000-0000-00004E7E0000}"/>
    <cellStyle name="Normal 5 2 2 2 3 2 6" xfId="32614" xr:uid="{00000000-0005-0000-0000-00004F7E0000}"/>
    <cellStyle name="Normal 5 2 2 2 3 2 6 2" xfId="32615" xr:uid="{00000000-0005-0000-0000-0000507E0000}"/>
    <cellStyle name="Normal 5 2 2 2 3 2 6 3" xfId="32616" xr:uid="{00000000-0005-0000-0000-0000517E0000}"/>
    <cellStyle name="Normal 5 2 2 2 3 2 7" xfId="32617" xr:uid="{00000000-0005-0000-0000-0000527E0000}"/>
    <cellStyle name="Normal 5 2 2 2 3 2 8" xfId="32618" xr:uid="{00000000-0005-0000-0000-0000537E0000}"/>
    <cellStyle name="Normal 5 2 2 2 3 3" xfId="32619" xr:uid="{00000000-0005-0000-0000-0000547E0000}"/>
    <cellStyle name="Normal 5 2 2 2 3 3 2" xfId="32620" xr:uid="{00000000-0005-0000-0000-0000557E0000}"/>
    <cellStyle name="Normal 5 2 2 2 3 3 2 2" xfId="32621" xr:uid="{00000000-0005-0000-0000-0000567E0000}"/>
    <cellStyle name="Normal 5 2 2 2 3 3 2 3" xfId="32622" xr:uid="{00000000-0005-0000-0000-0000577E0000}"/>
    <cellStyle name="Normal 5 2 2 2 3 3 3" xfId="32623" xr:uid="{00000000-0005-0000-0000-0000587E0000}"/>
    <cellStyle name="Normal 5 2 2 2 3 3 3 2" xfId="32624" xr:uid="{00000000-0005-0000-0000-0000597E0000}"/>
    <cellStyle name="Normal 5 2 2 2 3 3 3 3" xfId="32625" xr:uid="{00000000-0005-0000-0000-00005A7E0000}"/>
    <cellStyle name="Normal 5 2 2 2 3 3 4" xfId="32626" xr:uid="{00000000-0005-0000-0000-00005B7E0000}"/>
    <cellStyle name="Normal 5 2 2 2 3 3 4 2" xfId="32627" xr:uid="{00000000-0005-0000-0000-00005C7E0000}"/>
    <cellStyle name="Normal 5 2 2 2 3 3 4 3" xfId="32628" xr:uid="{00000000-0005-0000-0000-00005D7E0000}"/>
    <cellStyle name="Normal 5 2 2 2 3 3 5" xfId="32629" xr:uid="{00000000-0005-0000-0000-00005E7E0000}"/>
    <cellStyle name="Normal 5 2 2 2 3 3 5 2" xfId="32630" xr:uid="{00000000-0005-0000-0000-00005F7E0000}"/>
    <cellStyle name="Normal 5 2 2 2 3 3 5 3" xfId="32631" xr:uid="{00000000-0005-0000-0000-0000607E0000}"/>
    <cellStyle name="Normal 5 2 2 2 3 3 6" xfId="32632" xr:uid="{00000000-0005-0000-0000-0000617E0000}"/>
    <cellStyle name="Normal 5 2 2 2 3 3 7" xfId="32633" xr:uid="{00000000-0005-0000-0000-0000627E0000}"/>
    <cellStyle name="Normal 5 2 2 2 3 4" xfId="32634" xr:uid="{00000000-0005-0000-0000-0000637E0000}"/>
    <cellStyle name="Normal 5 2 2 2 3 4 2" xfId="32635" xr:uid="{00000000-0005-0000-0000-0000647E0000}"/>
    <cellStyle name="Normal 5 2 2 2 3 4 2 2" xfId="32636" xr:uid="{00000000-0005-0000-0000-0000657E0000}"/>
    <cellStyle name="Normal 5 2 2 2 3 4 2 3" xfId="32637" xr:uid="{00000000-0005-0000-0000-0000667E0000}"/>
    <cellStyle name="Normal 5 2 2 2 3 4 3" xfId="32638" xr:uid="{00000000-0005-0000-0000-0000677E0000}"/>
    <cellStyle name="Normal 5 2 2 2 3 4 3 2" xfId="32639" xr:uid="{00000000-0005-0000-0000-0000687E0000}"/>
    <cellStyle name="Normal 5 2 2 2 3 4 3 3" xfId="32640" xr:uid="{00000000-0005-0000-0000-0000697E0000}"/>
    <cellStyle name="Normal 5 2 2 2 3 4 4" xfId="32641" xr:uid="{00000000-0005-0000-0000-00006A7E0000}"/>
    <cellStyle name="Normal 5 2 2 2 3 4 4 2" xfId="32642" xr:uid="{00000000-0005-0000-0000-00006B7E0000}"/>
    <cellStyle name="Normal 5 2 2 2 3 4 4 3" xfId="32643" xr:uid="{00000000-0005-0000-0000-00006C7E0000}"/>
    <cellStyle name="Normal 5 2 2 2 3 4 5" xfId="32644" xr:uid="{00000000-0005-0000-0000-00006D7E0000}"/>
    <cellStyle name="Normal 5 2 2 2 3 4 5 2" xfId="32645" xr:uid="{00000000-0005-0000-0000-00006E7E0000}"/>
    <cellStyle name="Normal 5 2 2 2 3 4 5 3" xfId="32646" xr:uid="{00000000-0005-0000-0000-00006F7E0000}"/>
    <cellStyle name="Normal 5 2 2 2 3 4 6" xfId="32647" xr:uid="{00000000-0005-0000-0000-0000707E0000}"/>
    <cellStyle name="Normal 5 2 2 2 3 4 7" xfId="32648" xr:uid="{00000000-0005-0000-0000-0000717E0000}"/>
    <cellStyle name="Normal 5 2 2 2 3 5" xfId="32649" xr:uid="{00000000-0005-0000-0000-0000727E0000}"/>
    <cellStyle name="Normal 5 2 2 2 3 5 2" xfId="32650" xr:uid="{00000000-0005-0000-0000-0000737E0000}"/>
    <cellStyle name="Normal 5 2 2 2 3 5 2 2" xfId="32651" xr:uid="{00000000-0005-0000-0000-0000747E0000}"/>
    <cellStyle name="Normal 5 2 2 2 3 5 2 3" xfId="32652" xr:uid="{00000000-0005-0000-0000-0000757E0000}"/>
    <cellStyle name="Normal 5 2 2 2 3 5 3" xfId="32653" xr:uid="{00000000-0005-0000-0000-0000767E0000}"/>
    <cellStyle name="Normal 5 2 2 2 3 5 3 2" xfId="32654" xr:uid="{00000000-0005-0000-0000-0000777E0000}"/>
    <cellStyle name="Normal 5 2 2 2 3 5 3 3" xfId="32655" xr:uid="{00000000-0005-0000-0000-0000787E0000}"/>
    <cellStyle name="Normal 5 2 2 2 3 5 4" xfId="32656" xr:uid="{00000000-0005-0000-0000-0000797E0000}"/>
    <cellStyle name="Normal 5 2 2 2 3 5 4 2" xfId="32657" xr:uid="{00000000-0005-0000-0000-00007A7E0000}"/>
    <cellStyle name="Normal 5 2 2 2 3 5 4 3" xfId="32658" xr:uid="{00000000-0005-0000-0000-00007B7E0000}"/>
    <cellStyle name="Normal 5 2 2 2 3 5 5" xfId="32659" xr:uid="{00000000-0005-0000-0000-00007C7E0000}"/>
    <cellStyle name="Normal 5 2 2 2 3 5 5 2" xfId="32660" xr:uid="{00000000-0005-0000-0000-00007D7E0000}"/>
    <cellStyle name="Normal 5 2 2 2 3 5 5 3" xfId="32661" xr:uid="{00000000-0005-0000-0000-00007E7E0000}"/>
    <cellStyle name="Normal 5 2 2 2 3 5 6" xfId="32662" xr:uid="{00000000-0005-0000-0000-00007F7E0000}"/>
    <cellStyle name="Normal 5 2 2 2 3 5 7" xfId="32663" xr:uid="{00000000-0005-0000-0000-0000807E0000}"/>
    <cellStyle name="Normal 5 2 2 2 3 6" xfId="32664" xr:uid="{00000000-0005-0000-0000-0000817E0000}"/>
    <cellStyle name="Normal 5 2 2 2 3 6 2" xfId="32665" xr:uid="{00000000-0005-0000-0000-0000827E0000}"/>
    <cellStyle name="Normal 5 2 2 2 3 6 3" xfId="32666" xr:uid="{00000000-0005-0000-0000-0000837E0000}"/>
    <cellStyle name="Normal 5 2 2 2 3 7" xfId="32667" xr:uid="{00000000-0005-0000-0000-0000847E0000}"/>
    <cellStyle name="Normal 5 2 2 2 3 7 2" xfId="32668" xr:uid="{00000000-0005-0000-0000-0000857E0000}"/>
    <cellStyle name="Normal 5 2 2 2 3 7 3" xfId="32669" xr:uid="{00000000-0005-0000-0000-0000867E0000}"/>
    <cellStyle name="Normal 5 2 2 2 3 8" xfId="32670" xr:uid="{00000000-0005-0000-0000-0000877E0000}"/>
    <cellStyle name="Normal 5 2 2 2 3 8 2" xfId="32671" xr:uid="{00000000-0005-0000-0000-0000887E0000}"/>
    <cellStyle name="Normal 5 2 2 2 3 8 3" xfId="32672" xr:uid="{00000000-0005-0000-0000-0000897E0000}"/>
    <cellStyle name="Normal 5 2 2 2 3 9" xfId="32673" xr:uid="{00000000-0005-0000-0000-00008A7E0000}"/>
    <cellStyle name="Normal 5 2 2 2 3 9 2" xfId="32674" xr:uid="{00000000-0005-0000-0000-00008B7E0000}"/>
    <cellStyle name="Normal 5 2 2 2 3 9 3" xfId="32675" xr:uid="{00000000-0005-0000-0000-00008C7E0000}"/>
    <cellStyle name="Normal 5 2 2 2 4" xfId="32676" xr:uid="{00000000-0005-0000-0000-00008D7E0000}"/>
    <cellStyle name="Normal 5 2 2 2 4 2" xfId="32677" xr:uid="{00000000-0005-0000-0000-00008E7E0000}"/>
    <cellStyle name="Normal 5 2 2 2 4 2 2" xfId="32678" xr:uid="{00000000-0005-0000-0000-00008F7E0000}"/>
    <cellStyle name="Normal 5 2 2 2 4 2 2 2" xfId="32679" xr:uid="{00000000-0005-0000-0000-0000907E0000}"/>
    <cellStyle name="Normal 5 2 2 2 4 2 2 3" xfId="32680" xr:uid="{00000000-0005-0000-0000-0000917E0000}"/>
    <cellStyle name="Normal 5 2 2 2 4 2 3" xfId="32681" xr:uid="{00000000-0005-0000-0000-0000927E0000}"/>
    <cellStyle name="Normal 5 2 2 2 4 2 3 2" xfId="32682" xr:uid="{00000000-0005-0000-0000-0000937E0000}"/>
    <cellStyle name="Normal 5 2 2 2 4 2 3 3" xfId="32683" xr:uid="{00000000-0005-0000-0000-0000947E0000}"/>
    <cellStyle name="Normal 5 2 2 2 4 2 4" xfId="32684" xr:uid="{00000000-0005-0000-0000-0000957E0000}"/>
    <cellStyle name="Normal 5 2 2 2 4 2 4 2" xfId="32685" xr:uid="{00000000-0005-0000-0000-0000967E0000}"/>
    <cellStyle name="Normal 5 2 2 2 4 2 4 3" xfId="32686" xr:uid="{00000000-0005-0000-0000-0000977E0000}"/>
    <cellStyle name="Normal 5 2 2 2 4 2 5" xfId="32687" xr:uid="{00000000-0005-0000-0000-0000987E0000}"/>
    <cellStyle name="Normal 5 2 2 2 4 2 5 2" xfId="32688" xr:uid="{00000000-0005-0000-0000-0000997E0000}"/>
    <cellStyle name="Normal 5 2 2 2 4 2 5 3" xfId="32689" xr:uid="{00000000-0005-0000-0000-00009A7E0000}"/>
    <cellStyle name="Normal 5 2 2 2 4 2 6" xfId="32690" xr:uid="{00000000-0005-0000-0000-00009B7E0000}"/>
    <cellStyle name="Normal 5 2 2 2 4 2 7" xfId="32691" xr:uid="{00000000-0005-0000-0000-00009C7E0000}"/>
    <cellStyle name="Normal 5 2 2 2 4 3" xfId="32692" xr:uid="{00000000-0005-0000-0000-00009D7E0000}"/>
    <cellStyle name="Normal 5 2 2 2 4 3 2" xfId="32693" xr:uid="{00000000-0005-0000-0000-00009E7E0000}"/>
    <cellStyle name="Normal 5 2 2 2 4 3 3" xfId="32694" xr:uid="{00000000-0005-0000-0000-00009F7E0000}"/>
    <cellStyle name="Normal 5 2 2 2 4 4" xfId="32695" xr:uid="{00000000-0005-0000-0000-0000A07E0000}"/>
    <cellStyle name="Normal 5 2 2 2 4 4 2" xfId="32696" xr:uid="{00000000-0005-0000-0000-0000A17E0000}"/>
    <cellStyle name="Normal 5 2 2 2 4 4 3" xfId="32697" xr:uid="{00000000-0005-0000-0000-0000A27E0000}"/>
    <cellStyle name="Normal 5 2 2 2 4 5" xfId="32698" xr:uid="{00000000-0005-0000-0000-0000A37E0000}"/>
    <cellStyle name="Normal 5 2 2 2 4 5 2" xfId="32699" xr:uid="{00000000-0005-0000-0000-0000A47E0000}"/>
    <cellStyle name="Normal 5 2 2 2 4 5 3" xfId="32700" xr:uid="{00000000-0005-0000-0000-0000A57E0000}"/>
    <cellStyle name="Normal 5 2 2 2 4 6" xfId="32701" xr:uid="{00000000-0005-0000-0000-0000A67E0000}"/>
    <cellStyle name="Normal 5 2 2 2 4 6 2" xfId="32702" xr:uid="{00000000-0005-0000-0000-0000A77E0000}"/>
    <cellStyle name="Normal 5 2 2 2 4 6 3" xfId="32703" xr:uid="{00000000-0005-0000-0000-0000A87E0000}"/>
    <cellStyle name="Normal 5 2 2 2 4 7" xfId="32704" xr:uid="{00000000-0005-0000-0000-0000A97E0000}"/>
    <cellStyle name="Normal 5 2 2 2 4 8" xfId="32705" xr:uid="{00000000-0005-0000-0000-0000AA7E0000}"/>
    <cellStyle name="Normal 5 2 2 2 5" xfId="32706" xr:uid="{00000000-0005-0000-0000-0000AB7E0000}"/>
    <cellStyle name="Normal 5 2 2 2 5 2" xfId="32707" xr:uid="{00000000-0005-0000-0000-0000AC7E0000}"/>
    <cellStyle name="Normal 5 2 2 2 5 2 2" xfId="32708" xr:uid="{00000000-0005-0000-0000-0000AD7E0000}"/>
    <cellStyle name="Normal 5 2 2 2 5 2 2 2" xfId="32709" xr:uid="{00000000-0005-0000-0000-0000AE7E0000}"/>
    <cellStyle name="Normal 5 2 2 2 5 2 2 3" xfId="32710" xr:uid="{00000000-0005-0000-0000-0000AF7E0000}"/>
    <cellStyle name="Normal 5 2 2 2 5 2 3" xfId="32711" xr:uid="{00000000-0005-0000-0000-0000B07E0000}"/>
    <cellStyle name="Normal 5 2 2 2 5 2 3 2" xfId="32712" xr:uid="{00000000-0005-0000-0000-0000B17E0000}"/>
    <cellStyle name="Normal 5 2 2 2 5 2 3 3" xfId="32713" xr:uid="{00000000-0005-0000-0000-0000B27E0000}"/>
    <cellStyle name="Normal 5 2 2 2 5 2 4" xfId="32714" xr:uid="{00000000-0005-0000-0000-0000B37E0000}"/>
    <cellStyle name="Normal 5 2 2 2 5 2 4 2" xfId="32715" xr:uid="{00000000-0005-0000-0000-0000B47E0000}"/>
    <cellStyle name="Normal 5 2 2 2 5 2 4 3" xfId="32716" xr:uid="{00000000-0005-0000-0000-0000B57E0000}"/>
    <cellStyle name="Normal 5 2 2 2 5 2 5" xfId="32717" xr:uid="{00000000-0005-0000-0000-0000B67E0000}"/>
    <cellStyle name="Normal 5 2 2 2 5 2 5 2" xfId="32718" xr:uid="{00000000-0005-0000-0000-0000B77E0000}"/>
    <cellStyle name="Normal 5 2 2 2 5 2 5 3" xfId="32719" xr:uid="{00000000-0005-0000-0000-0000B87E0000}"/>
    <cellStyle name="Normal 5 2 2 2 5 2 6" xfId="32720" xr:uid="{00000000-0005-0000-0000-0000B97E0000}"/>
    <cellStyle name="Normal 5 2 2 2 5 2 7" xfId="32721" xr:uid="{00000000-0005-0000-0000-0000BA7E0000}"/>
    <cellStyle name="Normal 5 2 2 2 5 3" xfId="32722" xr:uid="{00000000-0005-0000-0000-0000BB7E0000}"/>
    <cellStyle name="Normal 5 2 2 2 5 3 2" xfId="32723" xr:uid="{00000000-0005-0000-0000-0000BC7E0000}"/>
    <cellStyle name="Normal 5 2 2 2 5 3 3" xfId="32724" xr:uid="{00000000-0005-0000-0000-0000BD7E0000}"/>
    <cellStyle name="Normal 5 2 2 2 5 4" xfId="32725" xr:uid="{00000000-0005-0000-0000-0000BE7E0000}"/>
    <cellStyle name="Normal 5 2 2 2 5 4 2" xfId="32726" xr:uid="{00000000-0005-0000-0000-0000BF7E0000}"/>
    <cellStyle name="Normal 5 2 2 2 5 4 3" xfId="32727" xr:uid="{00000000-0005-0000-0000-0000C07E0000}"/>
    <cellStyle name="Normal 5 2 2 2 5 5" xfId="32728" xr:uid="{00000000-0005-0000-0000-0000C17E0000}"/>
    <cellStyle name="Normal 5 2 2 2 5 5 2" xfId="32729" xr:uid="{00000000-0005-0000-0000-0000C27E0000}"/>
    <cellStyle name="Normal 5 2 2 2 5 5 3" xfId="32730" xr:uid="{00000000-0005-0000-0000-0000C37E0000}"/>
    <cellStyle name="Normal 5 2 2 2 5 6" xfId="32731" xr:uid="{00000000-0005-0000-0000-0000C47E0000}"/>
    <cellStyle name="Normal 5 2 2 2 5 6 2" xfId="32732" xr:uid="{00000000-0005-0000-0000-0000C57E0000}"/>
    <cellStyle name="Normal 5 2 2 2 5 6 3" xfId="32733" xr:uid="{00000000-0005-0000-0000-0000C67E0000}"/>
    <cellStyle name="Normal 5 2 2 2 5 7" xfId="32734" xr:uid="{00000000-0005-0000-0000-0000C77E0000}"/>
    <cellStyle name="Normal 5 2 2 2 5 8" xfId="32735" xr:uid="{00000000-0005-0000-0000-0000C87E0000}"/>
    <cellStyle name="Normal 5 2 2 2 6" xfId="32736" xr:uid="{00000000-0005-0000-0000-0000C97E0000}"/>
    <cellStyle name="Normal 5 2 2 2 6 2" xfId="32737" xr:uid="{00000000-0005-0000-0000-0000CA7E0000}"/>
    <cellStyle name="Normal 5 2 2 2 6 2 2" xfId="32738" xr:uid="{00000000-0005-0000-0000-0000CB7E0000}"/>
    <cellStyle name="Normal 5 2 2 2 6 2 3" xfId="32739" xr:uid="{00000000-0005-0000-0000-0000CC7E0000}"/>
    <cellStyle name="Normal 5 2 2 2 6 3" xfId="32740" xr:uid="{00000000-0005-0000-0000-0000CD7E0000}"/>
    <cellStyle name="Normal 5 2 2 2 6 3 2" xfId="32741" xr:uid="{00000000-0005-0000-0000-0000CE7E0000}"/>
    <cellStyle name="Normal 5 2 2 2 6 3 3" xfId="32742" xr:uid="{00000000-0005-0000-0000-0000CF7E0000}"/>
    <cellStyle name="Normal 5 2 2 2 6 4" xfId="32743" xr:uid="{00000000-0005-0000-0000-0000D07E0000}"/>
    <cellStyle name="Normal 5 2 2 2 6 4 2" xfId="32744" xr:uid="{00000000-0005-0000-0000-0000D17E0000}"/>
    <cellStyle name="Normal 5 2 2 2 6 4 3" xfId="32745" xr:uid="{00000000-0005-0000-0000-0000D27E0000}"/>
    <cellStyle name="Normal 5 2 2 2 6 5" xfId="32746" xr:uid="{00000000-0005-0000-0000-0000D37E0000}"/>
    <cellStyle name="Normal 5 2 2 2 6 5 2" xfId="32747" xr:uid="{00000000-0005-0000-0000-0000D47E0000}"/>
    <cellStyle name="Normal 5 2 2 2 6 5 3" xfId="32748" xr:uid="{00000000-0005-0000-0000-0000D57E0000}"/>
    <cellStyle name="Normal 5 2 2 2 6 6" xfId="32749" xr:uid="{00000000-0005-0000-0000-0000D67E0000}"/>
    <cellStyle name="Normal 5 2 2 2 6 7" xfId="32750" xr:uid="{00000000-0005-0000-0000-0000D77E0000}"/>
    <cellStyle name="Normal 5 2 2 2 7" xfId="32751" xr:uid="{00000000-0005-0000-0000-0000D87E0000}"/>
    <cellStyle name="Normal 5 2 2 2 7 2" xfId="32752" xr:uid="{00000000-0005-0000-0000-0000D97E0000}"/>
    <cellStyle name="Normal 5 2 2 2 7 2 2" xfId="32753" xr:uid="{00000000-0005-0000-0000-0000DA7E0000}"/>
    <cellStyle name="Normal 5 2 2 2 7 2 3" xfId="32754" xr:uid="{00000000-0005-0000-0000-0000DB7E0000}"/>
    <cellStyle name="Normal 5 2 2 2 7 3" xfId="32755" xr:uid="{00000000-0005-0000-0000-0000DC7E0000}"/>
    <cellStyle name="Normal 5 2 2 2 7 3 2" xfId="32756" xr:uid="{00000000-0005-0000-0000-0000DD7E0000}"/>
    <cellStyle name="Normal 5 2 2 2 7 3 3" xfId="32757" xr:uid="{00000000-0005-0000-0000-0000DE7E0000}"/>
    <cellStyle name="Normal 5 2 2 2 7 4" xfId="32758" xr:uid="{00000000-0005-0000-0000-0000DF7E0000}"/>
    <cellStyle name="Normal 5 2 2 2 7 4 2" xfId="32759" xr:uid="{00000000-0005-0000-0000-0000E07E0000}"/>
    <cellStyle name="Normal 5 2 2 2 7 4 3" xfId="32760" xr:uid="{00000000-0005-0000-0000-0000E17E0000}"/>
    <cellStyle name="Normal 5 2 2 2 7 5" xfId="32761" xr:uid="{00000000-0005-0000-0000-0000E27E0000}"/>
    <cellStyle name="Normal 5 2 2 2 7 5 2" xfId="32762" xr:uid="{00000000-0005-0000-0000-0000E37E0000}"/>
    <cellStyle name="Normal 5 2 2 2 7 5 3" xfId="32763" xr:uid="{00000000-0005-0000-0000-0000E47E0000}"/>
    <cellStyle name="Normal 5 2 2 2 7 6" xfId="32764" xr:uid="{00000000-0005-0000-0000-0000E57E0000}"/>
    <cellStyle name="Normal 5 2 2 2 7 7" xfId="32765" xr:uid="{00000000-0005-0000-0000-0000E67E0000}"/>
    <cellStyle name="Normal 5 2 2 2 8" xfId="32766" xr:uid="{00000000-0005-0000-0000-0000E77E0000}"/>
    <cellStyle name="Normal 5 2 2 2 8 2" xfId="32767" xr:uid="{00000000-0005-0000-0000-0000E87E0000}"/>
    <cellStyle name="Normal 5 2 2 2 8 2 2" xfId="32768" xr:uid="{00000000-0005-0000-0000-0000E97E0000}"/>
    <cellStyle name="Normal 5 2 2 2 8 2 3" xfId="32769" xr:uid="{00000000-0005-0000-0000-0000EA7E0000}"/>
    <cellStyle name="Normal 5 2 2 2 8 3" xfId="32770" xr:uid="{00000000-0005-0000-0000-0000EB7E0000}"/>
    <cellStyle name="Normal 5 2 2 2 8 3 2" xfId="32771" xr:uid="{00000000-0005-0000-0000-0000EC7E0000}"/>
    <cellStyle name="Normal 5 2 2 2 8 3 3" xfId="32772" xr:uid="{00000000-0005-0000-0000-0000ED7E0000}"/>
    <cellStyle name="Normal 5 2 2 2 8 4" xfId="32773" xr:uid="{00000000-0005-0000-0000-0000EE7E0000}"/>
    <cellStyle name="Normal 5 2 2 2 8 4 2" xfId="32774" xr:uid="{00000000-0005-0000-0000-0000EF7E0000}"/>
    <cellStyle name="Normal 5 2 2 2 8 4 3" xfId="32775" xr:uid="{00000000-0005-0000-0000-0000F07E0000}"/>
    <cellStyle name="Normal 5 2 2 2 8 5" xfId="32776" xr:uid="{00000000-0005-0000-0000-0000F17E0000}"/>
    <cellStyle name="Normal 5 2 2 2 8 5 2" xfId="32777" xr:uid="{00000000-0005-0000-0000-0000F27E0000}"/>
    <cellStyle name="Normal 5 2 2 2 8 5 3" xfId="32778" xr:uid="{00000000-0005-0000-0000-0000F37E0000}"/>
    <cellStyle name="Normal 5 2 2 2 8 6" xfId="32779" xr:uid="{00000000-0005-0000-0000-0000F47E0000}"/>
    <cellStyle name="Normal 5 2 2 2 8 7" xfId="32780" xr:uid="{00000000-0005-0000-0000-0000F57E0000}"/>
    <cellStyle name="Normal 5 2 2 2 9" xfId="32781" xr:uid="{00000000-0005-0000-0000-0000F67E0000}"/>
    <cellStyle name="Normal 5 2 2 2 9 2" xfId="32782" xr:uid="{00000000-0005-0000-0000-0000F77E0000}"/>
    <cellStyle name="Normal 5 2 2 2 9 2 2" xfId="32783" xr:uid="{00000000-0005-0000-0000-0000F87E0000}"/>
    <cellStyle name="Normal 5 2 2 2 9 2 3" xfId="32784" xr:uid="{00000000-0005-0000-0000-0000F97E0000}"/>
    <cellStyle name="Normal 5 2 2 2 9 3" xfId="32785" xr:uid="{00000000-0005-0000-0000-0000FA7E0000}"/>
    <cellStyle name="Normal 5 2 2 2 9 3 2" xfId="32786" xr:uid="{00000000-0005-0000-0000-0000FB7E0000}"/>
    <cellStyle name="Normal 5 2 2 2 9 3 3" xfId="32787" xr:uid="{00000000-0005-0000-0000-0000FC7E0000}"/>
    <cellStyle name="Normal 5 2 2 2 9 4" xfId="32788" xr:uid="{00000000-0005-0000-0000-0000FD7E0000}"/>
    <cellStyle name="Normal 5 2 2 2 9 4 2" xfId="32789" xr:uid="{00000000-0005-0000-0000-0000FE7E0000}"/>
    <cellStyle name="Normal 5 2 2 2 9 4 3" xfId="32790" xr:uid="{00000000-0005-0000-0000-0000FF7E0000}"/>
    <cellStyle name="Normal 5 2 2 2 9 5" xfId="32791" xr:uid="{00000000-0005-0000-0000-0000007F0000}"/>
    <cellStyle name="Normal 5 2 2 2 9 5 2" xfId="32792" xr:uid="{00000000-0005-0000-0000-0000017F0000}"/>
    <cellStyle name="Normal 5 2 2 2 9 5 3" xfId="32793" xr:uid="{00000000-0005-0000-0000-0000027F0000}"/>
    <cellStyle name="Normal 5 2 2 2 9 6" xfId="32794" xr:uid="{00000000-0005-0000-0000-0000037F0000}"/>
    <cellStyle name="Normal 5 2 2 2 9 7" xfId="32795" xr:uid="{00000000-0005-0000-0000-0000047F0000}"/>
    <cellStyle name="Normal 5 2 2 3" xfId="32796" xr:uid="{00000000-0005-0000-0000-0000057F0000}"/>
    <cellStyle name="Normal 5 2 2 3 10" xfId="32797" xr:uid="{00000000-0005-0000-0000-0000067F0000}"/>
    <cellStyle name="Normal 5 2 2 3 10 2" xfId="32798" xr:uid="{00000000-0005-0000-0000-0000077F0000}"/>
    <cellStyle name="Normal 5 2 2 3 10 3" xfId="32799" xr:uid="{00000000-0005-0000-0000-0000087F0000}"/>
    <cellStyle name="Normal 5 2 2 3 11" xfId="32800" xr:uid="{00000000-0005-0000-0000-0000097F0000}"/>
    <cellStyle name="Normal 5 2 2 3 11 2" xfId="32801" xr:uid="{00000000-0005-0000-0000-00000A7F0000}"/>
    <cellStyle name="Normal 5 2 2 3 11 3" xfId="32802" xr:uid="{00000000-0005-0000-0000-00000B7F0000}"/>
    <cellStyle name="Normal 5 2 2 3 12" xfId="32803" xr:uid="{00000000-0005-0000-0000-00000C7F0000}"/>
    <cellStyle name="Normal 5 2 2 3 12 2" xfId="32804" xr:uid="{00000000-0005-0000-0000-00000D7F0000}"/>
    <cellStyle name="Normal 5 2 2 3 12 3" xfId="32805" xr:uid="{00000000-0005-0000-0000-00000E7F0000}"/>
    <cellStyle name="Normal 5 2 2 3 13" xfId="32806" xr:uid="{00000000-0005-0000-0000-00000F7F0000}"/>
    <cellStyle name="Normal 5 2 2 3 14" xfId="32807" xr:uid="{00000000-0005-0000-0000-0000107F0000}"/>
    <cellStyle name="Normal 5 2 2 3 2" xfId="32808" xr:uid="{00000000-0005-0000-0000-0000117F0000}"/>
    <cellStyle name="Normal 5 2 2 3 2 10" xfId="32809" xr:uid="{00000000-0005-0000-0000-0000127F0000}"/>
    <cellStyle name="Normal 5 2 2 3 2 11" xfId="32810" xr:uid="{00000000-0005-0000-0000-0000137F0000}"/>
    <cellStyle name="Normal 5 2 2 3 2 2" xfId="32811" xr:uid="{00000000-0005-0000-0000-0000147F0000}"/>
    <cellStyle name="Normal 5 2 2 3 2 2 2" xfId="32812" xr:uid="{00000000-0005-0000-0000-0000157F0000}"/>
    <cellStyle name="Normal 5 2 2 3 2 2 2 2" xfId="32813" xr:uid="{00000000-0005-0000-0000-0000167F0000}"/>
    <cellStyle name="Normal 5 2 2 3 2 2 2 2 2" xfId="32814" xr:uid="{00000000-0005-0000-0000-0000177F0000}"/>
    <cellStyle name="Normal 5 2 2 3 2 2 2 2 3" xfId="32815" xr:uid="{00000000-0005-0000-0000-0000187F0000}"/>
    <cellStyle name="Normal 5 2 2 3 2 2 2 3" xfId="32816" xr:uid="{00000000-0005-0000-0000-0000197F0000}"/>
    <cellStyle name="Normal 5 2 2 3 2 2 2 3 2" xfId="32817" xr:uid="{00000000-0005-0000-0000-00001A7F0000}"/>
    <cellStyle name="Normal 5 2 2 3 2 2 2 3 3" xfId="32818" xr:uid="{00000000-0005-0000-0000-00001B7F0000}"/>
    <cellStyle name="Normal 5 2 2 3 2 2 2 4" xfId="32819" xr:uid="{00000000-0005-0000-0000-00001C7F0000}"/>
    <cellStyle name="Normal 5 2 2 3 2 2 2 4 2" xfId="32820" xr:uid="{00000000-0005-0000-0000-00001D7F0000}"/>
    <cellStyle name="Normal 5 2 2 3 2 2 2 4 3" xfId="32821" xr:uid="{00000000-0005-0000-0000-00001E7F0000}"/>
    <cellStyle name="Normal 5 2 2 3 2 2 2 5" xfId="32822" xr:uid="{00000000-0005-0000-0000-00001F7F0000}"/>
    <cellStyle name="Normal 5 2 2 3 2 2 2 5 2" xfId="32823" xr:uid="{00000000-0005-0000-0000-0000207F0000}"/>
    <cellStyle name="Normal 5 2 2 3 2 2 2 5 3" xfId="32824" xr:uid="{00000000-0005-0000-0000-0000217F0000}"/>
    <cellStyle name="Normal 5 2 2 3 2 2 2 6" xfId="32825" xr:uid="{00000000-0005-0000-0000-0000227F0000}"/>
    <cellStyle name="Normal 5 2 2 3 2 2 2 7" xfId="32826" xr:uid="{00000000-0005-0000-0000-0000237F0000}"/>
    <cellStyle name="Normal 5 2 2 3 2 2 3" xfId="32827" xr:uid="{00000000-0005-0000-0000-0000247F0000}"/>
    <cellStyle name="Normal 5 2 2 3 2 2 3 2" xfId="32828" xr:uid="{00000000-0005-0000-0000-0000257F0000}"/>
    <cellStyle name="Normal 5 2 2 3 2 2 3 3" xfId="32829" xr:uid="{00000000-0005-0000-0000-0000267F0000}"/>
    <cellStyle name="Normal 5 2 2 3 2 2 4" xfId="32830" xr:uid="{00000000-0005-0000-0000-0000277F0000}"/>
    <cellStyle name="Normal 5 2 2 3 2 2 4 2" xfId="32831" xr:uid="{00000000-0005-0000-0000-0000287F0000}"/>
    <cellStyle name="Normal 5 2 2 3 2 2 4 3" xfId="32832" xr:uid="{00000000-0005-0000-0000-0000297F0000}"/>
    <cellStyle name="Normal 5 2 2 3 2 2 5" xfId="32833" xr:uid="{00000000-0005-0000-0000-00002A7F0000}"/>
    <cellStyle name="Normal 5 2 2 3 2 2 5 2" xfId="32834" xr:uid="{00000000-0005-0000-0000-00002B7F0000}"/>
    <cellStyle name="Normal 5 2 2 3 2 2 5 3" xfId="32835" xr:uid="{00000000-0005-0000-0000-00002C7F0000}"/>
    <cellStyle name="Normal 5 2 2 3 2 2 6" xfId="32836" xr:uid="{00000000-0005-0000-0000-00002D7F0000}"/>
    <cellStyle name="Normal 5 2 2 3 2 2 6 2" xfId="32837" xr:uid="{00000000-0005-0000-0000-00002E7F0000}"/>
    <cellStyle name="Normal 5 2 2 3 2 2 6 3" xfId="32838" xr:uid="{00000000-0005-0000-0000-00002F7F0000}"/>
    <cellStyle name="Normal 5 2 2 3 2 2 7" xfId="32839" xr:uid="{00000000-0005-0000-0000-0000307F0000}"/>
    <cellStyle name="Normal 5 2 2 3 2 2 8" xfId="32840" xr:uid="{00000000-0005-0000-0000-0000317F0000}"/>
    <cellStyle name="Normal 5 2 2 3 2 3" xfId="32841" xr:uid="{00000000-0005-0000-0000-0000327F0000}"/>
    <cellStyle name="Normal 5 2 2 3 2 3 2" xfId="32842" xr:uid="{00000000-0005-0000-0000-0000337F0000}"/>
    <cellStyle name="Normal 5 2 2 3 2 3 2 2" xfId="32843" xr:uid="{00000000-0005-0000-0000-0000347F0000}"/>
    <cellStyle name="Normal 5 2 2 3 2 3 2 3" xfId="32844" xr:uid="{00000000-0005-0000-0000-0000357F0000}"/>
    <cellStyle name="Normal 5 2 2 3 2 3 3" xfId="32845" xr:uid="{00000000-0005-0000-0000-0000367F0000}"/>
    <cellStyle name="Normal 5 2 2 3 2 3 3 2" xfId="32846" xr:uid="{00000000-0005-0000-0000-0000377F0000}"/>
    <cellStyle name="Normal 5 2 2 3 2 3 3 3" xfId="32847" xr:uid="{00000000-0005-0000-0000-0000387F0000}"/>
    <cellStyle name="Normal 5 2 2 3 2 3 4" xfId="32848" xr:uid="{00000000-0005-0000-0000-0000397F0000}"/>
    <cellStyle name="Normal 5 2 2 3 2 3 4 2" xfId="32849" xr:uid="{00000000-0005-0000-0000-00003A7F0000}"/>
    <cellStyle name="Normal 5 2 2 3 2 3 4 3" xfId="32850" xr:uid="{00000000-0005-0000-0000-00003B7F0000}"/>
    <cellStyle name="Normal 5 2 2 3 2 3 5" xfId="32851" xr:uid="{00000000-0005-0000-0000-00003C7F0000}"/>
    <cellStyle name="Normal 5 2 2 3 2 3 5 2" xfId="32852" xr:uid="{00000000-0005-0000-0000-00003D7F0000}"/>
    <cellStyle name="Normal 5 2 2 3 2 3 5 3" xfId="32853" xr:uid="{00000000-0005-0000-0000-00003E7F0000}"/>
    <cellStyle name="Normal 5 2 2 3 2 3 6" xfId="32854" xr:uid="{00000000-0005-0000-0000-00003F7F0000}"/>
    <cellStyle name="Normal 5 2 2 3 2 3 7" xfId="32855" xr:uid="{00000000-0005-0000-0000-0000407F0000}"/>
    <cellStyle name="Normal 5 2 2 3 2 4" xfId="32856" xr:uid="{00000000-0005-0000-0000-0000417F0000}"/>
    <cellStyle name="Normal 5 2 2 3 2 4 2" xfId="32857" xr:uid="{00000000-0005-0000-0000-0000427F0000}"/>
    <cellStyle name="Normal 5 2 2 3 2 4 2 2" xfId="32858" xr:uid="{00000000-0005-0000-0000-0000437F0000}"/>
    <cellStyle name="Normal 5 2 2 3 2 4 2 3" xfId="32859" xr:uid="{00000000-0005-0000-0000-0000447F0000}"/>
    <cellStyle name="Normal 5 2 2 3 2 4 3" xfId="32860" xr:uid="{00000000-0005-0000-0000-0000457F0000}"/>
    <cellStyle name="Normal 5 2 2 3 2 4 3 2" xfId="32861" xr:uid="{00000000-0005-0000-0000-0000467F0000}"/>
    <cellStyle name="Normal 5 2 2 3 2 4 3 3" xfId="32862" xr:uid="{00000000-0005-0000-0000-0000477F0000}"/>
    <cellStyle name="Normal 5 2 2 3 2 4 4" xfId="32863" xr:uid="{00000000-0005-0000-0000-0000487F0000}"/>
    <cellStyle name="Normal 5 2 2 3 2 4 4 2" xfId="32864" xr:uid="{00000000-0005-0000-0000-0000497F0000}"/>
    <cellStyle name="Normal 5 2 2 3 2 4 4 3" xfId="32865" xr:uid="{00000000-0005-0000-0000-00004A7F0000}"/>
    <cellStyle name="Normal 5 2 2 3 2 4 5" xfId="32866" xr:uid="{00000000-0005-0000-0000-00004B7F0000}"/>
    <cellStyle name="Normal 5 2 2 3 2 4 5 2" xfId="32867" xr:uid="{00000000-0005-0000-0000-00004C7F0000}"/>
    <cellStyle name="Normal 5 2 2 3 2 4 5 3" xfId="32868" xr:uid="{00000000-0005-0000-0000-00004D7F0000}"/>
    <cellStyle name="Normal 5 2 2 3 2 4 6" xfId="32869" xr:uid="{00000000-0005-0000-0000-00004E7F0000}"/>
    <cellStyle name="Normal 5 2 2 3 2 4 7" xfId="32870" xr:uid="{00000000-0005-0000-0000-00004F7F0000}"/>
    <cellStyle name="Normal 5 2 2 3 2 5" xfId="32871" xr:uid="{00000000-0005-0000-0000-0000507F0000}"/>
    <cellStyle name="Normal 5 2 2 3 2 5 2" xfId="32872" xr:uid="{00000000-0005-0000-0000-0000517F0000}"/>
    <cellStyle name="Normal 5 2 2 3 2 5 2 2" xfId="32873" xr:uid="{00000000-0005-0000-0000-0000527F0000}"/>
    <cellStyle name="Normal 5 2 2 3 2 5 2 3" xfId="32874" xr:uid="{00000000-0005-0000-0000-0000537F0000}"/>
    <cellStyle name="Normal 5 2 2 3 2 5 3" xfId="32875" xr:uid="{00000000-0005-0000-0000-0000547F0000}"/>
    <cellStyle name="Normal 5 2 2 3 2 5 3 2" xfId="32876" xr:uid="{00000000-0005-0000-0000-0000557F0000}"/>
    <cellStyle name="Normal 5 2 2 3 2 5 3 3" xfId="32877" xr:uid="{00000000-0005-0000-0000-0000567F0000}"/>
    <cellStyle name="Normal 5 2 2 3 2 5 4" xfId="32878" xr:uid="{00000000-0005-0000-0000-0000577F0000}"/>
    <cellStyle name="Normal 5 2 2 3 2 5 4 2" xfId="32879" xr:uid="{00000000-0005-0000-0000-0000587F0000}"/>
    <cellStyle name="Normal 5 2 2 3 2 5 4 3" xfId="32880" xr:uid="{00000000-0005-0000-0000-0000597F0000}"/>
    <cellStyle name="Normal 5 2 2 3 2 5 5" xfId="32881" xr:uid="{00000000-0005-0000-0000-00005A7F0000}"/>
    <cellStyle name="Normal 5 2 2 3 2 5 5 2" xfId="32882" xr:uid="{00000000-0005-0000-0000-00005B7F0000}"/>
    <cellStyle name="Normal 5 2 2 3 2 5 5 3" xfId="32883" xr:uid="{00000000-0005-0000-0000-00005C7F0000}"/>
    <cellStyle name="Normal 5 2 2 3 2 5 6" xfId="32884" xr:uid="{00000000-0005-0000-0000-00005D7F0000}"/>
    <cellStyle name="Normal 5 2 2 3 2 5 7" xfId="32885" xr:uid="{00000000-0005-0000-0000-00005E7F0000}"/>
    <cellStyle name="Normal 5 2 2 3 2 6" xfId="32886" xr:uid="{00000000-0005-0000-0000-00005F7F0000}"/>
    <cellStyle name="Normal 5 2 2 3 2 6 2" xfId="32887" xr:uid="{00000000-0005-0000-0000-0000607F0000}"/>
    <cellStyle name="Normal 5 2 2 3 2 6 3" xfId="32888" xr:uid="{00000000-0005-0000-0000-0000617F0000}"/>
    <cellStyle name="Normal 5 2 2 3 2 7" xfId="32889" xr:uid="{00000000-0005-0000-0000-0000627F0000}"/>
    <cellStyle name="Normal 5 2 2 3 2 7 2" xfId="32890" xr:uid="{00000000-0005-0000-0000-0000637F0000}"/>
    <cellStyle name="Normal 5 2 2 3 2 7 3" xfId="32891" xr:uid="{00000000-0005-0000-0000-0000647F0000}"/>
    <cellStyle name="Normal 5 2 2 3 2 8" xfId="32892" xr:uid="{00000000-0005-0000-0000-0000657F0000}"/>
    <cellStyle name="Normal 5 2 2 3 2 8 2" xfId="32893" xr:uid="{00000000-0005-0000-0000-0000667F0000}"/>
    <cellStyle name="Normal 5 2 2 3 2 8 3" xfId="32894" xr:uid="{00000000-0005-0000-0000-0000677F0000}"/>
    <cellStyle name="Normal 5 2 2 3 2 9" xfId="32895" xr:uid="{00000000-0005-0000-0000-0000687F0000}"/>
    <cellStyle name="Normal 5 2 2 3 2 9 2" xfId="32896" xr:uid="{00000000-0005-0000-0000-0000697F0000}"/>
    <cellStyle name="Normal 5 2 2 3 2 9 3" xfId="32897" xr:uid="{00000000-0005-0000-0000-00006A7F0000}"/>
    <cellStyle name="Normal 5 2 2 3 3" xfId="32898" xr:uid="{00000000-0005-0000-0000-00006B7F0000}"/>
    <cellStyle name="Normal 5 2 2 3 3 2" xfId="32899" xr:uid="{00000000-0005-0000-0000-00006C7F0000}"/>
    <cellStyle name="Normal 5 2 2 3 3 2 2" xfId="32900" xr:uid="{00000000-0005-0000-0000-00006D7F0000}"/>
    <cellStyle name="Normal 5 2 2 3 3 2 2 2" xfId="32901" xr:uid="{00000000-0005-0000-0000-00006E7F0000}"/>
    <cellStyle name="Normal 5 2 2 3 3 2 2 3" xfId="32902" xr:uid="{00000000-0005-0000-0000-00006F7F0000}"/>
    <cellStyle name="Normal 5 2 2 3 3 2 3" xfId="32903" xr:uid="{00000000-0005-0000-0000-0000707F0000}"/>
    <cellStyle name="Normal 5 2 2 3 3 2 3 2" xfId="32904" xr:uid="{00000000-0005-0000-0000-0000717F0000}"/>
    <cellStyle name="Normal 5 2 2 3 3 2 3 3" xfId="32905" xr:uid="{00000000-0005-0000-0000-0000727F0000}"/>
    <cellStyle name="Normal 5 2 2 3 3 2 4" xfId="32906" xr:uid="{00000000-0005-0000-0000-0000737F0000}"/>
    <cellStyle name="Normal 5 2 2 3 3 2 4 2" xfId="32907" xr:uid="{00000000-0005-0000-0000-0000747F0000}"/>
    <cellStyle name="Normal 5 2 2 3 3 2 4 3" xfId="32908" xr:uid="{00000000-0005-0000-0000-0000757F0000}"/>
    <cellStyle name="Normal 5 2 2 3 3 2 5" xfId="32909" xr:uid="{00000000-0005-0000-0000-0000767F0000}"/>
    <cellStyle name="Normal 5 2 2 3 3 2 5 2" xfId="32910" xr:uid="{00000000-0005-0000-0000-0000777F0000}"/>
    <cellStyle name="Normal 5 2 2 3 3 2 5 3" xfId="32911" xr:uid="{00000000-0005-0000-0000-0000787F0000}"/>
    <cellStyle name="Normal 5 2 2 3 3 2 6" xfId="32912" xr:uid="{00000000-0005-0000-0000-0000797F0000}"/>
    <cellStyle name="Normal 5 2 2 3 3 2 7" xfId="32913" xr:uid="{00000000-0005-0000-0000-00007A7F0000}"/>
    <cellStyle name="Normal 5 2 2 3 3 3" xfId="32914" xr:uid="{00000000-0005-0000-0000-00007B7F0000}"/>
    <cellStyle name="Normal 5 2 2 3 3 3 2" xfId="32915" xr:uid="{00000000-0005-0000-0000-00007C7F0000}"/>
    <cellStyle name="Normal 5 2 2 3 3 3 3" xfId="32916" xr:uid="{00000000-0005-0000-0000-00007D7F0000}"/>
    <cellStyle name="Normal 5 2 2 3 3 4" xfId="32917" xr:uid="{00000000-0005-0000-0000-00007E7F0000}"/>
    <cellStyle name="Normal 5 2 2 3 3 4 2" xfId="32918" xr:uid="{00000000-0005-0000-0000-00007F7F0000}"/>
    <cellStyle name="Normal 5 2 2 3 3 4 3" xfId="32919" xr:uid="{00000000-0005-0000-0000-0000807F0000}"/>
    <cellStyle name="Normal 5 2 2 3 3 5" xfId="32920" xr:uid="{00000000-0005-0000-0000-0000817F0000}"/>
    <cellStyle name="Normal 5 2 2 3 3 5 2" xfId="32921" xr:uid="{00000000-0005-0000-0000-0000827F0000}"/>
    <cellStyle name="Normal 5 2 2 3 3 5 3" xfId="32922" xr:uid="{00000000-0005-0000-0000-0000837F0000}"/>
    <cellStyle name="Normal 5 2 2 3 3 6" xfId="32923" xr:uid="{00000000-0005-0000-0000-0000847F0000}"/>
    <cellStyle name="Normal 5 2 2 3 3 6 2" xfId="32924" xr:uid="{00000000-0005-0000-0000-0000857F0000}"/>
    <cellStyle name="Normal 5 2 2 3 3 6 3" xfId="32925" xr:uid="{00000000-0005-0000-0000-0000867F0000}"/>
    <cellStyle name="Normal 5 2 2 3 3 7" xfId="32926" xr:uid="{00000000-0005-0000-0000-0000877F0000}"/>
    <cellStyle name="Normal 5 2 2 3 3 8" xfId="32927" xr:uid="{00000000-0005-0000-0000-0000887F0000}"/>
    <cellStyle name="Normal 5 2 2 3 4" xfId="32928" xr:uid="{00000000-0005-0000-0000-0000897F0000}"/>
    <cellStyle name="Normal 5 2 2 3 4 2" xfId="32929" xr:uid="{00000000-0005-0000-0000-00008A7F0000}"/>
    <cellStyle name="Normal 5 2 2 3 4 2 2" xfId="32930" xr:uid="{00000000-0005-0000-0000-00008B7F0000}"/>
    <cellStyle name="Normal 5 2 2 3 4 2 2 2" xfId="32931" xr:uid="{00000000-0005-0000-0000-00008C7F0000}"/>
    <cellStyle name="Normal 5 2 2 3 4 2 2 3" xfId="32932" xr:uid="{00000000-0005-0000-0000-00008D7F0000}"/>
    <cellStyle name="Normal 5 2 2 3 4 2 3" xfId="32933" xr:uid="{00000000-0005-0000-0000-00008E7F0000}"/>
    <cellStyle name="Normal 5 2 2 3 4 2 3 2" xfId="32934" xr:uid="{00000000-0005-0000-0000-00008F7F0000}"/>
    <cellStyle name="Normal 5 2 2 3 4 2 3 3" xfId="32935" xr:uid="{00000000-0005-0000-0000-0000907F0000}"/>
    <cellStyle name="Normal 5 2 2 3 4 2 4" xfId="32936" xr:uid="{00000000-0005-0000-0000-0000917F0000}"/>
    <cellStyle name="Normal 5 2 2 3 4 2 4 2" xfId="32937" xr:uid="{00000000-0005-0000-0000-0000927F0000}"/>
    <cellStyle name="Normal 5 2 2 3 4 2 4 3" xfId="32938" xr:uid="{00000000-0005-0000-0000-0000937F0000}"/>
    <cellStyle name="Normal 5 2 2 3 4 2 5" xfId="32939" xr:uid="{00000000-0005-0000-0000-0000947F0000}"/>
    <cellStyle name="Normal 5 2 2 3 4 2 5 2" xfId="32940" xr:uid="{00000000-0005-0000-0000-0000957F0000}"/>
    <cellStyle name="Normal 5 2 2 3 4 2 5 3" xfId="32941" xr:uid="{00000000-0005-0000-0000-0000967F0000}"/>
    <cellStyle name="Normal 5 2 2 3 4 2 6" xfId="32942" xr:uid="{00000000-0005-0000-0000-0000977F0000}"/>
    <cellStyle name="Normal 5 2 2 3 4 2 7" xfId="32943" xr:uid="{00000000-0005-0000-0000-0000987F0000}"/>
    <cellStyle name="Normal 5 2 2 3 4 3" xfId="32944" xr:uid="{00000000-0005-0000-0000-0000997F0000}"/>
    <cellStyle name="Normal 5 2 2 3 4 3 2" xfId="32945" xr:uid="{00000000-0005-0000-0000-00009A7F0000}"/>
    <cellStyle name="Normal 5 2 2 3 4 3 3" xfId="32946" xr:uid="{00000000-0005-0000-0000-00009B7F0000}"/>
    <cellStyle name="Normal 5 2 2 3 4 4" xfId="32947" xr:uid="{00000000-0005-0000-0000-00009C7F0000}"/>
    <cellStyle name="Normal 5 2 2 3 4 4 2" xfId="32948" xr:uid="{00000000-0005-0000-0000-00009D7F0000}"/>
    <cellStyle name="Normal 5 2 2 3 4 4 3" xfId="32949" xr:uid="{00000000-0005-0000-0000-00009E7F0000}"/>
    <cellStyle name="Normal 5 2 2 3 4 5" xfId="32950" xr:uid="{00000000-0005-0000-0000-00009F7F0000}"/>
    <cellStyle name="Normal 5 2 2 3 4 5 2" xfId="32951" xr:uid="{00000000-0005-0000-0000-0000A07F0000}"/>
    <cellStyle name="Normal 5 2 2 3 4 5 3" xfId="32952" xr:uid="{00000000-0005-0000-0000-0000A17F0000}"/>
    <cellStyle name="Normal 5 2 2 3 4 6" xfId="32953" xr:uid="{00000000-0005-0000-0000-0000A27F0000}"/>
    <cellStyle name="Normal 5 2 2 3 4 6 2" xfId="32954" xr:uid="{00000000-0005-0000-0000-0000A37F0000}"/>
    <cellStyle name="Normal 5 2 2 3 4 6 3" xfId="32955" xr:uid="{00000000-0005-0000-0000-0000A47F0000}"/>
    <cellStyle name="Normal 5 2 2 3 4 7" xfId="32956" xr:uid="{00000000-0005-0000-0000-0000A57F0000}"/>
    <cellStyle name="Normal 5 2 2 3 4 8" xfId="32957" xr:uid="{00000000-0005-0000-0000-0000A67F0000}"/>
    <cellStyle name="Normal 5 2 2 3 5" xfId="32958" xr:uid="{00000000-0005-0000-0000-0000A77F0000}"/>
    <cellStyle name="Normal 5 2 2 3 5 2" xfId="32959" xr:uid="{00000000-0005-0000-0000-0000A87F0000}"/>
    <cellStyle name="Normal 5 2 2 3 5 2 2" xfId="32960" xr:uid="{00000000-0005-0000-0000-0000A97F0000}"/>
    <cellStyle name="Normal 5 2 2 3 5 2 3" xfId="32961" xr:uid="{00000000-0005-0000-0000-0000AA7F0000}"/>
    <cellStyle name="Normal 5 2 2 3 5 3" xfId="32962" xr:uid="{00000000-0005-0000-0000-0000AB7F0000}"/>
    <cellStyle name="Normal 5 2 2 3 5 3 2" xfId="32963" xr:uid="{00000000-0005-0000-0000-0000AC7F0000}"/>
    <cellStyle name="Normal 5 2 2 3 5 3 3" xfId="32964" xr:uid="{00000000-0005-0000-0000-0000AD7F0000}"/>
    <cellStyle name="Normal 5 2 2 3 5 4" xfId="32965" xr:uid="{00000000-0005-0000-0000-0000AE7F0000}"/>
    <cellStyle name="Normal 5 2 2 3 5 4 2" xfId="32966" xr:uid="{00000000-0005-0000-0000-0000AF7F0000}"/>
    <cellStyle name="Normal 5 2 2 3 5 4 3" xfId="32967" xr:uid="{00000000-0005-0000-0000-0000B07F0000}"/>
    <cellStyle name="Normal 5 2 2 3 5 5" xfId="32968" xr:uid="{00000000-0005-0000-0000-0000B17F0000}"/>
    <cellStyle name="Normal 5 2 2 3 5 5 2" xfId="32969" xr:uid="{00000000-0005-0000-0000-0000B27F0000}"/>
    <cellStyle name="Normal 5 2 2 3 5 5 3" xfId="32970" xr:uid="{00000000-0005-0000-0000-0000B37F0000}"/>
    <cellStyle name="Normal 5 2 2 3 5 6" xfId="32971" xr:uid="{00000000-0005-0000-0000-0000B47F0000}"/>
    <cellStyle name="Normal 5 2 2 3 5 7" xfId="32972" xr:uid="{00000000-0005-0000-0000-0000B57F0000}"/>
    <cellStyle name="Normal 5 2 2 3 6" xfId="32973" xr:uid="{00000000-0005-0000-0000-0000B67F0000}"/>
    <cellStyle name="Normal 5 2 2 3 6 2" xfId="32974" xr:uid="{00000000-0005-0000-0000-0000B77F0000}"/>
    <cellStyle name="Normal 5 2 2 3 6 2 2" xfId="32975" xr:uid="{00000000-0005-0000-0000-0000B87F0000}"/>
    <cellStyle name="Normal 5 2 2 3 6 2 3" xfId="32976" xr:uid="{00000000-0005-0000-0000-0000B97F0000}"/>
    <cellStyle name="Normal 5 2 2 3 6 3" xfId="32977" xr:uid="{00000000-0005-0000-0000-0000BA7F0000}"/>
    <cellStyle name="Normal 5 2 2 3 6 3 2" xfId="32978" xr:uid="{00000000-0005-0000-0000-0000BB7F0000}"/>
    <cellStyle name="Normal 5 2 2 3 6 3 3" xfId="32979" xr:uid="{00000000-0005-0000-0000-0000BC7F0000}"/>
    <cellStyle name="Normal 5 2 2 3 6 4" xfId="32980" xr:uid="{00000000-0005-0000-0000-0000BD7F0000}"/>
    <cellStyle name="Normal 5 2 2 3 6 4 2" xfId="32981" xr:uid="{00000000-0005-0000-0000-0000BE7F0000}"/>
    <cellStyle name="Normal 5 2 2 3 6 4 3" xfId="32982" xr:uid="{00000000-0005-0000-0000-0000BF7F0000}"/>
    <cellStyle name="Normal 5 2 2 3 6 5" xfId="32983" xr:uid="{00000000-0005-0000-0000-0000C07F0000}"/>
    <cellStyle name="Normal 5 2 2 3 6 5 2" xfId="32984" xr:uid="{00000000-0005-0000-0000-0000C17F0000}"/>
    <cellStyle name="Normal 5 2 2 3 6 5 3" xfId="32985" xr:uid="{00000000-0005-0000-0000-0000C27F0000}"/>
    <cellStyle name="Normal 5 2 2 3 6 6" xfId="32986" xr:uid="{00000000-0005-0000-0000-0000C37F0000}"/>
    <cellStyle name="Normal 5 2 2 3 6 7" xfId="32987" xr:uid="{00000000-0005-0000-0000-0000C47F0000}"/>
    <cellStyle name="Normal 5 2 2 3 7" xfId="32988" xr:uid="{00000000-0005-0000-0000-0000C57F0000}"/>
    <cellStyle name="Normal 5 2 2 3 7 2" xfId="32989" xr:uid="{00000000-0005-0000-0000-0000C67F0000}"/>
    <cellStyle name="Normal 5 2 2 3 7 2 2" xfId="32990" xr:uid="{00000000-0005-0000-0000-0000C77F0000}"/>
    <cellStyle name="Normal 5 2 2 3 7 2 3" xfId="32991" xr:uid="{00000000-0005-0000-0000-0000C87F0000}"/>
    <cellStyle name="Normal 5 2 2 3 7 3" xfId="32992" xr:uid="{00000000-0005-0000-0000-0000C97F0000}"/>
    <cellStyle name="Normal 5 2 2 3 7 3 2" xfId="32993" xr:uid="{00000000-0005-0000-0000-0000CA7F0000}"/>
    <cellStyle name="Normal 5 2 2 3 7 3 3" xfId="32994" xr:uid="{00000000-0005-0000-0000-0000CB7F0000}"/>
    <cellStyle name="Normal 5 2 2 3 7 4" xfId="32995" xr:uid="{00000000-0005-0000-0000-0000CC7F0000}"/>
    <cellStyle name="Normal 5 2 2 3 7 4 2" xfId="32996" xr:uid="{00000000-0005-0000-0000-0000CD7F0000}"/>
    <cellStyle name="Normal 5 2 2 3 7 4 3" xfId="32997" xr:uid="{00000000-0005-0000-0000-0000CE7F0000}"/>
    <cellStyle name="Normal 5 2 2 3 7 5" xfId="32998" xr:uid="{00000000-0005-0000-0000-0000CF7F0000}"/>
    <cellStyle name="Normal 5 2 2 3 7 5 2" xfId="32999" xr:uid="{00000000-0005-0000-0000-0000D07F0000}"/>
    <cellStyle name="Normal 5 2 2 3 7 5 3" xfId="33000" xr:uid="{00000000-0005-0000-0000-0000D17F0000}"/>
    <cellStyle name="Normal 5 2 2 3 7 6" xfId="33001" xr:uid="{00000000-0005-0000-0000-0000D27F0000}"/>
    <cellStyle name="Normal 5 2 2 3 7 7" xfId="33002" xr:uid="{00000000-0005-0000-0000-0000D37F0000}"/>
    <cellStyle name="Normal 5 2 2 3 8" xfId="33003" xr:uid="{00000000-0005-0000-0000-0000D47F0000}"/>
    <cellStyle name="Normal 5 2 2 3 8 2" xfId="33004" xr:uid="{00000000-0005-0000-0000-0000D57F0000}"/>
    <cellStyle name="Normal 5 2 2 3 8 2 2" xfId="33005" xr:uid="{00000000-0005-0000-0000-0000D67F0000}"/>
    <cellStyle name="Normal 5 2 2 3 8 2 3" xfId="33006" xr:uid="{00000000-0005-0000-0000-0000D77F0000}"/>
    <cellStyle name="Normal 5 2 2 3 8 3" xfId="33007" xr:uid="{00000000-0005-0000-0000-0000D87F0000}"/>
    <cellStyle name="Normal 5 2 2 3 8 3 2" xfId="33008" xr:uid="{00000000-0005-0000-0000-0000D97F0000}"/>
    <cellStyle name="Normal 5 2 2 3 8 3 3" xfId="33009" xr:uid="{00000000-0005-0000-0000-0000DA7F0000}"/>
    <cellStyle name="Normal 5 2 2 3 8 4" xfId="33010" xr:uid="{00000000-0005-0000-0000-0000DB7F0000}"/>
    <cellStyle name="Normal 5 2 2 3 8 4 2" xfId="33011" xr:uid="{00000000-0005-0000-0000-0000DC7F0000}"/>
    <cellStyle name="Normal 5 2 2 3 8 4 3" xfId="33012" xr:uid="{00000000-0005-0000-0000-0000DD7F0000}"/>
    <cellStyle name="Normal 5 2 2 3 8 5" xfId="33013" xr:uid="{00000000-0005-0000-0000-0000DE7F0000}"/>
    <cellStyle name="Normal 5 2 2 3 8 5 2" xfId="33014" xr:uid="{00000000-0005-0000-0000-0000DF7F0000}"/>
    <cellStyle name="Normal 5 2 2 3 8 5 3" xfId="33015" xr:uid="{00000000-0005-0000-0000-0000E07F0000}"/>
    <cellStyle name="Normal 5 2 2 3 8 6" xfId="33016" xr:uid="{00000000-0005-0000-0000-0000E17F0000}"/>
    <cellStyle name="Normal 5 2 2 3 8 7" xfId="33017" xr:uid="{00000000-0005-0000-0000-0000E27F0000}"/>
    <cellStyle name="Normal 5 2 2 3 9" xfId="33018" xr:uid="{00000000-0005-0000-0000-0000E37F0000}"/>
    <cellStyle name="Normal 5 2 2 3 9 2" xfId="33019" xr:uid="{00000000-0005-0000-0000-0000E47F0000}"/>
    <cellStyle name="Normal 5 2 2 3 9 3" xfId="33020" xr:uid="{00000000-0005-0000-0000-0000E57F0000}"/>
    <cellStyle name="Normal 5 2 2 4" xfId="33021" xr:uid="{00000000-0005-0000-0000-0000E67F0000}"/>
    <cellStyle name="Normal 5 2 2 4 10" xfId="33022" xr:uid="{00000000-0005-0000-0000-0000E77F0000}"/>
    <cellStyle name="Normal 5 2 2 4 11" xfId="33023" xr:uid="{00000000-0005-0000-0000-0000E87F0000}"/>
    <cellStyle name="Normal 5 2 2 4 2" xfId="33024" xr:uid="{00000000-0005-0000-0000-0000E97F0000}"/>
    <cellStyle name="Normal 5 2 2 4 2 2" xfId="33025" xr:uid="{00000000-0005-0000-0000-0000EA7F0000}"/>
    <cellStyle name="Normal 5 2 2 4 2 2 2" xfId="33026" xr:uid="{00000000-0005-0000-0000-0000EB7F0000}"/>
    <cellStyle name="Normal 5 2 2 4 2 2 2 2" xfId="33027" xr:uid="{00000000-0005-0000-0000-0000EC7F0000}"/>
    <cellStyle name="Normal 5 2 2 4 2 2 2 3" xfId="33028" xr:uid="{00000000-0005-0000-0000-0000ED7F0000}"/>
    <cellStyle name="Normal 5 2 2 4 2 2 3" xfId="33029" xr:uid="{00000000-0005-0000-0000-0000EE7F0000}"/>
    <cellStyle name="Normal 5 2 2 4 2 2 3 2" xfId="33030" xr:uid="{00000000-0005-0000-0000-0000EF7F0000}"/>
    <cellStyle name="Normal 5 2 2 4 2 2 3 3" xfId="33031" xr:uid="{00000000-0005-0000-0000-0000F07F0000}"/>
    <cellStyle name="Normal 5 2 2 4 2 2 4" xfId="33032" xr:uid="{00000000-0005-0000-0000-0000F17F0000}"/>
    <cellStyle name="Normal 5 2 2 4 2 2 4 2" xfId="33033" xr:uid="{00000000-0005-0000-0000-0000F27F0000}"/>
    <cellStyle name="Normal 5 2 2 4 2 2 4 3" xfId="33034" xr:uid="{00000000-0005-0000-0000-0000F37F0000}"/>
    <cellStyle name="Normal 5 2 2 4 2 2 5" xfId="33035" xr:uid="{00000000-0005-0000-0000-0000F47F0000}"/>
    <cellStyle name="Normal 5 2 2 4 2 2 5 2" xfId="33036" xr:uid="{00000000-0005-0000-0000-0000F57F0000}"/>
    <cellStyle name="Normal 5 2 2 4 2 2 5 3" xfId="33037" xr:uid="{00000000-0005-0000-0000-0000F67F0000}"/>
    <cellStyle name="Normal 5 2 2 4 2 2 6" xfId="33038" xr:uid="{00000000-0005-0000-0000-0000F77F0000}"/>
    <cellStyle name="Normal 5 2 2 4 2 2 7" xfId="33039" xr:uid="{00000000-0005-0000-0000-0000F87F0000}"/>
    <cellStyle name="Normal 5 2 2 4 2 3" xfId="33040" xr:uid="{00000000-0005-0000-0000-0000F97F0000}"/>
    <cellStyle name="Normal 5 2 2 4 2 3 2" xfId="33041" xr:uid="{00000000-0005-0000-0000-0000FA7F0000}"/>
    <cellStyle name="Normal 5 2 2 4 2 3 3" xfId="33042" xr:uid="{00000000-0005-0000-0000-0000FB7F0000}"/>
    <cellStyle name="Normal 5 2 2 4 2 4" xfId="33043" xr:uid="{00000000-0005-0000-0000-0000FC7F0000}"/>
    <cellStyle name="Normal 5 2 2 4 2 4 2" xfId="33044" xr:uid="{00000000-0005-0000-0000-0000FD7F0000}"/>
    <cellStyle name="Normal 5 2 2 4 2 4 3" xfId="33045" xr:uid="{00000000-0005-0000-0000-0000FE7F0000}"/>
    <cellStyle name="Normal 5 2 2 4 2 5" xfId="33046" xr:uid="{00000000-0005-0000-0000-0000FF7F0000}"/>
    <cellStyle name="Normal 5 2 2 4 2 5 2" xfId="33047" xr:uid="{00000000-0005-0000-0000-000000800000}"/>
    <cellStyle name="Normal 5 2 2 4 2 5 3" xfId="33048" xr:uid="{00000000-0005-0000-0000-000001800000}"/>
    <cellStyle name="Normal 5 2 2 4 2 6" xfId="33049" xr:uid="{00000000-0005-0000-0000-000002800000}"/>
    <cellStyle name="Normal 5 2 2 4 2 6 2" xfId="33050" xr:uid="{00000000-0005-0000-0000-000003800000}"/>
    <cellStyle name="Normal 5 2 2 4 2 6 3" xfId="33051" xr:uid="{00000000-0005-0000-0000-000004800000}"/>
    <cellStyle name="Normal 5 2 2 4 2 7" xfId="33052" xr:uid="{00000000-0005-0000-0000-000005800000}"/>
    <cellStyle name="Normal 5 2 2 4 2 8" xfId="33053" xr:uid="{00000000-0005-0000-0000-000006800000}"/>
    <cellStyle name="Normal 5 2 2 4 3" xfId="33054" xr:uid="{00000000-0005-0000-0000-000007800000}"/>
    <cellStyle name="Normal 5 2 2 4 3 2" xfId="33055" xr:uid="{00000000-0005-0000-0000-000008800000}"/>
    <cellStyle name="Normal 5 2 2 4 3 2 2" xfId="33056" xr:uid="{00000000-0005-0000-0000-000009800000}"/>
    <cellStyle name="Normal 5 2 2 4 3 2 3" xfId="33057" xr:uid="{00000000-0005-0000-0000-00000A800000}"/>
    <cellStyle name="Normal 5 2 2 4 3 3" xfId="33058" xr:uid="{00000000-0005-0000-0000-00000B800000}"/>
    <cellStyle name="Normal 5 2 2 4 3 3 2" xfId="33059" xr:uid="{00000000-0005-0000-0000-00000C800000}"/>
    <cellStyle name="Normal 5 2 2 4 3 3 3" xfId="33060" xr:uid="{00000000-0005-0000-0000-00000D800000}"/>
    <cellStyle name="Normal 5 2 2 4 3 4" xfId="33061" xr:uid="{00000000-0005-0000-0000-00000E800000}"/>
    <cellStyle name="Normal 5 2 2 4 3 4 2" xfId="33062" xr:uid="{00000000-0005-0000-0000-00000F800000}"/>
    <cellStyle name="Normal 5 2 2 4 3 4 3" xfId="33063" xr:uid="{00000000-0005-0000-0000-000010800000}"/>
    <cellStyle name="Normal 5 2 2 4 3 5" xfId="33064" xr:uid="{00000000-0005-0000-0000-000011800000}"/>
    <cellStyle name="Normal 5 2 2 4 3 5 2" xfId="33065" xr:uid="{00000000-0005-0000-0000-000012800000}"/>
    <cellStyle name="Normal 5 2 2 4 3 5 3" xfId="33066" xr:uid="{00000000-0005-0000-0000-000013800000}"/>
    <cellStyle name="Normal 5 2 2 4 3 6" xfId="33067" xr:uid="{00000000-0005-0000-0000-000014800000}"/>
    <cellStyle name="Normal 5 2 2 4 3 7" xfId="33068" xr:uid="{00000000-0005-0000-0000-000015800000}"/>
    <cellStyle name="Normal 5 2 2 4 4" xfId="33069" xr:uid="{00000000-0005-0000-0000-000016800000}"/>
    <cellStyle name="Normal 5 2 2 4 4 2" xfId="33070" xr:uid="{00000000-0005-0000-0000-000017800000}"/>
    <cellStyle name="Normal 5 2 2 4 4 2 2" xfId="33071" xr:uid="{00000000-0005-0000-0000-000018800000}"/>
    <cellStyle name="Normal 5 2 2 4 4 2 3" xfId="33072" xr:uid="{00000000-0005-0000-0000-000019800000}"/>
    <cellStyle name="Normal 5 2 2 4 4 3" xfId="33073" xr:uid="{00000000-0005-0000-0000-00001A800000}"/>
    <cellStyle name="Normal 5 2 2 4 4 3 2" xfId="33074" xr:uid="{00000000-0005-0000-0000-00001B800000}"/>
    <cellStyle name="Normal 5 2 2 4 4 3 3" xfId="33075" xr:uid="{00000000-0005-0000-0000-00001C800000}"/>
    <cellStyle name="Normal 5 2 2 4 4 4" xfId="33076" xr:uid="{00000000-0005-0000-0000-00001D800000}"/>
    <cellStyle name="Normal 5 2 2 4 4 4 2" xfId="33077" xr:uid="{00000000-0005-0000-0000-00001E800000}"/>
    <cellStyle name="Normal 5 2 2 4 4 4 3" xfId="33078" xr:uid="{00000000-0005-0000-0000-00001F800000}"/>
    <cellStyle name="Normal 5 2 2 4 4 5" xfId="33079" xr:uid="{00000000-0005-0000-0000-000020800000}"/>
    <cellStyle name="Normal 5 2 2 4 4 5 2" xfId="33080" xr:uid="{00000000-0005-0000-0000-000021800000}"/>
    <cellStyle name="Normal 5 2 2 4 4 5 3" xfId="33081" xr:uid="{00000000-0005-0000-0000-000022800000}"/>
    <cellStyle name="Normal 5 2 2 4 4 6" xfId="33082" xr:uid="{00000000-0005-0000-0000-000023800000}"/>
    <cellStyle name="Normal 5 2 2 4 4 7" xfId="33083" xr:uid="{00000000-0005-0000-0000-000024800000}"/>
    <cellStyle name="Normal 5 2 2 4 5" xfId="33084" xr:uid="{00000000-0005-0000-0000-000025800000}"/>
    <cellStyle name="Normal 5 2 2 4 5 2" xfId="33085" xr:uid="{00000000-0005-0000-0000-000026800000}"/>
    <cellStyle name="Normal 5 2 2 4 5 2 2" xfId="33086" xr:uid="{00000000-0005-0000-0000-000027800000}"/>
    <cellStyle name="Normal 5 2 2 4 5 2 3" xfId="33087" xr:uid="{00000000-0005-0000-0000-000028800000}"/>
    <cellStyle name="Normal 5 2 2 4 5 3" xfId="33088" xr:uid="{00000000-0005-0000-0000-000029800000}"/>
    <cellStyle name="Normal 5 2 2 4 5 3 2" xfId="33089" xr:uid="{00000000-0005-0000-0000-00002A800000}"/>
    <cellStyle name="Normal 5 2 2 4 5 3 3" xfId="33090" xr:uid="{00000000-0005-0000-0000-00002B800000}"/>
    <cellStyle name="Normal 5 2 2 4 5 4" xfId="33091" xr:uid="{00000000-0005-0000-0000-00002C800000}"/>
    <cellStyle name="Normal 5 2 2 4 5 4 2" xfId="33092" xr:uid="{00000000-0005-0000-0000-00002D800000}"/>
    <cellStyle name="Normal 5 2 2 4 5 4 3" xfId="33093" xr:uid="{00000000-0005-0000-0000-00002E800000}"/>
    <cellStyle name="Normal 5 2 2 4 5 5" xfId="33094" xr:uid="{00000000-0005-0000-0000-00002F800000}"/>
    <cellStyle name="Normal 5 2 2 4 5 5 2" xfId="33095" xr:uid="{00000000-0005-0000-0000-000030800000}"/>
    <cellStyle name="Normal 5 2 2 4 5 5 3" xfId="33096" xr:uid="{00000000-0005-0000-0000-000031800000}"/>
    <cellStyle name="Normal 5 2 2 4 5 6" xfId="33097" xr:uid="{00000000-0005-0000-0000-000032800000}"/>
    <cellStyle name="Normal 5 2 2 4 5 7" xfId="33098" xr:uid="{00000000-0005-0000-0000-000033800000}"/>
    <cellStyle name="Normal 5 2 2 4 6" xfId="33099" xr:uid="{00000000-0005-0000-0000-000034800000}"/>
    <cellStyle name="Normal 5 2 2 4 6 2" xfId="33100" xr:uid="{00000000-0005-0000-0000-000035800000}"/>
    <cellStyle name="Normal 5 2 2 4 6 3" xfId="33101" xr:uid="{00000000-0005-0000-0000-000036800000}"/>
    <cellStyle name="Normal 5 2 2 4 7" xfId="33102" xr:uid="{00000000-0005-0000-0000-000037800000}"/>
    <cellStyle name="Normal 5 2 2 4 7 2" xfId="33103" xr:uid="{00000000-0005-0000-0000-000038800000}"/>
    <cellStyle name="Normal 5 2 2 4 7 3" xfId="33104" xr:uid="{00000000-0005-0000-0000-000039800000}"/>
    <cellStyle name="Normal 5 2 2 4 8" xfId="33105" xr:uid="{00000000-0005-0000-0000-00003A800000}"/>
    <cellStyle name="Normal 5 2 2 4 8 2" xfId="33106" xr:uid="{00000000-0005-0000-0000-00003B800000}"/>
    <cellStyle name="Normal 5 2 2 4 8 3" xfId="33107" xr:uid="{00000000-0005-0000-0000-00003C800000}"/>
    <cellStyle name="Normal 5 2 2 4 9" xfId="33108" xr:uid="{00000000-0005-0000-0000-00003D800000}"/>
    <cellStyle name="Normal 5 2 2 4 9 2" xfId="33109" xr:uid="{00000000-0005-0000-0000-00003E800000}"/>
    <cellStyle name="Normal 5 2 2 4 9 3" xfId="33110" xr:uid="{00000000-0005-0000-0000-00003F800000}"/>
    <cellStyle name="Normal 5 2 2 5" xfId="33111" xr:uid="{00000000-0005-0000-0000-000040800000}"/>
    <cellStyle name="Normal 5 2 2 5 2" xfId="33112" xr:uid="{00000000-0005-0000-0000-000041800000}"/>
    <cellStyle name="Normal 5 2 2 5 2 2" xfId="33113" xr:uid="{00000000-0005-0000-0000-000042800000}"/>
    <cellStyle name="Normal 5 2 2 5 2 2 2" xfId="33114" xr:uid="{00000000-0005-0000-0000-000043800000}"/>
    <cellStyle name="Normal 5 2 2 5 2 2 3" xfId="33115" xr:uid="{00000000-0005-0000-0000-000044800000}"/>
    <cellStyle name="Normal 5 2 2 5 2 3" xfId="33116" xr:uid="{00000000-0005-0000-0000-000045800000}"/>
    <cellStyle name="Normal 5 2 2 5 2 3 2" xfId="33117" xr:uid="{00000000-0005-0000-0000-000046800000}"/>
    <cellStyle name="Normal 5 2 2 5 2 3 3" xfId="33118" xr:uid="{00000000-0005-0000-0000-000047800000}"/>
    <cellStyle name="Normal 5 2 2 5 2 4" xfId="33119" xr:uid="{00000000-0005-0000-0000-000048800000}"/>
    <cellStyle name="Normal 5 2 2 5 2 4 2" xfId="33120" xr:uid="{00000000-0005-0000-0000-000049800000}"/>
    <cellStyle name="Normal 5 2 2 5 2 4 3" xfId="33121" xr:uid="{00000000-0005-0000-0000-00004A800000}"/>
    <cellStyle name="Normal 5 2 2 5 2 5" xfId="33122" xr:uid="{00000000-0005-0000-0000-00004B800000}"/>
    <cellStyle name="Normal 5 2 2 5 2 5 2" xfId="33123" xr:uid="{00000000-0005-0000-0000-00004C800000}"/>
    <cellStyle name="Normal 5 2 2 5 2 5 3" xfId="33124" xr:uid="{00000000-0005-0000-0000-00004D800000}"/>
    <cellStyle name="Normal 5 2 2 5 2 6" xfId="33125" xr:uid="{00000000-0005-0000-0000-00004E800000}"/>
    <cellStyle name="Normal 5 2 2 5 2 7" xfId="33126" xr:uid="{00000000-0005-0000-0000-00004F800000}"/>
    <cellStyle name="Normal 5 2 2 5 3" xfId="33127" xr:uid="{00000000-0005-0000-0000-000050800000}"/>
    <cellStyle name="Normal 5 2 2 5 3 2" xfId="33128" xr:uid="{00000000-0005-0000-0000-000051800000}"/>
    <cellStyle name="Normal 5 2 2 5 3 3" xfId="33129" xr:uid="{00000000-0005-0000-0000-000052800000}"/>
    <cellStyle name="Normal 5 2 2 5 4" xfId="33130" xr:uid="{00000000-0005-0000-0000-000053800000}"/>
    <cellStyle name="Normal 5 2 2 5 4 2" xfId="33131" xr:uid="{00000000-0005-0000-0000-000054800000}"/>
    <cellStyle name="Normal 5 2 2 5 4 3" xfId="33132" xr:uid="{00000000-0005-0000-0000-000055800000}"/>
    <cellStyle name="Normal 5 2 2 5 5" xfId="33133" xr:uid="{00000000-0005-0000-0000-000056800000}"/>
    <cellStyle name="Normal 5 2 2 5 5 2" xfId="33134" xr:uid="{00000000-0005-0000-0000-000057800000}"/>
    <cellStyle name="Normal 5 2 2 5 5 3" xfId="33135" xr:uid="{00000000-0005-0000-0000-000058800000}"/>
    <cellStyle name="Normal 5 2 2 5 6" xfId="33136" xr:uid="{00000000-0005-0000-0000-000059800000}"/>
    <cellStyle name="Normal 5 2 2 5 6 2" xfId="33137" xr:uid="{00000000-0005-0000-0000-00005A800000}"/>
    <cellStyle name="Normal 5 2 2 5 6 3" xfId="33138" xr:uid="{00000000-0005-0000-0000-00005B800000}"/>
    <cellStyle name="Normal 5 2 2 5 7" xfId="33139" xr:uid="{00000000-0005-0000-0000-00005C800000}"/>
    <cellStyle name="Normal 5 2 2 5 8" xfId="33140" xr:uid="{00000000-0005-0000-0000-00005D800000}"/>
    <cellStyle name="Normal 5 2 2 6" xfId="33141" xr:uid="{00000000-0005-0000-0000-00005E800000}"/>
    <cellStyle name="Normal 5 2 2 6 2" xfId="33142" xr:uid="{00000000-0005-0000-0000-00005F800000}"/>
    <cellStyle name="Normal 5 2 2 6 2 2" xfId="33143" xr:uid="{00000000-0005-0000-0000-000060800000}"/>
    <cellStyle name="Normal 5 2 2 6 2 2 2" xfId="33144" xr:uid="{00000000-0005-0000-0000-000061800000}"/>
    <cellStyle name="Normal 5 2 2 6 2 2 3" xfId="33145" xr:uid="{00000000-0005-0000-0000-000062800000}"/>
    <cellStyle name="Normal 5 2 2 6 2 3" xfId="33146" xr:uid="{00000000-0005-0000-0000-000063800000}"/>
    <cellStyle name="Normal 5 2 2 6 2 3 2" xfId="33147" xr:uid="{00000000-0005-0000-0000-000064800000}"/>
    <cellStyle name="Normal 5 2 2 6 2 3 3" xfId="33148" xr:uid="{00000000-0005-0000-0000-000065800000}"/>
    <cellStyle name="Normal 5 2 2 6 2 4" xfId="33149" xr:uid="{00000000-0005-0000-0000-000066800000}"/>
    <cellStyle name="Normal 5 2 2 6 2 4 2" xfId="33150" xr:uid="{00000000-0005-0000-0000-000067800000}"/>
    <cellStyle name="Normal 5 2 2 6 2 4 3" xfId="33151" xr:uid="{00000000-0005-0000-0000-000068800000}"/>
    <cellStyle name="Normal 5 2 2 6 2 5" xfId="33152" xr:uid="{00000000-0005-0000-0000-000069800000}"/>
    <cellStyle name="Normal 5 2 2 6 2 5 2" xfId="33153" xr:uid="{00000000-0005-0000-0000-00006A800000}"/>
    <cellStyle name="Normal 5 2 2 6 2 5 3" xfId="33154" xr:uid="{00000000-0005-0000-0000-00006B800000}"/>
    <cellStyle name="Normal 5 2 2 6 2 6" xfId="33155" xr:uid="{00000000-0005-0000-0000-00006C800000}"/>
    <cellStyle name="Normal 5 2 2 6 2 7" xfId="33156" xr:uid="{00000000-0005-0000-0000-00006D800000}"/>
    <cellStyle name="Normal 5 2 2 6 3" xfId="33157" xr:uid="{00000000-0005-0000-0000-00006E800000}"/>
    <cellStyle name="Normal 5 2 2 6 3 2" xfId="33158" xr:uid="{00000000-0005-0000-0000-00006F800000}"/>
    <cellStyle name="Normal 5 2 2 6 3 3" xfId="33159" xr:uid="{00000000-0005-0000-0000-000070800000}"/>
    <cellStyle name="Normal 5 2 2 6 4" xfId="33160" xr:uid="{00000000-0005-0000-0000-000071800000}"/>
    <cellStyle name="Normal 5 2 2 6 4 2" xfId="33161" xr:uid="{00000000-0005-0000-0000-000072800000}"/>
    <cellStyle name="Normal 5 2 2 6 4 3" xfId="33162" xr:uid="{00000000-0005-0000-0000-000073800000}"/>
    <cellStyle name="Normal 5 2 2 6 5" xfId="33163" xr:uid="{00000000-0005-0000-0000-000074800000}"/>
    <cellStyle name="Normal 5 2 2 6 5 2" xfId="33164" xr:uid="{00000000-0005-0000-0000-000075800000}"/>
    <cellStyle name="Normal 5 2 2 6 5 3" xfId="33165" xr:uid="{00000000-0005-0000-0000-000076800000}"/>
    <cellStyle name="Normal 5 2 2 6 6" xfId="33166" xr:uid="{00000000-0005-0000-0000-000077800000}"/>
    <cellStyle name="Normal 5 2 2 6 6 2" xfId="33167" xr:uid="{00000000-0005-0000-0000-000078800000}"/>
    <cellStyle name="Normal 5 2 2 6 6 3" xfId="33168" xr:uid="{00000000-0005-0000-0000-000079800000}"/>
    <cellStyle name="Normal 5 2 2 6 7" xfId="33169" xr:uid="{00000000-0005-0000-0000-00007A800000}"/>
    <cellStyle name="Normal 5 2 2 6 8" xfId="33170" xr:uid="{00000000-0005-0000-0000-00007B800000}"/>
    <cellStyle name="Normal 5 2 2 7" xfId="33171" xr:uid="{00000000-0005-0000-0000-00007C800000}"/>
    <cellStyle name="Normal 5 2 2 7 2" xfId="33172" xr:uid="{00000000-0005-0000-0000-00007D800000}"/>
    <cellStyle name="Normal 5 2 2 7 2 2" xfId="33173" xr:uid="{00000000-0005-0000-0000-00007E800000}"/>
    <cellStyle name="Normal 5 2 2 7 2 3" xfId="33174" xr:uid="{00000000-0005-0000-0000-00007F800000}"/>
    <cellStyle name="Normal 5 2 2 7 3" xfId="33175" xr:uid="{00000000-0005-0000-0000-000080800000}"/>
    <cellStyle name="Normal 5 2 2 7 3 2" xfId="33176" xr:uid="{00000000-0005-0000-0000-000081800000}"/>
    <cellStyle name="Normal 5 2 2 7 3 3" xfId="33177" xr:uid="{00000000-0005-0000-0000-000082800000}"/>
    <cellStyle name="Normal 5 2 2 7 4" xfId="33178" xr:uid="{00000000-0005-0000-0000-000083800000}"/>
    <cellStyle name="Normal 5 2 2 7 4 2" xfId="33179" xr:uid="{00000000-0005-0000-0000-000084800000}"/>
    <cellStyle name="Normal 5 2 2 7 4 3" xfId="33180" xr:uid="{00000000-0005-0000-0000-000085800000}"/>
    <cellStyle name="Normal 5 2 2 7 5" xfId="33181" xr:uid="{00000000-0005-0000-0000-000086800000}"/>
    <cellStyle name="Normal 5 2 2 7 5 2" xfId="33182" xr:uid="{00000000-0005-0000-0000-000087800000}"/>
    <cellStyle name="Normal 5 2 2 7 5 3" xfId="33183" xr:uid="{00000000-0005-0000-0000-000088800000}"/>
    <cellStyle name="Normal 5 2 2 7 6" xfId="33184" xr:uid="{00000000-0005-0000-0000-000089800000}"/>
    <cellStyle name="Normal 5 2 2 7 7" xfId="33185" xr:uid="{00000000-0005-0000-0000-00008A800000}"/>
    <cellStyle name="Normal 5 2 2 8" xfId="33186" xr:uid="{00000000-0005-0000-0000-00008B800000}"/>
    <cellStyle name="Normal 5 2 2 8 2" xfId="33187" xr:uid="{00000000-0005-0000-0000-00008C800000}"/>
    <cellStyle name="Normal 5 2 2 8 2 2" xfId="33188" xr:uid="{00000000-0005-0000-0000-00008D800000}"/>
    <cellStyle name="Normal 5 2 2 8 2 3" xfId="33189" xr:uid="{00000000-0005-0000-0000-00008E800000}"/>
    <cellStyle name="Normal 5 2 2 8 3" xfId="33190" xr:uid="{00000000-0005-0000-0000-00008F800000}"/>
    <cellStyle name="Normal 5 2 2 8 3 2" xfId="33191" xr:uid="{00000000-0005-0000-0000-000090800000}"/>
    <cellStyle name="Normal 5 2 2 8 3 3" xfId="33192" xr:uid="{00000000-0005-0000-0000-000091800000}"/>
    <cellStyle name="Normal 5 2 2 8 4" xfId="33193" xr:uid="{00000000-0005-0000-0000-000092800000}"/>
    <cellStyle name="Normal 5 2 2 8 4 2" xfId="33194" xr:uid="{00000000-0005-0000-0000-000093800000}"/>
    <cellStyle name="Normal 5 2 2 8 4 3" xfId="33195" xr:uid="{00000000-0005-0000-0000-000094800000}"/>
    <cellStyle name="Normal 5 2 2 8 5" xfId="33196" xr:uid="{00000000-0005-0000-0000-000095800000}"/>
    <cellStyle name="Normal 5 2 2 8 5 2" xfId="33197" xr:uid="{00000000-0005-0000-0000-000096800000}"/>
    <cellStyle name="Normal 5 2 2 8 5 3" xfId="33198" xr:uid="{00000000-0005-0000-0000-000097800000}"/>
    <cellStyle name="Normal 5 2 2 8 6" xfId="33199" xr:uid="{00000000-0005-0000-0000-000098800000}"/>
    <cellStyle name="Normal 5 2 2 8 7" xfId="33200" xr:uid="{00000000-0005-0000-0000-000099800000}"/>
    <cellStyle name="Normal 5 2 2 9" xfId="33201" xr:uid="{00000000-0005-0000-0000-00009A800000}"/>
    <cellStyle name="Normal 5 2 2 9 2" xfId="33202" xr:uid="{00000000-0005-0000-0000-00009B800000}"/>
    <cellStyle name="Normal 5 2 2 9 2 2" xfId="33203" xr:uid="{00000000-0005-0000-0000-00009C800000}"/>
    <cellStyle name="Normal 5 2 2 9 2 3" xfId="33204" xr:uid="{00000000-0005-0000-0000-00009D800000}"/>
    <cellStyle name="Normal 5 2 2 9 3" xfId="33205" xr:uid="{00000000-0005-0000-0000-00009E800000}"/>
    <cellStyle name="Normal 5 2 2 9 3 2" xfId="33206" xr:uid="{00000000-0005-0000-0000-00009F800000}"/>
    <cellStyle name="Normal 5 2 2 9 3 3" xfId="33207" xr:uid="{00000000-0005-0000-0000-0000A0800000}"/>
    <cellStyle name="Normal 5 2 2 9 4" xfId="33208" xr:uid="{00000000-0005-0000-0000-0000A1800000}"/>
    <cellStyle name="Normal 5 2 2 9 4 2" xfId="33209" xr:uid="{00000000-0005-0000-0000-0000A2800000}"/>
    <cellStyle name="Normal 5 2 2 9 4 3" xfId="33210" xr:uid="{00000000-0005-0000-0000-0000A3800000}"/>
    <cellStyle name="Normal 5 2 2 9 5" xfId="33211" xr:uid="{00000000-0005-0000-0000-0000A4800000}"/>
    <cellStyle name="Normal 5 2 2 9 5 2" xfId="33212" xr:uid="{00000000-0005-0000-0000-0000A5800000}"/>
    <cellStyle name="Normal 5 2 2 9 5 3" xfId="33213" xr:uid="{00000000-0005-0000-0000-0000A6800000}"/>
    <cellStyle name="Normal 5 2 2 9 6" xfId="33214" xr:uid="{00000000-0005-0000-0000-0000A7800000}"/>
    <cellStyle name="Normal 5 2 2 9 7" xfId="33215" xr:uid="{00000000-0005-0000-0000-0000A8800000}"/>
    <cellStyle name="Normal 5 2 3" xfId="1076" xr:uid="{00000000-0005-0000-0000-0000A9800000}"/>
    <cellStyle name="Normal 5 2 3 10" xfId="33216" xr:uid="{00000000-0005-0000-0000-0000AA800000}"/>
    <cellStyle name="Normal 5 2 3 10 2" xfId="33217" xr:uid="{00000000-0005-0000-0000-0000AB800000}"/>
    <cellStyle name="Normal 5 2 3 10 3" xfId="33218" xr:uid="{00000000-0005-0000-0000-0000AC800000}"/>
    <cellStyle name="Normal 5 2 3 11" xfId="33219" xr:uid="{00000000-0005-0000-0000-0000AD800000}"/>
    <cellStyle name="Normal 5 2 3 11 2" xfId="33220" xr:uid="{00000000-0005-0000-0000-0000AE800000}"/>
    <cellStyle name="Normal 5 2 3 11 3" xfId="33221" xr:uid="{00000000-0005-0000-0000-0000AF800000}"/>
    <cellStyle name="Normal 5 2 3 12" xfId="33222" xr:uid="{00000000-0005-0000-0000-0000B0800000}"/>
    <cellStyle name="Normal 5 2 3 12 2" xfId="33223" xr:uid="{00000000-0005-0000-0000-0000B1800000}"/>
    <cellStyle name="Normal 5 2 3 12 3" xfId="33224" xr:uid="{00000000-0005-0000-0000-0000B2800000}"/>
    <cellStyle name="Normal 5 2 3 13" xfId="33225" xr:uid="{00000000-0005-0000-0000-0000B3800000}"/>
    <cellStyle name="Normal 5 2 3 13 2" xfId="33226" xr:uid="{00000000-0005-0000-0000-0000B4800000}"/>
    <cellStyle name="Normal 5 2 3 13 3" xfId="33227" xr:uid="{00000000-0005-0000-0000-0000B5800000}"/>
    <cellStyle name="Normal 5 2 3 14" xfId="33228" xr:uid="{00000000-0005-0000-0000-0000B6800000}"/>
    <cellStyle name="Normal 5 2 3 15" xfId="33229" xr:uid="{00000000-0005-0000-0000-0000B7800000}"/>
    <cellStyle name="Normal 5 2 3 2" xfId="1077" xr:uid="{00000000-0005-0000-0000-0000B8800000}"/>
    <cellStyle name="Normal 5 2 3 2 10" xfId="33230" xr:uid="{00000000-0005-0000-0000-0000B9800000}"/>
    <cellStyle name="Normal 5 2 3 2 10 2" xfId="33231" xr:uid="{00000000-0005-0000-0000-0000BA800000}"/>
    <cellStyle name="Normal 5 2 3 2 10 3" xfId="33232" xr:uid="{00000000-0005-0000-0000-0000BB800000}"/>
    <cellStyle name="Normal 5 2 3 2 11" xfId="33233" xr:uid="{00000000-0005-0000-0000-0000BC800000}"/>
    <cellStyle name="Normal 5 2 3 2 11 2" xfId="33234" xr:uid="{00000000-0005-0000-0000-0000BD800000}"/>
    <cellStyle name="Normal 5 2 3 2 11 3" xfId="33235" xr:uid="{00000000-0005-0000-0000-0000BE800000}"/>
    <cellStyle name="Normal 5 2 3 2 12" xfId="33236" xr:uid="{00000000-0005-0000-0000-0000BF800000}"/>
    <cellStyle name="Normal 5 2 3 2 12 2" xfId="33237" xr:uid="{00000000-0005-0000-0000-0000C0800000}"/>
    <cellStyle name="Normal 5 2 3 2 12 3" xfId="33238" xr:uid="{00000000-0005-0000-0000-0000C1800000}"/>
    <cellStyle name="Normal 5 2 3 2 13" xfId="33239" xr:uid="{00000000-0005-0000-0000-0000C2800000}"/>
    <cellStyle name="Normal 5 2 3 2 14" xfId="33240" xr:uid="{00000000-0005-0000-0000-0000C3800000}"/>
    <cellStyle name="Normal 5 2 3 2 2" xfId="1078" xr:uid="{00000000-0005-0000-0000-0000C4800000}"/>
    <cellStyle name="Normal 5 2 3 2 2 10" xfId="33241" xr:uid="{00000000-0005-0000-0000-0000C5800000}"/>
    <cellStyle name="Normal 5 2 3 2 2 11" xfId="33242" xr:uid="{00000000-0005-0000-0000-0000C6800000}"/>
    <cellStyle name="Normal 5 2 3 2 2 2" xfId="1079" xr:uid="{00000000-0005-0000-0000-0000C7800000}"/>
    <cellStyle name="Normal 5 2 3 2 2 2 2" xfId="1080" xr:uid="{00000000-0005-0000-0000-0000C8800000}"/>
    <cellStyle name="Normal 5 2 3 2 2 2 2 2" xfId="33243" xr:uid="{00000000-0005-0000-0000-0000C9800000}"/>
    <cellStyle name="Normal 5 2 3 2 2 2 2 2 2" xfId="33244" xr:uid="{00000000-0005-0000-0000-0000CA800000}"/>
    <cellStyle name="Normal 5 2 3 2 2 2 2 2 3" xfId="33245" xr:uid="{00000000-0005-0000-0000-0000CB800000}"/>
    <cellStyle name="Normal 5 2 3 2 2 2 2 3" xfId="33246" xr:uid="{00000000-0005-0000-0000-0000CC800000}"/>
    <cellStyle name="Normal 5 2 3 2 2 2 2 3 2" xfId="33247" xr:uid="{00000000-0005-0000-0000-0000CD800000}"/>
    <cellStyle name="Normal 5 2 3 2 2 2 2 3 3" xfId="33248" xr:uid="{00000000-0005-0000-0000-0000CE800000}"/>
    <cellStyle name="Normal 5 2 3 2 2 2 2 4" xfId="33249" xr:uid="{00000000-0005-0000-0000-0000CF800000}"/>
    <cellStyle name="Normal 5 2 3 2 2 2 2 4 2" xfId="33250" xr:uid="{00000000-0005-0000-0000-0000D0800000}"/>
    <cellStyle name="Normal 5 2 3 2 2 2 2 4 3" xfId="33251" xr:uid="{00000000-0005-0000-0000-0000D1800000}"/>
    <cellStyle name="Normal 5 2 3 2 2 2 2 5" xfId="33252" xr:uid="{00000000-0005-0000-0000-0000D2800000}"/>
    <cellStyle name="Normal 5 2 3 2 2 2 2 5 2" xfId="33253" xr:uid="{00000000-0005-0000-0000-0000D3800000}"/>
    <cellStyle name="Normal 5 2 3 2 2 2 2 5 3" xfId="33254" xr:uid="{00000000-0005-0000-0000-0000D4800000}"/>
    <cellStyle name="Normal 5 2 3 2 2 2 2 6" xfId="33255" xr:uid="{00000000-0005-0000-0000-0000D5800000}"/>
    <cellStyle name="Normal 5 2 3 2 2 2 2 7" xfId="33256" xr:uid="{00000000-0005-0000-0000-0000D6800000}"/>
    <cellStyle name="Normal 5 2 3 2 2 2 3" xfId="33257" xr:uid="{00000000-0005-0000-0000-0000D7800000}"/>
    <cellStyle name="Normal 5 2 3 2 2 2 3 2" xfId="33258" xr:uid="{00000000-0005-0000-0000-0000D8800000}"/>
    <cellStyle name="Normal 5 2 3 2 2 2 3 3" xfId="33259" xr:uid="{00000000-0005-0000-0000-0000D9800000}"/>
    <cellStyle name="Normal 5 2 3 2 2 2 4" xfId="33260" xr:uid="{00000000-0005-0000-0000-0000DA800000}"/>
    <cellStyle name="Normal 5 2 3 2 2 2 4 2" xfId="33261" xr:uid="{00000000-0005-0000-0000-0000DB800000}"/>
    <cellStyle name="Normal 5 2 3 2 2 2 4 3" xfId="33262" xr:uid="{00000000-0005-0000-0000-0000DC800000}"/>
    <cellStyle name="Normal 5 2 3 2 2 2 5" xfId="33263" xr:uid="{00000000-0005-0000-0000-0000DD800000}"/>
    <cellStyle name="Normal 5 2 3 2 2 2 5 2" xfId="33264" xr:uid="{00000000-0005-0000-0000-0000DE800000}"/>
    <cellStyle name="Normal 5 2 3 2 2 2 5 3" xfId="33265" xr:uid="{00000000-0005-0000-0000-0000DF800000}"/>
    <cellStyle name="Normal 5 2 3 2 2 2 6" xfId="33266" xr:uid="{00000000-0005-0000-0000-0000E0800000}"/>
    <cellStyle name="Normal 5 2 3 2 2 2 6 2" xfId="33267" xr:uid="{00000000-0005-0000-0000-0000E1800000}"/>
    <cellStyle name="Normal 5 2 3 2 2 2 6 3" xfId="33268" xr:uid="{00000000-0005-0000-0000-0000E2800000}"/>
    <cellStyle name="Normal 5 2 3 2 2 2 7" xfId="33269" xr:uid="{00000000-0005-0000-0000-0000E3800000}"/>
    <cellStyle name="Normal 5 2 3 2 2 2 8" xfId="33270" xr:uid="{00000000-0005-0000-0000-0000E4800000}"/>
    <cellStyle name="Normal 5 2 3 2 2 3" xfId="1081" xr:uid="{00000000-0005-0000-0000-0000E5800000}"/>
    <cellStyle name="Normal 5 2 3 2 2 3 2" xfId="33271" xr:uid="{00000000-0005-0000-0000-0000E6800000}"/>
    <cellStyle name="Normal 5 2 3 2 2 3 2 2" xfId="33272" xr:uid="{00000000-0005-0000-0000-0000E7800000}"/>
    <cellStyle name="Normal 5 2 3 2 2 3 2 3" xfId="33273" xr:uid="{00000000-0005-0000-0000-0000E8800000}"/>
    <cellStyle name="Normal 5 2 3 2 2 3 3" xfId="33274" xr:uid="{00000000-0005-0000-0000-0000E9800000}"/>
    <cellStyle name="Normal 5 2 3 2 2 3 3 2" xfId="33275" xr:uid="{00000000-0005-0000-0000-0000EA800000}"/>
    <cellStyle name="Normal 5 2 3 2 2 3 3 3" xfId="33276" xr:uid="{00000000-0005-0000-0000-0000EB800000}"/>
    <cellStyle name="Normal 5 2 3 2 2 3 4" xfId="33277" xr:uid="{00000000-0005-0000-0000-0000EC800000}"/>
    <cellStyle name="Normal 5 2 3 2 2 3 4 2" xfId="33278" xr:uid="{00000000-0005-0000-0000-0000ED800000}"/>
    <cellStyle name="Normal 5 2 3 2 2 3 4 3" xfId="33279" xr:uid="{00000000-0005-0000-0000-0000EE800000}"/>
    <cellStyle name="Normal 5 2 3 2 2 3 5" xfId="33280" xr:uid="{00000000-0005-0000-0000-0000EF800000}"/>
    <cellStyle name="Normal 5 2 3 2 2 3 5 2" xfId="33281" xr:uid="{00000000-0005-0000-0000-0000F0800000}"/>
    <cellStyle name="Normal 5 2 3 2 2 3 5 3" xfId="33282" xr:uid="{00000000-0005-0000-0000-0000F1800000}"/>
    <cellStyle name="Normal 5 2 3 2 2 3 6" xfId="33283" xr:uid="{00000000-0005-0000-0000-0000F2800000}"/>
    <cellStyle name="Normal 5 2 3 2 2 3 7" xfId="33284" xr:uid="{00000000-0005-0000-0000-0000F3800000}"/>
    <cellStyle name="Normal 5 2 3 2 2 4" xfId="33285" xr:uid="{00000000-0005-0000-0000-0000F4800000}"/>
    <cellStyle name="Normal 5 2 3 2 2 4 2" xfId="33286" xr:uid="{00000000-0005-0000-0000-0000F5800000}"/>
    <cellStyle name="Normal 5 2 3 2 2 4 2 2" xfId="33287" xr:uid="{00000000-0005-0000-0000-0000F6800000}"/>
    <cellStyle name="Normal 5 2 3 2 2 4 2 3" xfId="33288" xr:uid="{00000000-0005-0000-0000-0000F7800000}"/>
    <cellStyle name="Normal 5 2 3 2 2 4 3" xfId="33289" xr:uid="{00000000-0005-0000-0000-0000F8800000}"/>
    <cellStyle name="Normal 5 2 3 2 2 4 3 2" xfId="33290" xr:uid="{00000000-0005-0000-0000-0000F9800000}"/>
    <cellStyle name="Normal 5 2 3 2 2 4 3 3" xfId="33291" xr:uid="{00000000-0005-0000-0000-0000FA800000}"/>
    <cellStyle name="Normal 5 2 3 2 2 4 4" xfId="33292" xr:uid="{00000000-0005-0000-0000-0000FB800000}"/>
    <cellStyle name="Normal 5 2 3 2 2 4 4 2" xfId="33293" xr:uid="{00000000-0005-0000-0000-0000FC800000}"/>
    <cellStyle name="Normal 5 2 3 2 2 4 4 3" xfId="33294" xr:uid="{00000000-0005-0000-0000-0000FD800000}"/>
    <cellStyle name="Normal 5 2 3 2 2 4 5" xfId="33295" xr:uid="{00000000-0005-0000-0000-0000FE800000}"/>
    <cellStyle name="Normal 5 2 3 2 2 4 5 2" xfId="33296" xr:uid="{00000000-0005-0000-0000-0000FF800000}"/>
    <cellStyle name="Normal 5 2 3 2 2 4 5 3" xfId="33297" xr:uid="{00000000-0005-0000-0000-000000810000}"/>
    <cellStyle name="Normal 5 2 3 2 2 4 6" xfId="33298" xr:uid="{00000000-0005-0000-0000-000001810000}"/>
    <cellStyle name="Normal 5 2 3 2 2 4 7" xfId="33299" xr:uid="{00000000-0005-0000-0000-000002810000}"/>
    <cellStyle name="Normal 5 2 3 2 2 5" xfId="33300" xr:uid="{00000000-0005-0000-0000-000003810000}"/>
    <cellStyle name="Normal 5 2 3 2 2 5 2" xfId="33301" xr:uid="{00000000-0005-0000-0000-000004810000}"/>
    <cellStyle name="Normal 5 2 3 2 2 5 2 2" xfId="33302" xr:uid="{00000000-0005-0000-0000-000005810000}"/>
    <cellStyle name="Normal 5 2 3 2 2 5 2 3" xfId="33303" xr:uid="{00000000-0005-0000-0000-000006810000}"/>
    <cellStyle name="Normal 5 2 3 2 2 5 3" xfId="33304" xr:uid="{00000000-0005-0000-0000-000007810000}"/>
    <cellStyle name="Normal 5 2 3 2 2 5 3 2" xfId="33305" xr:uid="{00000000-0005-0000-0000-000008810000}"/>
    <cellStyle name="Normal 5 2 3 2 2 5 3 3" xfId="33306" xr:uid="{00000000-0005-0000-0000-000009810000}"/>
    <cellStyle name="Normal 5 2 3 2 2 5 4" xfId="33307" xr:uid="{00000000-0005-0000-0000-00000A810000}"/>
    <cellStyle name="Normal 5 2 3 2 2 5 4 2" xfId="33308" xr:uid="{00000000-0005-0000-0000-00000B810000}"/>
    <cellStyle name="Normal 5 2 3 2 2 5 4 3" xfId="33309" xr:uid="{00000000-0005-0000-0000-00000C810000}"/>
    <cellStyle name="Normal 5 2 3 2 2 5 5" xfId="33310" xr:uid="{00000000-0005-0000-0000-00000D810000}"/>
    <cellStyle name="Normal 5 2 3 2 2 5 5 2" xfId="33311" xr:uid="{00000000-0005-0000-0000-00000E810000}"/>
    <cellStyle name="Normal 5 2 3 2 2 5 5 3" xfId="33312" xr:uid="{00000000-0005-0000-0000-00000F810000}"/>
    <cellStyle name="Normal 5 2 3 2 2 5 6" xfId="33313" xr:uid="{00000000-0005-0000-0000-000010810000}"/>
    <cellStyle name="Normal 5 2 3 2 2 5 7" xfId="33314" xr:uid="{00000000-0005-0000-0000-000011810000}"/>
    <cellStyle name="Normal 5 2 3 2 2 6" xfId="33315" xr:uid="{00000000-0005-0000-0000-000012810000}"/>
    <cellStyle name="Normal 5 2 3 2 2 6 2" xfId="33316" xr:uid="{00000000-0005-0000-0000-000013810000}"/>
    <cellStyle name="Normal 5 2 3 2 2 6 3" xfId="33317" xr:uid="{00000000-0005-0000-0000-000014810000}"/>
    <cellStyle name="Normal 5 2 3 2 2 7" xfId="33318" xr:uid="{00000000-0005-0000-0000-000015810000}"/>
    <cellStyle name="Normal 5 2 3 2 2 7 2" xfId="33319" xr:uid="{00000000-0005-0000-0000-000016810000}"/>
    <cellStyle name="Normal 5 2 3 2 2 7 3" xfId="33320" xr:uid="{00000000-0005-0000-0000-000017810000}"/>
    <cellStyle name="Normal 5 2 3 2 2 8" xfId="33321" xr:uid="{00000000-0005-0000-0000-000018810000}"/>
    <cellStyle name="Normal 5 2 3 2 2 8 2" xfId="33322" xr:uid="{00000000-0005-0000-0000-000019810000}"/>
    <cellStyle name="Normal 5 2 3 2 2 8 3" xfId="33323" xr:uid="{00000000-0005-0000-0000-00001A810000}"/>
    <cellStyle name="Normal 5 2 3 2 2 9" xfId="33324" xr:uid="{00000000-0005-0000-0000-00001B810000}"/>
    <cellStyle name="Normal 5 2 3 2 2 9 2" xfId="33325" xr:uid="{00000000-0005-0000-0000-00001C810000}"/>
    <cellStyle name="Normal 5 2 3 2 2 9 3" xfId="33326" xr:uid="{00000000-0005-0000-0000-00001D810000}"/>
    <cellStyle name="Normal 5 2 3 2 3" xfId="1082" xr:uid="{00000000-0005-0000-0000-00001E810000}"/>
    <cellStyle name="Normal 5 2 3 2 3 2" xfId="1083" xr:uid="{00000000-0005-0000-0000-00001F810000}"/>
    <cellStyle name="Normal 5 2 3 2 3 2 2" xfId="1084" xr:uid="{00000000-0005-0000-0000-000020810000}"/>
    <cellStyle name="Normal 5 2 3 2 3 2 2 2" xfId="33327" xr:uid="{00000000-0005-0000-0000-000021810000}"/>
    <cellStyle name="Normal 5 2 3 2 3 2 2 3" xfId="33328" xr:uid="{00000000-0005-0000-0000-000022810000}"/>
    <cellStyle name="Normal 5 2 3 2 3 2 3" xfId="33329" xr:uid="{00000000-0005-0000-0000-000023810000}"/>
    <cellStyle name="Normal 5 2 3 2 3 2 3 2" xfId="33330" xr:uid="{00000000-0005-0000-0000-000024810000}"/>
    <cellStyle name="Normal 5 2 3 2 3 2 3 3" xfId="33331" xr:uid="{00000000-0005-0000-0000-000025810000}"/>
    <cellStyle name="Normal 5 2 3 2 3 2 4" xfId="33332" xr:uid="{00000000-0005-0000-0000-000026810000}"/>
    <cellStyle name="Normal 5 2 3 2 3 2 4 2" xfId="33333" xr:uid="{00000000-0005-0000-0000-000027810000}"/>
    <cellStyle name="Normal 5 2 3 2 3 2 4 3" xfId="33334" xr:uid="{00000000-0005-0000-0000-000028810000}"/>
    <cellStyle name="Normal 5 2 3 2 3 2 5" xfId="33335" xr:uid="{00000000-0005-0000-0000-000029810000}"/>
    <cellStyle name="Normal 5 2 3 2 3 2 5 2" xfId="33336" xr:uid="{00000000-0005-0000-0000-00002A810000}"/>
    <cellStyle name="Normal 5 2 3 2 3 2 5 3" xfId="33337" xr:uid="{00000000-0005-0000-0000-00002B810000}"/>
    <cellStyle name="Normal 5 2 3 2 3 2 6" xfId="33338" xr:uid="{00000000-0005-0000-0000-00002C810000}"/>
    <cellStyle name="Normal 5 2 3 2 3 2 7" xfId="33339" xr:uid="{00000000-0005-0000-0000-00002D810000}"/>
    <cellStyle name="Normal 5 2 3 2 3 3" xfId="1085" xr:uid="{00000000-0005-0000-0000-00002E810000}"/>
    <cellStyle name="Normal 5 2 3 2 3 3 2" xfId="33340" xr:uid="{00000000-0005-0000-0000-00002F810000}"/>
    <cellStyle name="Normal 5 2 3 2 3 3 3" xfId="33341" xr:uid="{00000000-0005-0000-0000-000030810000}"/>
    <cellStyle name="Normal 5 2 3 2 3 4" xfId="33342" xr:uid="{00000000-0005-0000-0000-000031810000}"/>
    <cellStyle name="Normal 5 2 3 2 3 4 2" xfId="33343" xr:uid="{00000000-0005-0000-0000-000032810000}"/>
    <cellStyle name="Normal 5 2 3 2 3 4 3" xfId="33344" xr:uid="{00000000-0005-0000-0000-000033810000}"/>
    <cellStyle name="Normal 5 2 3 2 3 5" xfId="33345" xr:uid="{00000000-0005-0000-0000-000034810000}"/>
    <cellStyle name="Normal 5 2 3 2 3 5 2" xfId="33346" xr:uid="{00000000-0005-0000-0000-000035810000}"/>
    <cellStyle name="Normal 5 2 3 2 3 5 3" xfId="33347" xr:uid="{00000000-0005-0000-0000-000036810000}"/>
    <cellStyle name="Normal 5 2 3 2 3 6" xfId="33348" xr:uid="{00000000-0005-0000-0000-000037810000}"/>
    <cellStyle name="Normal 5 2 3 2 3 6 2" xfId="33349" xr:uid="{00000000-0005-0000-0000-000038810000}"/>
    <cellStyle name="Normal 5 2 3 2 3 6 3" xfId="33350" xr:uid="{00000000-0005-0000-0000-000039810000}"/>
    <cellStyle name="Normal 5 2 3 2 3 7" xfId="33351" xr:uid="{00000000-0005-0000-0000-00003A810000}"/>
    <cellStyle name="Normal 5 2 3 2 3 8" xfId="33352" xr:uid="{00000000-0005-0000-0000-00003B810000}"/>
    <cellStyle name="Normal 5 2 3 2 4" xfId="1086" xr:uid="{00000000-0005-0000-0000-00003C810000}"/>
    <cellStyle name="Normal 5 2 3 2 4 2" xfId="1087" xr:uid="{00000000-0005-0000-0000-00003D810000}"/>
    <cellStyle name="Normal 5 2 3 2 4 2 2" xfId="33353" xr:uid="{00000000-0005-0000-0000-00003E810000}"/>
    <cellStyle name="Normal 5 2 3 2 4 2 2 2" xfId="33354" xr:uid="{00000000-0005-0000-0000-00003F810000}"/>
    <cellStyle name="Normal 5 2 3 2 4 2 2 3" xfId="33355" xr:uid="{00000000-0005-0000-0000-000040810000}"/>
    <cellStyle name="Normal 5 2 3 2 4 2 3" xfId="33356" xr:uid="{00000000-0005-0000-0000-000041810000}"/>
    <cellStyle name="Normal 5 2 3 2 4 2 3 2" xfId="33357" xr:uid="{00000000-0005-0000-0000-000042810000}"/>
    <cellStyle name="Normal 5 2 3 2 4 2 3 3" xfId="33358" xr:uid="{00000000-0005-0000-0000-000043810000}"/>
    <cellStyle name="Normal 5 2 3 2 4 2 4" xfId="33359" xr:uid="{00000000-0005-0000-0000-000044810000}"/>
    <cellStyle name="Normal 5 2 3 2 4 2 4 2" xfId="33360" xr:uid="{00000000-0005-0000-0000-000045810000}"/>
    <cellStyle name="Normal 5 2 3 2 4 2 4 3" xfId="33361" xr:uid="{00000000-0005-0000-0000-000046810000}"/>
    <cellStyle name="Normal 5 2 3 2 4 2 5" xfId="33362" xr:uid="{00000000-0005-0000-0000-000047810000}"/>
    <cellStyle name="Normal 5 2 3 2 4 2 5 2" xfId="33363" xr:uid="{00000000-0005-0000-0000-000048810000}"/>
    <cellStyle name="Normal 5 2 3 2 4 2 5 3" xfId="33364" xr:uid="{00000000-0005-0000-0000-000049810000}"/>
    <cellStyle name="Normal 5 2 3 2 4 2 6" xfId="33365" xr:uid="{00000000-0005-0000-0000-00004A810000}"/>
    <cellStyle name="Normal 5 2 3 2 4 2 7" xfId="33366" xr:uid="{00000000-0005-0000-0000-00004B810000}"/>
    <cellStyle name="Normal 5 2 3 2 4 3" xfId="33367" xr:uid="{00000000-0005-0000-0000-00004C810000}"/>
    <cellStyle name="Normal 5 2 3 2 4 3 2" xfId="33368" xr:uid="{00000000-0005-0000-0000-00004D810000}"/>
    <cellStyle name="Normal 5 2 3 2 4 3 3" xfId="33369" xr:uid="{00000000-0005-0000-0000-00004E810000}"/>
    <cellStyle name="Normal 5 2 3 2 4 4" xfId="33370" xr:uid="{00000000-0005-0000-0000-00004F810000}"/>
    <cellStyle name="Normal 5 2 3 2 4 4 2" xfId="33371" xr:uid="{00000000-0005-0000-0000-000050810000}"/>
    <cellStyle name="Normal 5 2 3 2 4 4 3" xfId="33372" xr:uid="{00000000-0005-0000-0000-000051810000}"/>
    <cellStyle name="Normal 5 2 3 2 4 5" xfId="33373" xr:uid="{00000000-0005-0000-0000-000052810000}"/>
    <cellStyle name="Normal 5 2 3 2 4 5 2" xfId="33374" xr:uid="{00000000-0005-0000-0000-000053810000}"/>
    <cellStyle name="Normal 5 2 3 2 4 5 3" xfId="33375" xr:uid="{00000000-0005-0000-0000-000054810000}"/>
    <cellStyle name="Normal 5 2 3 2 4 6" xfId="33376" xr:uid="{00000000-0005-0000-0000-000055810000}"/>
    <cellStyle name="Normal 5 2 3 2 4 6 2" xfId="33377" xr:uid="{00000000-0005-0000-0000-000056810000}"/>
    <cellStyle name="Normal 5 2 3 2 4 6 3" xfId="33378" xr:uid="{00000000-0005-0000-0000-000057810000}"/>
    <cellStyle name="Normal 5 2 3 2 4 7" xfId="33379" xr:uid="{00000000-0005-0000-0000-000058810000}"/>
    <cellStyle name="Normal 5 2 3 2 4 8" xfId="33380" xr:uid="{00000000-0005-0000-0000-000059810000}"/>
    <cellStyle name="Normal 5 2 3 2 5" xfId="1088" xr:uid="{00000000-0005-0000-0000-00005A810000}"/>
    <cellStyle name="Normal 5 2 3 2 5 2" xfId="33381" xr:uid="{00000000-0005-0000-0000-00005B810000}"/>
    <cellStyle name="Normal 5 2 3 2 5 2 2" xfId="33382" xr:uid="{00000000-0005-0000-0000-00005C810000}"/>
    <cellStyle name="Normal 5 2 3 2 5 2 3" xfId="33383" xr:uid="{00000000-0005-0000-0000-00005D810000}"/>
    <cellStyle name="Normal 5 2 3 2 5 3" xfId="33384" xr:uid="{00000000-0005-0000-0000-00005E810000}"/>
    <cellStyle name="Normal 5 2 3 2 5 3 2" xfId="33385" xr:uid="{00000000-0005-0000-0000-00005F810000}"/>
    <cellStyle name="Normal 5 2 3 2 5 3 3" xfId="33386" xr:uid="{00000000-0005-0000-0000-000060810000}"/>
    <cellStyle name="Normal 5 2 3 2 5 4" xfId="33387" xr:uid="{00000000-0005-0000-0000-000061810000}"/>
    <cellStyle name="Normal 5 2 3 2 5 4 2" xfId="33388" xr:uid="{00000000-0005-0000-0000-000062810000}"/>
    <cellStyle name="Normal 5 2 3 2 5 4 3" xfId="33389" xr:uid="{00000000-0005-0000-0000-000063810000}"/>
    <cellStyle name="Normal 5 2 3 2 5 5" xfId="33390" xr:uid="{00000000-0005-0000-0000-000064810000}"/>
    <cellStyle name="Normal 5 2 3 2 5 5 2" xfId="33391" xr:uid="{00000000-0005-0000-0000-000065810000}"/>
    <cellStyle name="Normal 5 2 3 2 5 5 3" xfId="33392" xr:uid="{00000000-0005-0000-0000-000066810000}"/>
    <cellStyle name="Normal 5 2 3 2 5 6" xfId="33393" xr:uid="{00000000-0005-0000-0000-000067810000}"/>
    <cellStyle name="Normal 5 2 3 2 5 7" xfId="33394" xr:uid="{00000000-0005-0000-0000-000068810000}"/>
    <cellStyle name="Normal 5 2 3 2 6" xfId="33395" xr:uid="{00000000-0005-0000-0000-000069810000}"/>
    <cellStyle name="Normal 5 2 3 2 6 2" xfId="33396" xr:uid="{00000000-0005-0000-0000-00006A810000}"/>
    <cellStyle name="Normal 5 2 3 2 6 2 2" xfId="33397" xr:uid="{00000000-0005-0000-0000-00006B810000}"/>
    <cellStyle name="Normal 5 2 3 2 6 2 3" xfId="33398" xr:uid="{00000000-0005-0000-0000-00006C810000}"/>
    <cellStyle name="Normal 5 2 3 2 6 3" xfId="33399" xr:uid="{00000000-0005-0000-0000-00006D810000}"/>
    <cellStyle name="Normal 5 2 3 2 6 3 2" xfId="33400" xr:uid="{00000000-0005-0000-0000-00006E810000}"/>
    <cellStyle name="Normal 5 2 3 2 6 3 3" xfId="33401" xr:uid="{00000000-0005-0000-0000-00006F810000}"/>
    <cellStyle name="Normal 5 2 3 2 6 4" xfId="33402" xr:uid="{00000000-0005-0000-0000-000070810000}"/>
    <cellStyle name="Normal 5 2 3 2 6 4 2" xfId="33403" xr:uid="{00000000-0005-0000-0000-000071810000}"/>
    <cellStyle name="Normal 5 2 3 2 6 4 3" xfId="33404" xr:uid="{00000000-0005-0000-0000-000072810000}"/>
    <cellStyle name="Normal 5 2 3 2 6 5" xfId="33405" xr:uid="{00000000-0005-0000-0000-000073810000}"/>
    <cellStyle name="Normal 5 2 3 2 6 5 2" xfId="33406" xr:uid="{00000000-0005-0000-0000-000074810000}"/>
    <cellStyle name="Normal 5 2 3 2 6 5 3" xfId="33407" xr:uid="{00000000-0005-0000-0000-000075810000}"/>
    <cellStyle name="Normal 5 2 3 2 6 6" xfId="33408" xr:uid="{00000000-0005-0000-0000-000076810000}"/>
    <cellStyle name="Normal 5 2 3 2 6 7" xfId="33409" xr:uid="{00000000-0005-0000-0000-000077810000}"/>
    <cellStyle name="Normal 5 2 3 2 7" xfId="33410" xr:uid="{00000000-0005-0000-0000-000078810000}"/>
    <cellStyle name="Normal 5 2 3 2 7 2" xfId="33411" xr:uid="{00000000-0005-0000-0000-000079810000}"/>
    <cellStyle name="Normal 5 2 3 2 7 2 2" xfId="33412" xr:uid="{00000000-0005-0000-0000-00007A810000}"/>
    <cellStyle name="Normal 5 2 3 2 7 2 3" xfId="33413" xr:uid="{00000000-0005-0000-0000-00007B810000}"/>
    <cellStyle name="Normal 5 2 3 2 7 3" xfId="33414" xr:uid="{00000000-0005-0000-0000-00007C810000}"/>
    <cellStyle name="Normal 5 2 3 2 7 3 2" xfId="33415" xr:uid="{00000000-0005-0000-0000-00007D810000}"/>
    <cellStyle name="Normal 5 2 3 2 7 3 3" xfId="33416" xr:uid="{00000000-0005-0000-0000-00007E810000}"/>
    <cellStyle name="Normal 5 2 3 2 7 4" xfId="33417" xr:uid="{00000000-0005-0000-0000-00007F810000}"/>
    <cellStyle name="Normal 5 2 3 2 7 4 2" xfId="33418" xr:uid="{00000000-0005-0000-0000-000080810000}"/>
    <cellStyle name="Normal 5 2 3 2 7 4 3" xfId="33419" xr:uid="{00000000-0005-0000-0000-000081810000}"/>
    <cellStyle name="Normal 5 2 3 2 7 5" xfId="33420" xr:uid="{00000000-0005-0000-0000-000082810000}"/>
    <cellStyle name="Normal 5 2 3 2 7 5 2" xfId="33421" xr:uid="{00000000-0005-0000-0000-000083810000}"/>
    <cellStyle name="Normal 5 2 3 2 7 5 3" xfId="33422" xr:uid="{00000000-0005-0000-0000-000084810000}"/>
    <cellStyle name="Normal 5 2 3 2 7 6" xfId="33423" xr:uid="{00000000-0005-0000-0000-000085810000}"/>
    <cellStyle name="Normal 5 2 3 2 7 7" xfId="33424" xr:uid="{00000000-0005-0000-0000-000086810000}"/>
    <cellStyle name="Normal 5 2 3 2 8" xfId="33425" xr:uid="{00000000-0005-0000-0000-000087810000}"/>
    <cellStyle name="Normal 5 2 3 2 8 2" xfId="33426" xr:uid="{00000000-0005-0000-0000-000088810000}"/>
    <cellStyle name="Normal 5 2 3 2 8 2 2" xfId="33427" xr:uid="{00000000-0005-0000-0000-000089810000}"/>
    <cellStyle name="Normal 5 2 3 2 8 2 3" xfId="33428" xr:uid="{00000000-0005-0000-0000-00008A810000}"/>
    <cellStyle name="Normal 5 2 3 2 8 3" xfId="33429" xr:uid="{00000000-0005-0000-0000-00008B810000}"/>
    <cellStyle name="Normal 5 2 3 2 8 3 2" xfId="33430" xr:uid="{00000000-0005-0000-0000-00008C810000}"/>
    <cellStyle name="Normal 5 2 3 2 8 3 3" xfId="33431" xr:uid="{00000000-0005-0000-0000-00008D810000}"/>
    <cellStyle name="Normal 5 2 3 2 8 4" xfId="33432" xr:uid="{00000000-0005-0000-0000-00008E810000}"/>
    <cellStyle name="Normal 5 2 3 2 8 4 2" xfId="33433" xr:uid="{00000000-0005-0000-0000-00008F810000}"/>
    <cellStyle name="Normal 5 2 3 2 8 4 3" xfId="33434" xr:uid="{00000000-0005-0000-0000-000090810000}"/>
    <cellStyle name="Normal 5 2 3 2 8 5" xfId="33435" xr:uid="{00000000-0005-0000-0000-000091810000}"/>
    <cellStyle name="Normal 5 2 3 2 8 5 2" xfId="33436" xr:uid="{00000000-0005-0000-0000-000092810000}"/>
    <cellStyle name="Normal 5 2 3 2 8 5 3" xfId="33437" xr:uid="{00000000-0005-0000-0000-000093810000}"/>
    <cellStyle name="Normal 5 2 3 2 8 6" xfId="33438" xr:uid="{00000000-0005-0000-0000-000094810000}"/>
    <cellStyle name="Normal 5 2 3 2 8 7" xfId="33439" xr:uid="{00000000-0005-0000-0000-000095810000}"/>
    <cellStyle name="Normal 5 2 3 2 9" xfId="33440" xr:uid="{00000000-0005-0000-0000-000096810000}"/>
    <cellStyle name="Normal 5 2 3 2 9 2" xfId="33441" xr:uid="{00000000-0005-0000-0000-000097810000}"/>
    <cellStyle name="Normal 5 2 3 2 9 3" xfId="33442" xr:uid="{00000000-0005-0000-0000-000098810000}"/>
    <cellStyle name="Normal 5 2 3 3" xfId="1089" xr:uid="{00000000-0005-0000-0000-000099810000}"/>
    <cellStyle name="Normal 5 2 3 3 10" xfId="33443" xr:uid="{00000000-0005-0000-0000-00009A810000}"/>
    <cellStyle name="Normal 5 2 3 3 11" xfId="33444" xr:uid="{00000000-0005-0000-0000-00009B810000}"/>
    <cellStyle name="Normal 5 2 3 3 2" xfId="1090" xr:uid="{00000000-0005-0000-0000-00009C810000}"/>
    <cellStyle name="Normal 5 2 3 3 2 2" xfId="1091" xr:uid="{00000000-0005-0000-0000-00009D810000}"/>
    <cellStyle name="Normal 5 2 3 3 2 2 2" xfId="33445" xr:uid="{00000000-0005-0000-0000-00009E810000}"/>
    <cellStyle name="Normal 5 2 3 3 2 2 2 2" xfId="33446" xr:uid="{00000000-0005-0000-0000-00009F810000}"/>
    <cellStyle name="Normal 5 2 3 3 2 2 2 3" xfId="33447" xr:uid="{00000000-0005-0000-0000-0000A0810000}"/>
    <cellStyle name="Normal 5 2 3 3 2 2 3" xfId="33448" xr:uid="{00000000-0005-0000-0000-0000A1810000}"/>
    <cellStyle name="Normal 5 2 3 3 2 2 3 2" xfId="33449" xr:uid="{00000000-0005-0000-0000-0000A2810000}"/>
    <cellStyle name="Normal 5 2 3 3 2 2 3 3" xfId="33450" xr:uid="{00000000-0005-0000-0000-0000A3810000}"/>
    <cellStyle name="Normal 5 2 3 3 2 2 4" xfId="33451" xr:uid="{00000000-0005-0000-0000-0000A4810000}"/>
    <cellStyle name="Normal 5 2 3 3 2 2 4 2" xfId="33452" xr:uid="{00000000-0005-0000-0000-0000A5810000}"/>
    <cellStyle name="Normal 5 2 3 3 2 2 4 3" xfId="33453" xr:uid="{00000000-0005-0000-0000-0000A6810000}"/>
    <cellStyle name="Normal 5 2 3 3 2 2 5" xfId="33454" xr:uid="{00000000-0005-0000-0000-0000A7810000}"/>
    <cellStyle name="Normal 5 2 3 3 2 2 5 2" xfId="33455" xr:uid="{00000000-0005-0000-0000-0000A8810000}"/>
    <cellStyle name="Normal 5 2 3 3 2 2 5 3" xfId="33456" xr:uid="{00000000-0005-0000-0000-0000A9810000}"/>
    <cellStyle name="Normal 5 2 3 3 2 2 6" xfId="33457" xr:uid="{00000000-0005-0000-0000-0000AA810000}"/>
    <cellStyle name="Normal 5 2 3 3 2 2 7" xfId="33458" xr:uid="{00000000-0005-0000-0000-0000AB810000}"/>
    <cellStyle name="Normal 5 2 3 3 2 3" xfId="33459" xr:uid="{00000000-0005-0000-0000-0000AC810000}"/>
    <cellStyle name="Normal 5 2 3 3 2 3 2" xfId="33460" xr:uid="{00000000-0005-0000-0000-0000AD810000}"/>
    <cellStyle name="Normal 5 2 3 3 2 3 3" xfId="33461" xr:uid="{00000000-0005-0000-0000-0000AE810000}"/>
    <cellStyle name="Normal 5 2 3 3 2 4" xfId="33462" xr:uid="{00000000-0005-0000-0000-0000AF810000}"/>
    <cellStyle name="Normal 5 2 3 3 2 4 2" xfId="33463" xr:uid="{00000000-0005-0000-0000-0000B0810000}"/>
    <cellStyle name="Normal 5 2 3 3 2 4 3" xfId="33464" xr:uid="{00000000-0005-0000-0000-0000B1810000}"/>
    <cellStyle name="Normal 5 2 3 3 2 5" xfId="33465" xr:uid="{00000000-0005-0000-0000-0000B2810000}"/>
    <cellStyle name="Normal 5 2 3 3 2 5 2" xfId="33466" xr:uid="{00000000-0005-0000-0000-0000B3810000}"/>
    <cellStyle name="Normal 5 2 3 3 2 5 3" xfId="33467" xr:uid="{00000000-0005-0000-0000-0000B4810000}"/>
    <cellStyle name="Normal 5 2 3 3 2 6" xfId="33468" xr:uid="{00000000-0005-0000-0000-0000B5810000}"/>
    <cellStyle name="Normal 5 2 3 3 2 6 2" xfId="33469" xr:uid="{00000000-0005-0000-0000-0000B6810000}"/>
    <cellStyle name="Normal 5 2 3 3 2 6 3" xfId="33470" xr:uid="{00000000-0005-0000-0000-0000B7810000}"/>
    <cellStyle name="Normal 5 2 3 3 2 7" xfId="33471" xr:uid="{00000000-0005-0000-0000-0000B8810000}"/>
    <cellStyle name="Normal 5 2 3 3 2 8" xfId="33472" xr:uid="{00000000-0005-0000-0000-0000B9810000}"/>
    <cellStyle name="Normal 5 2 3 3 3" xfId="1092" xr:uid="{00000000-0005-0000-0000-0000BA810000}"/>
    <cellStyle name="Normal 5 2 3 3 3 2" xfId="33473" xr:uid="{00000000-0005-0000-0000-0000BB810000}"/>
    <cellStyle name="Normal 5 2 3 3 3 2 2" xfId="33474" xr:uid="{00000000-0005-0000-0000-0000BC810000}"/>
    <cellStyle name="Normal 5 2 3 3 3 2 3" xfId="33475" xr:uid="{00000000-0005-0000-0000-0000BD810000}"/>
    <cellStyle name="Normal 5 2 3 3 3 3" xfId="33476" xr:uid="{00000000-0005-0000-0000-0000BE810000}"/>
    <cellStyle name="Normal 5 2 3 3 3 3 2" xfId="33477" xr:uid="{00000000-0005-0000-0000-0000BF810000}"/>
    <cellStyle name="Normal 5 2 3 3 3 3 3" xfId="33478" xr:uid="{00000000-0005-0000-0000-0000C0810000}"/>
    <cellStyle name="Normal 5 2 3 3 3 4" xfId="33479" xr:uid="{00000000-0005-0000-0000-0000C1810000}"/>
    <cellStyle name="Normal 5 2 3 3 3 4 2" xfId="33480" xr:uid="{00000000-0005-0000-0000-0000C2810000}"/>
    <cellStyle name="Normal 5 2 3 3 3 4 3" xfId="33481" xr:uid="{00000000-0005-0000-0000-0000C3810000}"/>
    <cellStyle name="Normal 5 2 3 3 3 5" xfId="33482" xr:uid="{00000000-0005-0000-0000-0000C4810000}"/>
    <cellStyle name="Normal 5 2 3 3 3 5 2" xfId="33483" xr:uid="{00000000-0005-0000-0000-0000C5810000}"/>
    <cellStyle name="Normal 5 2 3 3 3 5 3" xfId="33484" xr:uid="{00000000-0005-0000-0000-0000C6810000}"/>
    <cellStyle name="Normal 5 2 3 3 3 6" xfId="33485" xr:uid="{00000000-0005-0000-0000-0000C7810000}"/>
    <cellStyle name="Normal 5 2 3 3 3 7" xfId="33486" xr:uid="{00000000-0005-0000-0000-0000C8810000}"/>
    <cellStyle name="Normal 5 2 3 3 4" xfId="33487" xr:uid="{00000000-0005-0000-0000-0000C9810000}"/>
    <cellStyle name="Normal 5 2 3 3 4 2" xfId="33488" xr:uid="{00000000-0005-0000-0000-0000CA810000}"/>
    <cellStyle name="Normal 5 2 3 3 4 2 2" xfId="33489" xr:uid="{00000000-0005-0000-0000-0000CB810000}"/>
    <cellStyle name="Normal 5 2 3 3 4 2 3" xfId="33490" xr:uid="{00000000-0005-0000-0000-0000CC810000}"/>
    <cellStyle name="Normal 5 2 3 3 4 3" xfId="33491" xr:uid="{00000000-0005-0000-0000-0000CD810000}"/>
    <cellStyle name="Normal 5 2 3 3 4 3 2" xfId="33492" xr:uid="{00000000-0005-0000-0000-0000CE810000}"/>
    <cellStyle name="Normal 5 2 3 3 4 3 3" xfId="33493" xr:uid="{00000000-0005-0000-0000-0000CF810000}"/>
    <cellStyle name="Normal 5 2 3 3 4 4" xfId="33494" xr:uid="{00000000-0005-0000-0000-0000D0810000}"/>
    <cellStyle name="Normal 5 2 3 3 4 4 2" xfId="33495" xr:uid="{00000000-0005-0000-0000-0000D1810000}"/>
    <cellStyle name="Normal 5 2 3 3 4 4 3" xfId="33496" xr:uid="{00000000-0005-0000-0000-0000D2810000}"/>
    <cellStyle name="Normal 5 2 3 3 4 5" xfId="33497" xr:uid="{00000000-0005-0000-0000-0000D3810000}"/>
    <cellStyle name="Normal 5 2 3 3 4 5 2" xfId="33498" xr:uid="{00000000-0005-0000-0000-0000D4810000}"/>
    <cellStyle name="Normal 5 2 3 3 4 5 3" xfId="33499" xr:uid="{00000000-0005-0000-0000-0000D5810000}"/>
    <cellStyle name="Normal 5 2 3 3 4 6" xfId="33500" xr:uid="{00000000-0005-0000-0000-0000D6810000}"/>
    <cellStyle name="Normal 5 2 3 3 4 7" xfId="33501" xr:uid="{00000000-0005-0000-0000-0000D7810000}"/>
    <cellStyle name="Normal 5 2 3 3 5" xfId="33502" xr:uid="{00000000-0005-0000-0000-0000D8810000}"/>
    <cellStyle name="Normal 5 2 3 3 5 2" xfId="33503" xr:uid="{00000000-0005-0000-0000-0000D9810000}"/>
    <cellStyle name="Normal 5 2 3 3 5 2 2" xfId="33504" xr:uid="{00000000-0005-0000-0000-0000DA810000}"/>
    <cellStyle name="Normal 5 2 3 3 5 2 3" xfId="33505" xr:uid="{00000000-0005-0000-0000-0000DB810000}"/>
    <cellStyle name="Normal 5 2 3 3 5 3" xfId="33506" xr:uid="{00000000-0005-0000-0000-0000DC810000}"/>
    <cellStyle name="Normal 5 2 3 3 5 3 2" xfId="33507" xr:uid="{00000000-0005-0000-0000-0000DD810000}"/>
    <cellStyle name="Normal 5 2 3 3 5 3 3" xfId="33508" xr:uid="{00000000-0005-0000-0000-0000DE810000}"/>
    <cellStyle name="Normal 5 2 3 3 5 4" xfId="33509" xr:uid="{00000000-0005-0000-0000-0000DF810000}"/>
    <cellStyle name="Normal 5 2 3 3 5 4 2" xfId="33510" xr:uid="{00000000-0005-0000-0000-0000E0810000}"/>
    <cellStyle name="Normal 5 2 3 3 5 4 3" xfId="33511" xr:uid="{00000000-0005-0000-0000-0000E1810000}"/>
    <cellStyle name="Normal 5 2 3 3 5 5" xfId="33512" xr:uid="{00000000-0005-0000-0000-0000E2810000}"/>
    <cellStyle name="Normal 5 2 3 3 5 5 2" xfId="33513" xr:uid="{00000000-0005-0000-0000-0000E3810000}"/>
    <cellStyle name="Normal 5 2 3 3 5 5 3" xfId="33514" xr:uid="{00000000-0005-0000-0000-0000E4810000}"/>
    <cellStyle name="Normal 5 2 3 3 5 6" xfId="33515" xr:uid="{00000000-0005-0000-0000-0000E5810000}"/>
    <cellStyle name="Normal 5 2 3 3 5 7" xfId="33516" xr:uid="{00000000-0005-0000-0000-0000E6810000}"/>
    <cellStyle name="Normal 5 2 3 3 6" xfId="33517" xr:uid="{00000000-0005-0000-0000-0000E7810000}"/>
    <cellStyle name="Normal 5 2 3 3 6 2" xfId="33518" xr:uid="{00000000-0005-0000-0000-0000E8810000}"/>
    <cellStyle name="Normal 5 2 3 3 6 3" xfId="33519" xr:uid="{00000000-0005-0000-0000-0000E9810000}"/>
    <cellStyle name="Normal 5 2 3 3 7" xfId="33520" xr:uid="{00000000-0005-0000-0000-0000EA810000}"/>
    <cellStyle name="Normal 5 2 3 3 7 2" xfId="33521" xr:uid="{00000000-0005-0000-0000-0000EB810000}"/>
    <cellStyle name="Normal 5 2 3 3 7 3" xfId="33522" xr:uid="{00000000-0005-0000-0000-0000EC810000}"/>
    <cellStyle name="Normal 5 2 3 3 8" xfId="33523" xr:uid="{00000000-0005-0000-0000-0000ED810000}"/>
    <cellStyle name="Normal 5 2 3 3 8 2" xfId="33524" xr:uid="{00000000-0005-0000-0000-0000EE810000}"/>
    <cellStyle name="Normal 5 2 3 3 8 3" xfId="33525" xr:uid="{00000000-0005-0000-0000-0000EF810000}"/>
    <cellStyle name="Normal 5 2 3 3 9" xfId="33526" xr:uid="{00000000-0005-0000-0000-0000F0810000}"/>
    <cellStyle name="Normal 5 2 3 3 9 2" xfId="33527" xr:uid="{00000000-0005-0000-0000-0000F1810000}"/>
    <cellStyle name="Normal 5 2 3 3 9 3" xfId="33528" xr:uid="{00000000-0005-0000-0000-0000F2810000}"/>
    <cellStyle name="Normal 5 2 3 4" xfId="1093" xr:uid="{00000000-0005-0000-0000-0000F3810000}"/>
    <cellStyle name="Normal 5 2 3 4 2" xfId="1094" xr:uid="{00000000-0005-0000-0000-0000F4810000}"/>
    <cellStyle name="Normal 5 2 3 4 2 2" xfId="1095" xr:uid="{00000000-0005-0000-0000-0000F5810000}"/>
    <cellStyle name="Normal 5 2 3 4 2 2 2" xfId="33529" xr:uid="{00000000-0005-0000-0000-0000F6810000}"/>
    <cellStyle name="Normal 5 2 3 4 2 2 3" xfId="33530" xr:uid="{00000000-0005-0000-0000-0000F7810000}"/>
    <cellStyle name="Normal 5 2 3 4 2 3" xfId="33531" xr:uid="{00000000-0005-0000-0000-0000F8810000}"/>
    <cellStyle name="Normal 5 2 3 4 2 3 2" xfId="33532" xr:uid="{00000000-0005-0000-0000-0000F9810000}"/>
    <cellStyle name="Normal 5 2 3 4 2 3 3" xfId="33533" xr:uid="{00000000-0005-0000-0000-0000FA810000}"/>
    <cellStyle name="Normal 5 2 3 4 2 4" xfId="33534" xr:uid="{00000000-0005-0000-0000-0000FB810000}"/>
    <cellStyle name="Normal 5 2 3 4 2 4 2" xfId="33535" xr:uid="{00000000-0005-0000-0000-0000FC810000}"/>
    <cellStyle name="Normal 5 2 3 4 2 4 3" xfId="33536" xr:uid="{00000000-0005-0000-0000-0000FD810000}"/>
    <cellStyle name="Normal 5 2 3 4 2 5" xfId="33537" xr:uid="{00000000-0005-0000-0000-0000FE810000}"/>
    <cellStyle name="Normal 5 2 3 4 2 5 2" xfId="33538" xr:uid="{00000000-0005-0000-0000-0000FF810000}"/>
    <cellStyle name="Normal 5 2 3 4 2 5 3" xfId="33539" xr:uid="{00000000-0005-0000-0000-000000820000}"/>
    <cellStyle name="Normal 5 2 3 4 2 6" xfId="33540" xr:uid="{00000000-0005-0000-0000-000001820000}"/>
    <cellStyle name="Normal 5 2 3 4 2 7" xfId="33541" xr:uid="{00000000-0005-0000-0000-000002820000}"/>
    <cellStyle name="Normal 5 2 3 4 3" xfId="1096" xr:uid="{00000000-0005-0000-0000-000003820000}"/>
    <cellStyle name="Normal 5 2 3 4 3 2" xfId="33542" xr:uid="{00000000-0005-0000-0000-000004820000}"/>
    <cellStyle name="Normal 5 2 3 4 3 3" xfId="33543" xr:uid="{00000000-0005-0000-0000-000005820000}"/>
    <cellStyle name="Normal 5 2 3 4 4" xfId="33544" xr:uid="{00000000-0005-0000-0000-000006820000}"/>
    <cellStyle name="Normal 5 2 3 4 4 2" xfId="33545" xr:uid="{00000000-0005-0000-0000-000007820000}"/>
    <cellStyle name="Normal 5 2 3 4 4 3" xfId="33546" xr:uid="{00000000-0005-0000-0000-000008820000}"/>
    <cellStyle name="Normal 5 2 3 4 5" xfId="33547" xr:uid="{00000000-0005-0000-0000-000009820000}"/>
    <cellStyle name="Normal 5 2 3 4 5 2" xfId="33548" xr:uid="{00000000-0005-0000-0000-00000A820000}"/>
    <cellStyle name="Normal 5 2 3 4 5 3" xfId="33549" xr:uid="{00000000-0005-0000-0000-00000B820000}"/>
    <cellStyle name="Normal 5 2 3 4 6" xfId="33550" xr:uid="{00000000-0005-0000-0000-00000C820000}"/>
    <cellStyle name="Normal 5 2 3 4 6 2" xfId="33551" xr:uid="{00000000-0005-0000-0000-00000D820000}"/>
    <cellStyle name="Normal 5 2 3 4 6 3" xfId="33552" xr:uid="{00000000-0005-0000-0000-00000E820000}"/>
    <cellStyle name="Normal 5 2 3 4 7" xfId="33553" xr:uid="{00000000-0005-0000-0000-00000F820000}"/>
    <cellStyle name="Normal 5 2 3 4 8" xfId="33554" xr:uid="{00000000-0005-0000-0000-000010820000}"/>
    <cellStyle name="Normal 5 2 3 5" xfId="1097" xr:uid="{00000000-0005-0000-0000-000011820000}"/>
    <cellStyle name="Normal 5 2 3 5 2" xfId="1098" xr:uid="{00000000-0005-0000-0000-000012820000}"/>
    <cellStyle name="Normal 5 2 3 5 2 2" xfId="33555" xr:uid="{00000000-0005-0000-0000-000013820000}"/>
    <cellStyle name="Normal 5 2 3 5 2 2 2" xfId="33556" xr:uid="{00000000-0005-0000-0000-000014820000}"/>
    <cellStyle name="Normal 5 2 3 5 2 2 3" xfId="33557" xr:uid="{00000000-0005-0000-0000-000015820000}"/>
    <cellStyle name="Normal 5 2 3 5 2 3" xfId="33558" xr:uid="{00000000-0005-0000-0000-000016820000}"/>
    <cellStyle name="Normal 5 2 3 5 2 3 2" xfId="33559" xr:uid="{00000000-0005-0000-0000-000017820000}"/>
    <cellStyle name="Normal 5 2 3 5 2 3 3" xfId="33560" xr:uid="{00000000-0005-0000-0000-000018820000}"/>
    <cellStyle name="Normal 5 2 3 5 2 4" xfId="33561" xr:uid="{00000000-0005-0000-0000-000019820000}"/>
    <cellStyle name="Normal 5 2 3 5 2 4 2" xfId="33562" xr:uid="{00000000-0005-0000-0000-00001A820000}"/>
    <cellStyle name="Normal 5 2 3 5 2 4 3" xfId="33563" xr:uid="{00000000-0005-0000-0000-00001B820000}"/>
    <cellStyle name="Normal 5 2 3 5 2 5" xfId="33564" xr:uid="{00000000-0005-0000-0000-00001C820000}"/>
    <cellStyle name="Normal 5 2 3 5 2 5 2" xfId="33565" xr:uid="{00000000-0005-0000-0000-00001D820000}"/>
    <cellStyle name="Normal 5 2 3 5 2 5 3" xfId="33566" xr:uid="{00000000-0005-0000-0000-00001E820000}"/>
    <cellStyle name="Normal 5 2 3 5 2 6" xfId="33567" xr:uid="{00000000-0005-0000-0000-00001F820000}"/>
    <cellStyle name="Normal 5 2 3 5 2 7" xfId="33568" xr:uid="{00000000-0005-0000-0000-000020820000}"/>
    <cellStyle name="Normal 5 2 3 5 3" xfId="33569" xr:uid="{00000000-0005-0000-0000-000021820000}"/>
    <cellStyle name="Normal 5 2 3 5 3 2" xfId="33570" xr:uid="{00000000-0005-0000-0000-000022820000}"/>
    <cellStyle name="Normal 5 2 3 5 3 3" xfId="33571" xr:uid="{00000000-0005-0000-0000-000023820000}"/>
    <cellStyle name="Normal 5 2 3 5 4" xfId="33572" xr:uid="{00000000-0005-0000-0000-000024820000}"/>
    <cellStyle name="Normal 5 2 3 5 4 2" xfId="33573" xr:uid="{00000000-0005-0000-0000-000025820000}"/>
    <cellStyle name="Normal 5 2 3 5 4 3" xfId="33574" xr:uid="{00000000-0005-0000-0000-000026820000}"/>
    <cellStyle name="Normal 5 2 3 5 5" xfId="33575" xr:uid="{00000000-0005-0000-0000-000027820000}"/>
    <cellStyle name="Normal 5 2 3 5 5 2" xfId="33576" xr:uid="{00000000-0005-0000-0000-000028820000}"/>
    <cellStyle name="Normal 5 2 3 5 5 3" xfId="33577" xr:uid="{00000000-0005-0000-0000-000029820000}"/>
    <cellStyle name="Normal 5 2 3 5 6" xfId="33578" xr:uid="{00000000-0005-0000-0000-00002A820000}"/>
    <cellStyle name="Normal 5 2 3 5 6 2" xfId="33579" xr:uid="{00000000-0005-0000-0000-00002B820000}"/>
    <cellStyle name="Normal 5 2 3 5 6 3" xfId="33580" xr:uid="{00000000-0005-0000-0000-00002C820000}"/>
    <cellStyle name="Normal 5 2 3 5 7" xfId="33581" xr:uid="{00000000-0005-0000-0000-00002D820000}"/>
    <cellStyle name="Normal 5 2 3 5 8" xfId="33582" xr:uid="{00000000-0005-0000-0000-00002E820000}"/>
    <cellStyle name="Normal 5 2 3 6" xfId="1099" xr:uid="{00000000-0005-0000-0000-00002F820000}"/>
    <cellStyle name="Normal 5 2 3 6 2" xfId="33583" xr:uid="{00000000-0005-0000-0000-000030820000}"/>
    <cellStyle name="Normal 5 2 3 6 2 2" xfId="33584" xr:uid="{00000000-0005-0000-0000-000031820000}"/>
    <cellStyle name="Normal 5 2 3 6 2 3" xfId="33585" xr:uid="{00000000-0005-0000-0000-000032820000}"/>
    <cellStyle name="Normal 5 2 3 6 3" xfId="33586" xr:uid="{00000000-0005-0000-0000-000033820000}"/>
    <cellStyle name="Normal 5 2 3 6 3 2" xfId="33587" xr:uid="{00000000-0005-0000-0000-000034820000}"/>
    <cellStyle name="Normal 5 2 3 6 3 3" xfId="33588" xr:uid="{00000000-0005-0000-0000-000035820000}"/>
    <cellStyle name="Normal 5 2 3 6 4" xfId="33589" xr:uid="{00000000-0005-0000-0000-000036820000}"/>
    <cellStyle name="Normal 5 2 3 6 4 2" xfId="33590" xr:uid="{00000000-0005-0000-0000-000037820000}"/>
    <cellStyle name="Normal 5 2 3 6 4 3" xfId="33591" xr:uid="{00000000-0005-0000-0000-000038820000}"/>
    <cellStyle name="Normal 5 2 3 6 5" xfId="33592" xr:uid="{00000000-0005-0000-0000-000039820000}"/>
    <cellStyle name="Normal 5 2 3 6 5 2" xfId="33593" xr:uid="{00000000-0005-0000-0000-00003A820000}"/>
    <cellStyle name="Normal 5 2 3 6 5 3" xfId="33594" xr:uid="{00000000-0005-0000-0000-00003B820000}"/>
    <cellStyle name="Normal 5 2 3 6 6" xfId="33595" xr:uid="{00000000-0005-0000-0000-00003C820000}"/>
    <cellStyle name="Normal 5 2 3 6 7" xfId="33596" xr:uid="{00000000-0005-0000-0000-00003D820000}"/>
    <cellStyle name="Normal 5 2 3 7" xfId="33597" xr:uid="{00000000-0005-0000-0000-00003E820000}"/>
    <cellStyle name="Normal 5 2 3 7 2" xfId="33598" xr:uid="{00000000-0005-0000-0000-00003F820000}"/>
    <cellStyle name="Normal 5 2 3 7 2 2" xfId="33599" xr:uid="{00000000-0005-0000-0000-000040820000}"/>
    <cellStyle name="Normal 5 2 3 7 2 3" xfId="33600" xr:uid="{00000000-0005-0000-0000-000041820000}"/>
    <cellStyle name="Normal 5 2 3 7 3" xfId="33601" xr:uid="{00000000-0005-0000-0000-000042820000}"/>
    <cellStyle name="Normal 5 2 3 7 3 2" xfId="33602" xr:uid="{00000000-0005-0000-0000-000043820000}"/>
    <cellStyle name="Normal 5 2 3 7 3 3" xfId="33603" xr:uid="{00000000-0005-0000-0000-000044820000}"/>
    <cellStyle name="Normal 5 2 3 7 4" xfId="33604" xr:uid="{00000000-0005-0000-0000-000045820000}"/>
    <cellStyle name="Normal 5 2 3 7 4 2" xfId="33605" xr:uid="{00000000-0005-0000-0000-000046820000}"/>
    <cellStyle name="Normal 5 2 3 7 4 3" xfId="33606" xr:uid="{00000000-0005-0000-0000-000047820000}"/>
    <cellStyle name="Normal 5 2 3 7 5" xfId="33607" xr:uid="{00000000-0005-0000-0000-000048820000}"/>
    <cellStyle name="Normal 5 2 3 7 5 2" xfId="33608" xr:uid="{00000000-0005-0000-0000-000049820000}"/>
    <cellStyle name="Normal 5 2 3 7 5 3" xfId="33609" xr:uid="{00000000-0005-0000-0000-00004A820000}"/>
    <cellStyle name="Normal 5 2 3 7 6" xfId="33610" xr:uid="{00000000-0005-0000-0000-00004B820000}"/>
    <cellStyle name="Normal 5 2 3 7 7" xfId="33611" xr:uid="{00000000-0005-0000-0000-00004C820000}"/>
    <cellStyle name="Normal 5 2 3 8" xfId="33612" xr:uid="{00000000-0005-0000-0000-00004D820000}"/>
    <cellStyle name="Normal 5 2 3 8 2" xfId="33613" xr:uid="{00000000-0005-0000-0000-00004E820000}"/>
    <cellStyle name="Normal 5 2 3 8 2 2" xfId="33614" xr:uid="{00000000-0005-0000-0000-00004F820000}"/>
    <cellStyle name="Normal 5 2 3 8 2 3" xfId="33615" xr:uid="{00000000-0005-0000-0000-000050820000}"/>
    <cellStyle name="Normal 5 2 3 8 3" xfId="33616" xr:uid="{00000000-0005-0000-0000-000051820000}"/>
    <cellStyle name="Normal 5 2 3 8 3 2" xfId="33617" xr:uid="{00000000-0005-0000-0000-000052820000}"/>
    <cellStyle name="Normal 5 2 3 8 3 3" xfId="33618" xr:uid="{00000000-0005-0000-0000-000053820000}"/>
    <cellStyle name="Normal 5 2 3 8 4" xfId="33619" xr:uid="{00000000-0005-0000-0000-000054820000}"/>
    <cellStyle name="Normal 5 2 3 8 4 2" xfId="33620" xr:uid="{00000000-0005-0000-0000-000055820000}"/>
    <cellStyle name="Normal 5 2 3 8 4 3" xfId="33621" xr:uid="{00000000-0005-0000-0000-000056820000}"/>
    <cellStyle name="Normal 5 2 3 8 5" xfId="33622" xr:uid="{00000000-0005-0000-0000-000057820000}"/>
    <cellStyle name="Normal 5 2 3 8 5 2" xfId="33623" xr:uid="{00000000-0005-0000-0000-000058820000}"/>
    <cellStyle name="Normal 5 2 3 8 5 3" xfId="33624" xr:uid="{00000000-0005-0000-0000-000059820000}"/>
    <cellStyle name="Normal 5 2 3 8 6" xfId="33625" xr:uid="{00000000-0005-0000-0000-00005A820000}"/>
    <cellStyle name="Normal 5 2 3 8 7" xfId="33626" xr:uid="{00000000-0005-0000-0000-00005B820000}"/>
    <cellStyle name="Normal 5 2 3 9" xfId="33627" xr:uid="{00000000-0005-0000-0000-00005C820000}"/>
    <cellStyle name="Normal 5 2 3 9 2" xfId="33628" xr:uid="{00000000-0005-0000-0000-00005D820000}"/>
    <cellStyle name="Normal 5 2 3 9 2 2" xfId="33629" xr:uid="{00000000-0005-0000-0000-00005E820000}"/>
    <cellStyle name="Normal 5 2 3 9 2 3" xfId="33630" xr:uid="{00000000-0005-0000-0000-00005F820000}"/>
    <cellStyle name="Normal 5 2 3 9 3" xfId="33631" xr:uid="{00000000-0005-0000-0000-000060820000}"/>
    <cellStyle name="Normal 5 2 3 9 3 2" xfId="33632" xr:uid="{00000000-0005-0000-0000-000061820000}"/>
    <cellStyle name="Normal 5 2 3 9 3 3" xfId="33633" xr:uid="{00000000-0005-0000-0000-000062820000}"/>
    <cellStyle name="Normal 5 2 3 9 4" xfId="33634" xr:uid="{00000000-0005-0000-0000-000063820000}"/>
    <cellStyle name="Normal 5 2 3 9 4 2" xfId="33635" xr:uid="{00000000-0005-0000-0000-000064820000}"/>
    <cellStyle name="Normal 5 2 3 9 4 3" xfId="33636" xr:uid="{00000000-0005-0000-0000-000065820000}"/>
    <cellStyle name="Normal 5 2 3 9 5" xfId="33637" xr:uid="{00000000-0005-0000-0000-000066820000}"/>
    <cellStyle name="Normal 5 2 3 9 5 2" xfId="33638" xr:uid="{00000000-0005-0000-0000-000067820000}"/>
    <cellStyle name="Normal 5 2 3 9 5 3" xfId="33639" xr:uid="{00000000-0005-0000-0000-000068820000}"/>
    <cellStyle name="Normal 5 2 3 9 6" xfId="33640" xr:uid="{00000000-0005-0000-0000-000069820000}"/>
    <cellStyle name="Normal 5 2 3 9 7" xfId="33641" xr:uid="{00000000-0005-0000-0000-00006A820000}"/>
    <cellStyle name="Normal 5 2 4" xfId="1100" xr:uid="{00000000-0005-0000-0000-00006B820000}"/>
    <cellStyle name="Normal 5 2 4 10" xfId="33642" xr:uid="{00000000-0005-0000-0000-00006C820000}"/>
    <cellStyle name="Normal 5 2 4 10 2" xfId="33643" xr:uid="{00000000-0005-0000-0000-00006D820000}"/>
    <cellStyle name="Normal 5 2 4 10 3" xfId="33644" xr:uid="{00000000-0005-0000-0000-00006E820000}"/>
    <cellStyle name="Normal 5 2 4 11" xfId="33645" xr:uid="{00000000-0005-0000-0000-00006F820000}"/>
    <cellStyle name="Normal 5 2 4 11 2" xfId="33646" xr:uid="{00000000-0005-0000-0000-000070820000}"/>
    <cellStyle name="Normal 5 2 4 11 3" xfId="33647" xr:uid="{00000000-0005-0000-0000-000071820000}"/>
    <cellStyle name="Normal 5 2 4 12" xfId="33648" xr:uid="{00000000-0005-0000-0000-000072820000}"/>
    <cellStyle name="Normal 5 2 4 12 2" xfId="33649" xr:uid="{00000000-0005-0000-0000-000073820000}"/>
    <cellStyle name="Normal 5 2 4 12 3" xfId="33650" xr:uid="{00000000-0005-0000-0000-000074820000}"/>
    <cellStyle name="Normal 5 2 4 13" xfId="33651" xr:uid="{00000000-0005-0000-0000-000075820000}"/>
    <cellStyle name="Normal 5 2 4 14" xfId="33652" xr:uid="{00000000-0005-0000-0000-000076820000}"/>
    <cellStyle name="Normal 5 2 4 2" xfId="1101" xr:uid="{00000000-0005-0000-0000-000077820000}"/>
    <cellStyle name="Normal 5 2 4 2 10" xfId="33653" xr:uid="{00000000-0005-0000-0000-000078820000}"/>
    <cellStyle name="Normal 5 2 4 2 11" xfId="33654" xr:uid="{00000000-0005-0000-0000-000079820000}"/>
    <cellStyle name="Normal 5 2 4 2 2" xfId="1102" xr:uid="{00000000-0005-0000-0000-00007A820000}"/>
    <cellStyle name="Normal 5 2 4 2 2 2" xfId="1103" xr:uid="{00000000-0005-0000-0000-00007B820000}"/>
    <cellStyle name="Normal 5 2 4 2 2 2 2" xfId="1104" xr:uid="{00000000-0005-0000-0000-00007C820000}"/>
    <cellStyle name="Normal 5 2 4 2 2 2 2 2" xfId="33655" xr:uid="{00000000-0005-0000-0000-00007D820000}"/>
    <cellStyle name="Normal 5 2 4 2 2 2 2 3" xfId="33656" xr:uid="{00000000-0005-0000-0000-00007E820000}"/>
    <cellStyle name="Normal 5 2 4 2 2 2 3" xfId="33657" xr:uid="{00000000-0005-0000-0000-00007F820000}"/>
    <cellStyle name="Normal 5 2 4 2 2 2 3 2" xfId="33658" xr:uid="{00000000-0005-0000-0000-000080820000}"/>
    <cellStyle name="Normal 5 2 4 2 2 2 3 3" xfId="33659" xr:uid="{00000000-0005-0000-0000-000081820000}"/>
    <cellStyle name="Normal 5 2 4 2 2 2 4" xfId="33660" xr:uid="{00000000-0005-0000-0000-000082820000}"/>
    <cellStyle name="Normal 5 2 4 2 2 2 4 2" xfId="33661" xr:uid="{00000000-0005-0000-0000-000083820000}"/>
    <cellStyle name="Normal 5 2 4 2 2 2 4 3" xfId="33662" xr:uid="{00000000-0005-0000-0000-000084820000}"/>
    <cellStyle name="Normal 5 2 4 2 2 2 5" xfId="33663" xr:uid="{00000000-0005-0000-0000-000085820000}"/>
    <cellStyle name="Normal 5 2 4 2 2 2 5 2" xfId="33664" xr:uid="{00000000-0005-0000-0000-000086820000}"/>
    <cellStyle name="Normal 5 2 4 2 2 2 5 3" xfId="33665" xr:uid="{00000000-0005-0000-0000-000087820000}"/>
    <cellStyle name="Normal 5 2 4 2 2 2 6" xfId="33666" xr:uid="{00000000-0005-0000-0000-000088820000}"/>
    <cellStyle name="Normal 5 2 4 2 2 2 7" xfId="33667" xr:uid="{00000000-0005-0000-0000-000089820000}"/>
    <cellStyle name="Normal 5 2 4 2 2 3" xfId="1105" xr:uid="{00000000-0005-0000-0000-00008A820000}"/>
    <cellStyle name="Normal 5 2 4 2 2 3 2" xfId="33668" xr:uid="{00000000-0005-0000-0000-00008B820000}"/>
    <cellStyle name="Normal 5 2 4 2 2 3 3" xfId="33669" xr:uid="{00000000-0005-0000-0000-00008C820000}"/>
    <cellStyle name="Normal 5 2 4 2 2 4" xfId="33670" xr:uid="{00000000-0005-0000-0000-00008D820000}"/>
    <cellStyle name="Normal 5 2 4 2 2 4 2" xfId="33671" xr:uid="{00000000-0005-0000-0000-00008E820000}"/>
    <cellStyle name="Normal 5 2 4 2 2 4 3" xfId="33672" xr:uid="{00000000-0005-0000-0000-00008F820000}"/>
    <cellStyle name="Normal 5 2 4 2 2 5" xfId="33673" xr:uid="{00000000-0005-0000-0000-000090820000}"/>
    <cellStyle name="Normal 5 2 4 2 2 5 2" xfId="33674" xr:uid="{00000000-0005-0000-0000-000091820000}"/>
    <cellStyle name="Normal 5 2 4 2 2 5 3" xfId="33675" xr:uid="{00000000-0005-0000-0000-000092820000}"/>
    <cellStyle name="Normal 5 2 4 2 2 6" xfId="33676" xr:uid="{00000000-0005-0000-0000-000093820000}"/>
    <cellStyle name="Normal 5 2 4 2 2 6 2" xfId="33677" xr:uid="{00000000-0005-0000-0000-000094820000}"/>
    <cellStyle name="Normal 5 2 4 2 2 6 3" xfId="33678" xr:uid="{00000000-0005-0000-0000-000095820000}"/>
    <cellStyle name="Normal 5 2 4 2 2 7" xfId="33679" xr:uid="{00000000-0005-0000-0000-000096820000}"/>
    <cellStyle name="Normal 5 2 4 2 2 8" xfId="33680" xr:uid="{00000000-0005-0000-0000-000097820000}"/>
    <cellStyle name="Normal 5 2 4 2 3" xfId="1106" xr:uid="{00000000-0005-0000-0000-000098820000}"/>
    <cellStyle name="Normal 5 2 4 2 3 2" xfId="1107" xr:uid="{00000000-0005-0000-0000-000099820000}"/>
    <cellStyle name="Normal 5 2 4 2 3 2 2" xfId="33681" xr:uid="{00000000-0005-0000-0000-00009A820000}"/>
    <cellStyle name="Normal 5 2 4 2 3 2 3" xfId="33682" xr:uid="{00000000-0005-0000-0000-00009B820000}"/>
    <cellStyle name="Normal 5 2 4 2 3 3" xfId="33683" xr:uid="{00000000-0005-0000-0000-00009C820000}"/>
    <cellStyle name="Normal 5 2 4 2 3 3 2" xfId="33684" xr:uid="{00000000-0005-0000-0000-00009D820000}"/>
    <cellStyle name="Normal 5 2 4 2 3 3 3" xfId="33685" xr:uid="{00000000-0005-0000-0000-00009E820000}"/>
    <cellStyle name="Normal 5 2 4 2 3 4" xfId="33686" xr:uid="{00000000-0005-0000-0000-00009F820000}"/>
    <cellStyle name="Normal 5 2 4 2 3 4 2" xfId="33687" xr:uid="{00000000-0005-0000-0000-0000A0820000}"/>
    <cellStyle name="Normal 5 2 4 2 3 4 3" xfId="33688" xr:uid="{00000000-0005-0000-0000-0000A1820000}"/>
    <cellStyle name="Normal 5 2 4 2 3 5" xfId="33689" xr:uid="{00000000-0005-0000-0000-0000A2820000}"/>
    <cellStyle name="Normal 5 2 4 2 3 5 2" xfId="33690" xr:uid="{00000000-0005-0000-0000-0000A3820000}"/>
    <cellStyle name="Normal 5 2 4 2 3 5 3" xfId="33691" xr:uid="{00000000-0005-0000-0000-0000A4820000}"/>
    <cellStyle name="Normal 5 2 4 2 3 6" xfId="33692" xr:uid="{00000000-0005-0000-0000-0000A5820000}"/>
    <cellStyle name="Normal 5 2 4 2 3 7" xfId="33693" xr:uid="{00000000-0005-0000-0000-0000A6820000}"/>
    <cellStyle name="Normal 5 2 4 2 4" xfId="1108" xr:uid="{00000000-0005-0000-0000-0000A7820000}"/>
    <cellStyle name="Normal 5 2 4 2 4 2" xfId="33694" xr:uid="{00000000-0005-0000-0000-0000A8820000}"/>
    <cellStyle name="Normal 5 2 4 2 4 2 2" xfId="33695" xr:uid="{00000000-0005-0000-0000-0000A9820000}"/>
    <cellStyle name="Normal 5 2 4 2 4 2 3" xfId="33696" xr:uid="{00000000-0005-0000-0000-0000AA820000}"/>
    <cellStyle name="Normal 5 2 4 2 4 3" xfId="33697" xr:uid="{00000000-0005-0000-0000-0000AB820000}"/>
    <cellStyle name="Normal 5 2 4 2 4 3 2" xfId="33698" xr:uid="{00000000-0005-0000-0000-0000AC820000}"/>
    <cellStyle name="Normal 5 2 4 2 4 3 3" xfId="33699" xr:uid="{00000000-0005-0000-0000-0000AD820000}"/>
    <cellStyle name="Normal 5 2 4 2 4 4" xfId="33700" xr:uid="{00000000-0005-0000-0000-0000AE820000}"/>
    <cellStyle name="Normal 5 2 4 2 4 4 2" xfId="33701" xr:uid="{00000000-0005-0000-0000-0000AF820000}"/>
    <cellStyle name="Normal 5 2 4 2 4 4 3" xfId="33702" xr:uid="{00000000-0005-0000-0000-0000B0820000}"/>
    <cellStyle name="Normal 5 2 4 2 4 5" xfId="33703" xr:uid="{00000000-0005-0000-0000-0000B1820000}"/>
    <cellStyle name="Normal 5 2 4 2 4 5 2" xfId="33704" xr:uid="{00000000-0005-0000-0000-0000B2820000}"/>
    <cellStyle name="Normal 5 2 4 2 4 5 3" xfId="33705" xr:uid="{00000000-0005-0000-0000-0000B3820000}"/>
    <cellStyle name="Normal 5 2 4 2 4 6" xfId="33706" xr:uid="{00000000-0005-0000-0000-0000B4820000}"/>
    <cellStyle name="Normal 5 2 4 2 4 7" xfId="33707" xr:uid="{00000000-0005-0000-0000-0000B5820000}"/>
    <cellStyle name="Normal 5 2 4 2 5" xfId="33708" xr:uid="{00000000-0005-0000-0000-0000B6820000}"/>
    <cellStyle name="Normal 5 2 4 2 5 2" xfId="33709" xr:uid="{00000000-0005-0000-0000-0000B7820000}"/>
    <cellStyle name="Normal 5 2 4 2 5 2 2" xfId="33710" xr:uid="{00000000-0005-0000-0000-0000B8820000}"/>
    <cellStyle name="Normal 5 2 4 2 5 2 3" xfId="33711" xr:uid="{00000000-0005-0000-0000-0000B9820000}"/>
    <cellStyle name="Normal 5 2 4 2 5 3" xfId="33712" xr:uid="{00000000-0005-0000-0000-0000BA820000}"/>
    <cellStyle name="Normal 5 2 4 2 5 3 2" xfId="33713" xr:uid="{00000000-0005-0000-0000-0000BB820000}"/>
    <cellStyle name="Normal 5 2 4 2 5 3 3" xfId="33714" xr:uid="{00000000-0005-0000-0000-0000BC820000}"/>
    <cellStyle name="Normal 5 2 4 2 5 4" xfId="33715" xr:uid="{00000000-0005-0000-0000-0000BD820000}"/>
    <cellStyle name="Normal 5 2 4 2 5 4 2" xfId="33716" xr:uid="{00000000-0005-0000-0000-0000BE820000}"/>
    <cellStyle name="Normal 5 2 4 2 5 4 3" xfId="33717" xr:uid="{00000000-0005-0000-0000-0000BF820000}"/>
    <cellStyle name="Normal 5 2 4 2 5 5" xfId="33718" xr:uid="{00000000-0005-0000-0000-0000C0820000}"/>
    <cellStyle name="Normal 5 2 4 2 5 5 2" xfId="33719" xr:uid="{00000000-0005-0000-0000-0000C1820000}"/>
    <cellStyle name="Normal 5 2 4 2 5 5 3" xfId="33720" xr:uid="{00000000-0005-0000-0000-0000C2820000}"/>
    <cellStyle name="Normal 5 2 4 2 5 6" xfId="33721" xr:uid="{00000000-0005-0000-0000-0000C3820000}"/>
    <cellStyle name="Normal 5 2 4 2 5 7" xfId="33722" xr:uid="{00000000-0005-0000-0000-0000C4820000}"/>
    <cellStyle name="Normal 5 2 4 2 6" xfId="33723" xr:uid="{00000000-0005-0000-0000-0000C5820000}"/>
    <cellStyle name="Normal 5 2 4 2 6 2" xfId="33724" xr:uid="{00000000-0005-0000-0000-0000C6820000}"/>
    <cellStyle name="Normal 5 2 4 2 6 3" xfId="33725" xr:uid="{00000000-0005-0000-0000-0000C7820000}"/>
    <cellStyle name="Normal 5 2 4 2 7" xfId="33726" xr:uid="{00000000-0005-0000-0000-0000C8820000}"/>
    <cellStyle name="Normal 5 2 4 2 7 2" xfId="33727" xr:uid="{00000000-0005-0000-0000-0000C9820000}"/>
    <cellStyle name="Normal 5 2 4 2 7 3" xfId="33728" xr:uid="{00000000-0005-0000-0000-0000CA820000}"/>
    <cellStyle name="Normal 5 2 4 2 8" xfId="33729" xr:uid="{00000000-0005-0000-0000-0000CB820000}"/>
    <cellStyle name="Normal 5 2 4 2 8 2" xfId="33730" xr:uid="{00000000-0005-0000-0000-0000CC820000}"/>
    <cellStyle name="Normal 5 2 4 2 8 3" xfId="33731" xr:uid="{00000000-0005-0000-0000-0000CD820000}"/>
    <cellStyle name="Normal 5 2 4 2 9" xfId="33732" xr:uid="{00000000-0005-0000-0000-0000CE820000}"/>
    <cellStyle name="Normal 5 2 4 2 9 2" xfId="33733" xr:uid="{00000000-0005-0000-0000-0000CF820000}"/>
    <cellStyle name="Normal 5 2 4 2 9 3" xfId="33734" xr:uid="{00000000-0005-0000-0000-0000D0820000}"/>
    <cellStyle name="Normal 5 2 4 3" xfId="1109" xr:uid="{00000000-0005-0000-0000-0000D1820000}"/>
    <cellStyle name="Normal 5 2 4 3 2" xfId="1110" xr:uid="{00000000-0005-0000-0000-0000D2820000}"/>
    <cellStyle name="Normal 5 2 4 3 2 2" xfId="1111" xr:uid="{00000000-0005-0000-0000-0000D3820000}"/>
    <cellStyle name="Normal 5 2 4 3 2 2 2" xfId="33735" xr:uid="{00000000-0005-0000-0000-0000D4820000}"/>
    <cellStyle name="Normal 5 2 4 3 2 2 3" xfId="33736" xr:uid="{00000000-0005-0000-0000-0000D5820000}"/>
    <cellStyle name="Normal 5 2 4 3 2 3" xfId="33737" xr:uid="{00000000-0005-0000-0000-0000D6820000}"/>
    <cellStyle name="Normal 5 2 4 3 2 3 2" xfId="33738" xr:uid="{00000000-0005-0000-0000-0000D7820000}"/>
    <cellStyle name="Normal 5 2 4 3 2 3 3" xfId="33739" xr:uid="{00000000-0005-0000-0000-0000D8820000}"/>
    <cellStyle name="Normal 5 2 4 3 2 4" xfId="33740" xr:uid="{00000000-0005-0000-0000-0000D9820000}"/>
    <cellStyle name="Normal 5 2 4 3 2 4 2" xfId="33741" xr:uid="{00000000-0005-0000-0000-0000DA820000}"/>
    <cellStyle name="Normal 5 2 4 3 2 4 3" xfId="33742" xr:uid="{00000000-0005-0000-0000-0000DB820000}"/>
    <cellStyle name="Normal 5 2 4 3 2 5" xfId="33743" xr:uid="{00000000-0005-0000-0000-0000DC820000}"/>
    <cellStyle name="Normal 5 2 4 3 2 5 2" xfId="33744" xr:uid="{00000000-0005-0000-0000-0000DD820000}"/>
    <cellStyle name="Normal 5 2 4 3 2 5 3" xfId="33745" xr:uid="{00000000-0005-0000-0000-0000DE820000}"/>
    <cellStyle name="Normal 5 2 4 3 2 6" xfId="33746" xr:uid="{00000000-0005-0000-0000-0000DF820000}"/>
    <cellStyle name="Normal 5 2 4 3 2 7" xfId="33747" xr:uid="{00000000-0005-0000-0000-0000E0820000}"/>
    <cellStyle name="Normal 5 2 4 3 3" xfId="1112" xr:uid="{00000000-0005-0000-0000-0000E1820000}"/>
    <cellStyle name="Normal 5 2 4 3 3 2" xfId="33748" xr:uid="{00000000-0005-0000-0000-0000E2820000}"/>
    <cellStyle name="Normal 5 2 4 3 3 3" xfId="33749" xr:uid="{00000000-0005-0000-0000-0000E3820000}"/>
    <cellStyle name="Normal 5 2 4 3 4" xfId="33750" xr:uid="{00000000-0005-0000-0000-0000E4820000}"/>
    <cellStyle name="Normal 5 2 4 3 4 2" xfId="33751" xr:uid="{00000000-0005-0000-0000-0000E5820000}"/>
    <cellStyle name="Normal 5 2 4 3 4 3" xfId="33752" xr:uid="{00000000-0005-0000-0000-0000E6820000}"/>
    <cellStyle name="Normal 5 2 4 3 5" xfId="33753" xr:uid="{00000000-0005-0000-0000-0000E7820000}"/>
    <cellStyle name="Normal 5 2 4 3 5 2" xfId="33754" xr:uid="{00000000-0005-0000-0000-0000E8820000}"/>
    <cellStyle name="Normal 5 2 4 3 5 3" xfId="33755" xr:uid="{00000000-0005-0000-0000-0000E9820000}"/>
    <cellStyle name="Normal 5 2 4 3 6" xfId="33756" xr:uid="{00000000-0005-0000-0000-0000EA820000}"/>
    <cellStyle name="Normal 5 2 4 3 6 2" xfId="33757" xr:uid="{00000000-0005-0000-0000-0000EB820000}"/>
    <cellStyle name="Normal 5 2 4 3 6 3" xfId="33758" xr:uid="{00000000-0005-0000-0000-0000EC820000}"/>
    <cellStyle name="Normal 5 2 4 3 7" xfId="33759" xr:uid="{00000000-0005-0000-0000-0000ED820000}"/>
    <cellStyle name="Normal 5 2 4 3 8" xfId="33760" xr:uid="{00000000-0005-0000-0000-0000EE820000}"/>
    <cellStyle name="Normal 5 2 4 4" xfId="1113" xr:uid="{00000000-0005-0000-0000-0000EF820000}"/>
    <cellStyle name="Normal 5 2 4 4 2" xfId="1114" xr:uid="{00000000-0005-0000-0000-0000F0820000}"/>
    <cellStyle name="Normal 5 2 4 4 2 2" xfId="33761" xr:uid="{00000000-0005-0000-0000-0000F1820000}"/>
    <cellStyle name="Normal 5 2 4 4 2 2 2" xfId="33762" xr:uid="{00000000-0005-0000-0000-0000F2820000}"/>
    <cellStyle name="Normal 5 2 4 4 2 2 3" xfId="33763" xr:uid="{00000000-0005-0000-0000-0000F3820000}"/>
    <cellStyle name="Normal 5 2 4 4 2 3" xfId="33764" xr:uid="{00000000-0005-0000-0000-0000F4820000}"/>
    <cellStyle name="Normal 5 2 4 4 2 3 2" xfId="33765" xr:uid="{00000000-0005-0000-0000-0000F5820000}"/>
    <cellStyle name="Normal 5 2 4 4 2 3 3" xfId="33766" xr:uid="{00000000-0005-0000-0000-0000F6820000}"/>
    <cellStyle name="Normal 5 2 4 4 2 4" xfId="33767" xr:uid="{00000000-0005-0000-0000-0000F7820000}"/>
    <cellStyle name="Normal 5 2 4 4 2 4 2" xfId="33768" xr:uid="{00000000-0005-0000-0000-0000F8820000}"/>
    <cellStyle name="Normal 5 2 4 4 2 4 3" xfId="33769" xr:uid="{00000000-0005-0000-0000-0000F9820000}"/>
    <cellStyle name="Normal 5 2 4 4 2 5" xfId="33770" xr:uid="{00000000-0005-0000-0000-0000FA820000}"/>
    <cellStyle name="Normal 5 2 4 4 2 5 2" xfId="33771" xr:uid="{00000000-0005-0000-0000-0000FB820000}"/>
    <cellStyle name="Normal 5 2 4 4 2 5 3" xfId="33772" xr:uid="{00000000-0005-0000-0000-0000FC820000}"/>
    <cellStyle name="Normal 5 2 4 4 2 6" xfId="33773" xr:uid="{00000000-0005-0000-0000-0000FD820000}"/>
    <cellStyle name="Normal 5 2 4 4 2 7" xfId="33774" xr:uid="{00000000-0005-0000-0000-0000FE820000}"/>
    <cellStyle name="Normal 5 2 4 4 3" xfId="33775" xr:uid="{00000000-0005-0000-0000-0000FF820000}"/>
    <cellStyle name="Normal 5 2 4 4 3 2" xfId="33776" xr:uid="{00000000-0005-0000-0000-000000830000}"/>
    <cellStyle name="Normal 5 2 4 4 3 3" xfId="33777" xr:uid="{00000000-0005-0000-0000-000001830000}"/>
    <cellStyle name="Normal 5 2 4 4 4" xfId="33778" xr:uid="{00000000-0005-0000-0000-000002830000}"/>
    <cellStyle name="Normal 5 2 4 4 4 2" xfId="33779" xr:uid="{00000000-0005-0000-0000-000003830000}"/>
    <cellStyle name="Normal 5 2 4 4 4 3" xfId="33780" xr:uid="{00000000-0005-0000-0000-000004830000}"/>
    <cellStyle name="Normal 5 2 4 4 5" xfId="33781" xr:uid="{00000000-0005-0000-0000-000005830000}"/>
    <cellStyle name="Normal 5 2 4 4 5 2" xfId="33782" xr:uid="{00000000-0005-0000-0000-000006830000}"/>
    <cellStyle name="Normal 5 2 4 4 5 3" xfId="33783" xr:uid="{00000000-0005-0000-0000-000007830000}"/>
    <cellStyle name="Normal 5 2 4 4 6" xfId="33784" xr:uid="{00000000-0005-0000-0000-000008830000}"/>
    <cellStyle name="Normal 5 2 4 4 6 2" xfId="33785" xr:uid="{00000000-0005-0000-0000-000009830000}"/>
    <cellStyle name="Normal 5 2 4 4 6 3" xfId="33786" xr:uid="{00000000-0005-0000-0000-00000A830000}"/>
    <cellStyle name="Normal 5 2 4 4 7" xfId="33787" xr:uid="{00000000-0005-0000-0000-00000B830000}"/>
    <cellStyle name="Normal 5 2 4 4 8" xfId="33788" xr:uid="{00000000-0005-0000-0000-00000C830000}"/>
    <cellStyle name="Normal 5 2 4 5" xfId="1115" xr:uid="{00000000-0005-0000-0000-00000D830000}"/>
    <cellStyle name="Normal 5 2 4 5 2" xfId="33789" xr:uid="{00000000-0005-0000-0000-00000E830000}"/>
    <cellStyle name="Normal 5 2 4 5 2 2" xfId="33790" xr:uid="{00000000-0005-0000-0000-00000F830000}"/>
    <cellStyle name="Normal 5 2 4 5 2 3" xfId="33791" xr:uid="{00000000-0005-0000-0000-000010830000}"/>
    <cellStyle name="Normal 5 2 4 5 3" xfId="33792" xr:uid="{00000000-0005-0000-0000-000011830000}"/>
    <cellStyle name="Normal 5 2 4 5 3 2" xfId="33793" xr:uid="{00000000-0005-0000-0000-000012830000}"/>
    <cellStyle name="Normal 5 2 4 5 3 3" xfId="33794" xr:uid="{00000000-0005-0000-0000-000013830000}"/>
    <cellStyle name="Normal 5 2 4 5 4" xfId="33795" xr:uid="{00000000-0005-0000-0000-000014830000}"/>
    <cellStyle name="Normal 5 2 4 5 4 2" xfId="33796" xr:uid="{00000000-0005-0000-0000-000015830000}"/>
    <cellStyle name="Normal 5 2 4 5 4 3" xfId="33797" xr:uid="{00000000-0005-0000-0000-000016830000}"/>
    <cellStyle name="Normal 5 2 4 5 5" xfId="33798" xr:uid="{00000000-0005-0000-0000-000017830000}"/>
    <cellStyle name="Normal 5 2 4 5 5 2" xfId="33799" xr:uid="{00000000-0005-0000-0000-000018830000}"/>
    <cellStyle name="Normal 5 2 4 5 5 3" xfId="33800" xr:uid="{00000000-0005-0000-0000-000019830000}"/>
    <cellStyle name="Normal 5 2 4 5 6" xfId="33801" xr:uid="{00000000-0005-0000-0000-00001A830000}"/>
    <cellStyle name="Normal 5 2 4 5 7" xfId="33802" xr:uid="{00000000-0005-0000-0000-00001B830000}"/>
    <cellStyle name="Normal 5 2 4 6" xfId="33803" xr:uid="{00000000-0005-0000-0000-00001C830000}"/>
    <cellStyle name="Normal 5 2 4 6 2" xfId="33804" xr:uid="{00000000-0005-0000-0000-00001D830000}"/>
    <cellStyle name="Normal 5 2 4 6 2 2" xfId="33805" xr:uid="{00000000-0005-0000-0000-00001E830000}"/>
    <cellStyle name="Normal 5 2 4 6 2 3" xfId="33806" xr:uid="{00000000-0005-0000-0000-00001F830000}"/>
    <cellStyle name="Normal 5 2 4 6 3" xfId="33807" xr:uid="{00000000-0005-0000-0000-000020830000}"/>
    <cellStyle name="Normal 5 2 4 6 3 2" xfId="33808" xr:uid="{00000000-0005-0000-0000-000021830000}"/>
    <cellStyle name="Normal 5 2 4 6 3 3" xfId="33809" xr:uid="{00000000-0005-0000-0000-000022830000}"/>
    <cellStyle name="Normal 5 2 4 6 4" xfId="33810" xr:uid="{00000000-0005-0000-0000-000023830000}"/>
    <cellStyle name="Normal 5 2 4 6 4 2" xfId="33811" xr:uid="{00000000-0005-0000-0000-000024830000}"/>
    <cellStyle name="Normal 5 2 4 6 4 3" xfId="33812" xr:uid="{00000000-0005-0000-0000-000025830000}"/>
    <cellStyle name="Normal 5 2 4 6 5" xfId="33813" xr:uid="{00000000-0005-0000-0000-000026830000}"/>
    <cellStyle name="Normal 5 2 4 6 5 2" xfId="33814" xr:uid="{00000000-0005-0000-0000-000027830000}"/>
    <cellStyle name="Normal 5 2 4 6 5 3" xfId="33815" xr:uid="{00000000-0005-0000-0000-000028830000}"/>
    <cellStyle name="Normal 5 2 4 6 6" xfId="33816" xr:uid="{00000000-0005-0000-0000-000029830000}"/>
    <cellStyle name="Normal 5 2 4 6 7" xfId="33817" xr:uid="{00000000-0005-0000-0000-00002A830000}"/>
    <cellStyle name="Normal 5 2 4 7" xfId="33818" xr:uid="{00000000-0005-0000-0000-00002B830000}"/>
    <cellStyle name="Normal 5 2 4 7 2" xfId="33819" xr:uid="{00000000-0005-0000-0000-00002C830000}"/>
    <cellStyle name="Normal 5 2 4 7 2 2" xfId="33820" xr:uid="{00000000-0005-0000-0000-00002D830000}"/>
    <cellStyle name="Normal 5 2 4 7 2 3" xfId="33821" xr:uid="{00000000-0005-0000-0000-00002E830000}"/>
    <cellStyle name="Normal 5 2 4 7 3" xfId="33822" xr:uid="{00000000-0005-0000-0000-00002F830000}"/>
    <cellStyle name="Normal 5 2 4 7 3 2" xfId="33823" xr:uid="{00000000-0005-0000-0000-000030830000}"/>
    <cellStyle name="Normal 5 2 4 7 3 3" xfId="33824" xr:uid="{00000000-0005-0000-0000-000031830000}"/>
    <cellStyle name="Normal 5 2 4 7 4" xfId="33825" xr:uid="{00000000-0005-0000-0000-000032830000}"/>
    <cellStyle name="Normal 5 2 4 7 4 2" xfId="33826" xr:uid="{00000000-0005-0000-0000-000033830000}"/>
    <cellStyle name="Normal 5 2 4 7 4 3" xfId="33827" xr:uid="{00000000-0005-0000-0000-000034830000}"/>
    <cellStyle name="Normal 5 2 4 7 5" xfId="33828" xr:uid="{00000000-0005-0000-0000-000035830000}"/>
    <cellStyle name="Normal 5 2 4 7 5 2" xfId="33829" xr:uid="{00000000-0005-0000-0000-000036830000}"/>
    <cellStyle name="Normal 5 2 4 7 5 3" xfId="33830" xr:uid="{00000000-0005-0000-0000-000037830000}"/>
    <cellStyle name="Normal 5 2 4 7 6" xfId="33831" xr:uid="{00000000-0005-0000-0000-000038830000}"/>
    <cellStyle name="Normal 5 2 4 7 7" xfId="33832" xr:uid="{00000000-0005-0000-0000-000039830000}"/>
    <cellStyle name="Normal 5 2 4 8" xfId="33833" xr:uid="{00000000-0005-0000-0000-00003A830000}"/>
    <cellStyle name="Normal 5 2 4 8 2" xfId="33834" xr:uid="{00000000-0005-0000-0000-00003B830000}"/>
    <cellStyle name="Normal 5 2 4 8 2 2" xfId="33835" xr:uid="{00000000-0005-0000-0000-00003C830000}"/>
    <cellStyle name="Normal 5 2 4 8 2 3" xfId="33836" xr:uid="{00000000-0005-0000-0000-00003D830000}"/>
    <cellStyle name="Normal 5 2 4 8 3" xfId="33837" xr:uid="{00000000-0005-0000-0000-00003E830000}"/>
    <cellStyle name="Normal 5 2 4 8 3 2" xfId="33838" xr:uid="{00000000-0005-0000-0000-00003F830000}"/>
    <cellStyle name="Normal 5 2 4 8 3 3" xfId="33839" xr:uid="{00000000-0005-0000-0000-000040830000}"/>
    <cellStyle name="Normal 5 2 4 8 4" xfId="33840" xr:uid="{00000000-0005-0000-0000-000041830000}"/>
    <cellStyle name="Normal 5 2 4 8 4 2" xfId="33841" xr:uid="{00000000-0005-0000-0000-000042830000}"/>
    <cellStyle name="Normal 5 2 4 8 4 3" xfId="33842" xr:uid="{00000000-0005-0000-0000-000043830000}"/>
    <cellStyle name="Normal 5 2 4 8 5" xfId="33843" xr:uid="{00000000-0005-0000-0000-000044830000}"/>
    <cellStyle name="Normal 5 2 4 8 5 2" xfId="33844" xr:uid="{00000000-0005-0000-0000-000045830000}"/>
    <cellStyle name="Normal 5 2 4 8 5 3" xfId="33845" xr:uid="{00000000-0005-0000-0000-000046830000}"/>
    <cellStyle name="Normal 5 2 4 8 6" xfId="33846" xr:uid="{00000000-0005-0000-0000-000047830000}"/>
    <cellStyle name="Normal 5 2 4 8 7" xfId="33847" xr:uid="{00000000-0005-0000-0000-000048830000}"/>
    <cellStyle name="Normal 5 2 4 9" xfId="33848" xr:uid="{00000000-0005-0000-0000-000049830000}"/>
    <cellStyle name="Normal 5 2 4 9 2" xfId="33849" xr:uid="{00000000-0005-0000-0000-00004A830000}"/>
    <cellStyle name="Normal 5 2 4 9 3" xfId="33850" xr:uid="{00000000-0005-0000-0000-00004B830000}"/>
    <cellStyle name="Normal 5 2 5" xfId="1116" xr:uid="{00000000-0005-0000-0000-00004C830000}"/>
    <cellStyle name="Normal 5 2 5 10" xfId="33851" xr:uid="{00000000-0005-0000-0000-00004D830000}"/>
    <cellStyle name="Normal 5 2 5 11" xfId="33852" xr:uid="{00000000-0005-0000-0000-00004E830000}"/>
    <cellStyle name="Normal 5 2 5 2" xfId="1117" xr:uid="{00000000-0005-0000-0000-00004F830000}"/>
    <cellStyle name="Normal 5 2 5 2 2" xfId="1118" xr:uid="{00000000-0005-0000-0000-000050830000}"/>
    <cellStyle name="Normal 5 2 5 2 2 2" xfId="33853" xr:uid="{00000000-0005-0000-0000-000051830000}"/>
    <cellStyle name="Normal 5 2 5 2 2 2 2" xfId="33854" xr:uid="{00000000-0005-0000-0000-000052830000}"/>
    <cellStyle name="Normal 5 2 5 2 2 2 3" xfId="33855" xr:uid="{00000000-0005-0000-0000-000053830000}"/>
    <cellStyle name="Normal 5 2 5 2 2 3" xfId="33856" xr:uid="{00000000-0005-0000-0000-000054830000}"/>
    <cellStyle name="Normal 5 2 5 2 2 3 2" xfId="33857" xr:uid="{00000000-0005-0000-0000-000055830000}"/>
    <cellStyle name="Normal 5 2 5 2 2 3 3" xfId="33858" xr:uid="{00000000-0005-0000-0000-000056830000}"/>
    <cellStyle name="Normal 5 2 5 2 2 4" xfId="33859" xr:uid="{00000000-0005-0000-0000-000057830000}"/>
    <cellStyle name="Normal 5 2 5 2 2 4 2" xfId="33860" xr:uid="{00000000-0005-0000-0000-000058830000}"/>
    <cellStyle name="Normal 5 2 5 2 2 4 3" xfId="33861" xr:uid="{00000000-0005-0000-0000-000059830000}"/>
    <cellStyle name="Normal 5 2 5 2 2 5" xfId="33862" xr:uid="{00000000-0005-0000-0000-00005A830000}"/>
    <cellStyle name="Normal 5 2 5 2 2 5 2" xfId="33863" xr:uid="{00000000-0005-0000-0000-00005B830000}"/>
    <cellStyle name="Normal 5 2 5 2 2 5 3" xfId="33864" xr:uid="{00000000-0005-0000-0000-00005C830000}"/>
    <cellStyle name="Normal 5 2 5 2 2 6" xfId="33865" xr:uid="{00000000-0005-0000-0000-00005D830000}"/>
    <cellStyle name="Normal 5 2 5 2 2 7" xfId="33866" xr:uid="{00000000-0005-0000-0000-00005E830000}"/>
    <cellStyle name="Normal 5 2 5 2 3" xfId="33867" xr:uid="{00000000-0005-0000-0000-00005F830000}"/>
    <cellStyle name="Normal 5 2 5 2 3 2" xfId="33868" xr:uid="{00000000-0005-0000-0000-000060830000}"/>
    <cellStyle name="Normal 5 2 5 2 3 3" xfId="33869" xr:uid="{00000000-0005-0000-0000-000061830000}"/>
    <cellStyle name="Normal 5 2 5 2 4" xfId="33870" xr:uid="{00000000-0005-0000-0000-000062830000}"/>
    <cellStyle name="Normal 5 2 5 2 4 2" xfId="33871" xr:uid="{00000000-0005-0000-0000-000063830000}"/>
    <cellStyle name="Normal 5 2 5 2 4 3" xfId="33872" xr:uid="{00000000-0005-0000-0000-000064830000}"/>
    <cellStyle name="Normal 5 2 5 2 5" xfId="33873" xr:uid="{00000000-0005-0000-0000-000065830000}"/>
    <cellStyle name="Normal 5 2 5 2 5 2" xfId="33874" xr:uid="{00000000-0005-0000-0000-000066830000}"/>
    <cellStyle name="Normal 5 2 5 2 5 3" xfId="33875" xr:uid="{00000000-0005-0000-0000-000067830000}"/>
    <cellStyle name="Normal 5 2 5 2 6" xfId="33876" xr:uid="{00000000-0005-0000-0000-000068830000}"/>
    <cellStyle name="Normal 5 2 5 2 6 2" xfId="33877" xr:uid="{00000000-0005-0000-0000-000069830000}"/>
    <cellStyle name="Normal 5 2 5 2 6 3" xfId="33878" xr:uid="{00000000-0005-0000-0000-00006A830000}"/>
    <cellStyle name="Normal 5 2 5 2 7" xfId="33879" xr:uid="{00000000-0005-0000-0000-00006B830000}"/>
    <cellStyle name="Normal 5 2 5 2 8" xfId="33880" xr:uid="{00000000-0005-0000-0000-00006C830000}"/>
    <cellStyle name="Normal 5 2 5 3" xfId="1119" xr:uid="{00000000-0005-0000-0000-00006D830000}"/>
    <cellStyle name="Normal 5 2 5 3 2" xfId="33881" xr:uid="{00000000-0005-0000-0000-00006E830000}"/>
    <cellStyle name="Normal 5 2 5 3 2 2" xfId="33882" xr:uid="{00000000-0005-0000-0000-00006F830000}"/>
    <cellStyle name="Normal 5 2 5 3 2 3" xfId="33883" xr:uid="{00000000-0005-0000-0000-000070830000}"/>
    <cellStyle name="Normal 5 2 5 3 3" xfId="33884" xr:uid="{00000000-0005-0000-0000-000071830000}"/>
    <cellStyle name="Normal 5 2 5 3 3 2" xfId="33885" xr:uid="{00000000-0005-0000-0000-000072830000}"/>
    <cellStyle name="Normal 5 2 5 3 3 3" xfId="33886" xr:uid="{00000000-0005-0000-0000-000073830000}"/>
    <cellStyle name="Normal 5 2 5 3 4" xfId="33887" xr:uid="{00000000-0005-0000-0000-000074830000}"/>
    <cellStyle name="Normal 5 2 5 3 4 2" xfId="33888" xr:uid="{00000000-0005-0000-0000-000075830000}"/>
    <cellStyle name="Normal 5 2 5 3 4 3" xfId="33889" xr:uid="{00000000-0005-0000-0000-000076830000}"/>
    <cellStyle name="Normal 5 2 5 3 5" xfId="33890" xr:uid="{00000000-0005-0000-0000-000077830000}"/>
    <cellStyle name="Normal 5 2 5 3 5 2" xfId="33891" xr:uid="{00000000-0005-0000-0000-000078830000}"/>
    <cellStyle name="Normal 5 2 5 3 5 3" xfId="33892" xr:uid="{00000000-0005-0000-0000-000079830000}"/>
    <cellStyle name="Normal 5 2 5 3 6" xfId="33893" xr:uid="{00000000-0005-0000-0000-00007A830000}"/>
    <cellStyle name="Normal 5 2 5 3 7" xfId="33894" xr:uid="{00000000-0005-0000-0000-00007B830000}"/>
    <cellStyle name="Normal 5 2 5 4" xfId="33895" xr:uid="{00000000-0005-0000-0000-00007C830000}"/>
    <cellStyle name="Normal 5 2 5 4 2" xfId="33896" xr:uid="{00000000-0005-0000-0000-00007D830000}"/>
    <cellStyle name="Normal 5 2 5 4 2 2" xfId="33897" xr:uid="{00000000-0005-0000-0000-00007E830000}"/>
    <cellStyle name="Normal 5 2 5 4 2 3" xfId="33898" xr:uid="{00000000-0005-0000-0000-00007F830000}"/>
    <cellStyle name="Normal 5 2 5 4 3" xfId="33899" xr:uid="{00000000-0005-0000-0000-000080830000}"/>
    <cellStyle name="Normal 5 2 5 4 3 2" xfId="33900" xr:uid="{00000000-0005-0000-0000-000081830000}"/>
    <cellStyle name="Normal 5 2 5 4 3 3" xfId="33901" xr:uid="{00000000-0005-0000-0000-000082830000}"/>
    <cellStyle name="Normal 5 2 5 4 4" xfId="33902" xr:uid="{00000000-0005-0000-0000-000083830000}"/>
    <cellStyle name="Normal 5 2 5 4 4 2" xfId="33903" xr:uid="{00000000-0005-0000-0000-000084830000}"/>
    <cellStyle name="Normal 5 2 5 4 4 3" xfId="33904" xr:uid="{00000000-0005-0000-0000-000085830000}"/>
    <cellStyle name="Normal 5 2 5 4 5" xfId="33905" xr:uid="{00000000-0005-0000-0000-000086830000}"/>
    <cellStyle name="Normal 5 2 5 4 5 2" xfId="33906" xr:uid="{00000000-0005-0000-0000-000087830000}"/>
    <cellStyle name="Normal 5 2 5 4 5 3" xfId="33907" xr:uid="{00000000-0005-0000-0000-000088830000}"/>
    <cellStyle name="Normal 5 2 5 4 6" xfId="33908" xr:uid="{00000000-0005-0000-0000-000089830000}"/>
    <cellStyle name="Normal 5 2 5 4 7" xfId="33909" xr:uid="{00000000-0005-0000-0000-00008A830000}"/>
    <cellStyle name="Normal 5 2 5 5" xfId="33910" xr:uid="{00000000-0005-0000-0000-00008B830000}"/>
    <cellStyle name="Normal 5 2 5 5 2" xfId="33911" xr:uid="{00000000-0005-0000-0000-00008C830000}"/>
    <cellStyle name="Normal 5 2 5 5 2 2" xfId="33912" xr:uid="{00000000-0005-0000-0000-00008D830000}"/>
    <cellStyle name="Normal 5 2 5 5 2 3" xfId="33913" xr:uid="{00000000-0005-0000-0000-00008E830000}"/>
    <cellStyle name="Normal 5 2 5 5 3" xfId="33914" xr:uid="{00000000-0005-0000-0000-00008F830000}"/>
    <cellStyle name="Normal 5 2 5 5 3 2" xfId="33915" xr:uid="{00000000-0005-0000-0000-000090830000}"/>
    <cellStyle name="Normal 5 2 5 5 3 3" xfId="33916" xr:uid="{00000000-0005-0000-0000-000091830000}"/>
    <cellStyle name="Normal 5 2 5 5 4" xfId="33917" xr:uid="{00000000-0005-0000-0000-000092830000}"/>
    <cellStyle name="Normal 5 2 5 5 4 2" xfId="33918" xr:uid="{00000000-0005-0000-0000-000093830000}"/>
    <cellStyle name="Normal 5 2 5 5 4 3" xfId="33919" xr:uid="{00000000-0005-0000-0000-000094830000}"/>
    <cellStyle name="Normal 5 2 5 5 5" xfId="33920" xr:uid="{00000000-0005-0000-0000-000095830000}"/>
    <cellStyle name="Normal 5 2 5 5 5 2" xfId="33921" xr:uid="{00000000-0005-0000-0000-000096830000}"/>
    <cellStyle name="Normal 5 2 5 5 5 3" xfId="33922" xr:uid="{00000000-0005-0000-0000-000097830000}"/>
    <cellStyle name="Normal 5 2 5 5 6" xfId="33923" xr:uid="{00000000-0005-0000-0000-000098830000}"/>
    <cellStyle name="Normal 5 2 5 5 7" xfId="33924" xr:uid="{00000000-0005-0000-0000-000099830000}"/>
    <cellStyle name="Normal 5 2 5 6" xfId="33925" xr:uid="{00000000-0005-0000-0000-00009A830000}"/>
    <cellStyle name="Normal 5 2 5 6 2" xfId="33926" xr:uid="{00000000-0005-0000-0000-00009B830000}"/>
    <cellStyle name="Normal 5 2 5 6 3" xfId="33927" xr:uid="{00000000-0005-0000-0000-00009C830000}"/>
    <cellStyle name="Normal 5 2 5 7" xfId="33928" xr:uid="{00000000-0005-0000-0000-00009D830000}"/>
    <cellStyle name="Normal 5 2 5 7 2" xfId="33929" xr:uid="{00000000-0005-0000-0000-00009E830000}"/>
    <cellStyle name="Normal 5 2 5 7 3" xfId="33930" xr:uid="{00000000-0005-0000-0000-00009F830000}"/>
    <cellStyle name="Normal 5 2 5 8" xfId="33931" xr:uid="{00000000-0005-0000-0000-0000A0830000}"/>
    <cellStyle name="Normal 5 2 5 8 2" xfId="33932" xr:uid="{00000000-0005-0000-0000-0000A1830000}"/>
    <cellStyle name="Normal 5 2 5 8 3" xfId="33933" xr:uid="{00000000-0005-0000-0000-0000A2830000}"/>
    <cellStyle name="Normal 5 2 5 9" xfId="33934" xr:uid="{00000000-0005-0000-0000-0000A3830000}"/>
    <cellStyle name="Normal 5 2 5 9 2" xfId="33935" xr:uid="{00000000-0005-0000-0000-0000A4830000}"/>
    <cellStyle name="Normal 5 2 5 9 3" xfId="33936" xr:uid="{00000000-0005-0000-0000-0000A5830000}"/>
    <cellStyle name="Normal 5 2 6" xfId="1120" xr:uid="{00000000-0005-0000-0000-0000A6830000}"/>
    <cellStyle name="Normal 5 2 6 2" xfId="1121" xr:uid="{00000000-0005-0000-0000-0000A7830000}"/>
    <cellStyle name="Normal 5 2 6 2 2" xfId="1122" xr:uid="{00000000-0005-0000-0000-0000A8830000}"/>
    <cellStyle name="Normal 5 2 6 2 2 2" xfId="33937" xr:uid="{00000000-0005-0000-0000-0000A9830000}"/>
    <cellStyle name="Normal 5 2 6 2 2 3" xfId="33938" xr:uid="{00000000-0005-0000-0000-0000AA830000}"/>
    <cellStyle name="Normal 5 2 6 2 3" xfId="33939" xr:uid="{00000000-0005-0000-0000-0000AB830000}"/>
    <cellStyle name="Normal 5 2 6 2 3 2" xfId="33940" xr:uid="{00000000-0005-0000-0000-0000AC830000}"/>
    <cellStyle name="Normal 5 2 6 2 3 3" xfId="33941" xr:uid="{00000000-0005-0000-0000-0000AD830000}"/>
    <cellStyle name="Normal 5 2 6 2 4" xfId="33942" xr:uid="{00000000-0005-0000-0000-0000AE830000}"/>
    <cellStyle name="Normal 5 2 6 2 4 2" xfId="33943" xr:uid="{00000000-0005-0000-0000-0000AF830000}"/>
    <cellStyle name="Normal 5 2 6 2 4 3" xfId="33944" xr:uid="{00000000-0005-0000-0000-0000B0830000}"/>
    <cellStyle name="Normal 5 2 6 2 5" xfId="33945" xr:uid="{00000000-0005-0000-0000-0000B1830000}"/>
    <cellStyle name="Normal 5 2 6 2 5 2" xfId="33946" xr:uid="{00000000-0005-0000-0000-0000B2830000}"/>
    <cellStyle name="Normal 5 2 6 2 5 3" xfId="33947" xr:uid="{00000000-0005-0000-0000-0000B3830000}"/>
    <cellStyle name="Normal 5 2 6 2 6" xfId="33948" xr:uid="{00000000-0005-0000-0000-0000B4830000}"/>
    <cellStyle name="Normal 5 2 6 2 7" xfId="33949" xr:uid="{00000000-0005-0000-0000-0000B5830000}"/>
    <cellStyle name="Normal 5 2 6 3" xfId="1123" xr:uid="{00000000-0005-0000-0000-0000B6830000}"/>
    <cellStyle name="Normal 5 2 6 3 2" xfId="33950" xr:uid="{00000000-0005-0000-0000-0000B7830000}"/>
    <cellStyle name="Normal 5 2 6 3 3" xfId="33951" xr:uid="{00000000-0005-0000-0000-0000B8830000}"/>
    <cellStyle name="Normal 5 2 6 4" xfId="33952" xr:uid="{00000000-0005-0000-0000-0000B9830000}"/>
    <cellStyle name="Normal 5 2 6 4 2" xfId="33953" xr:uid="{00000000-0005-0000-0000-0000BA830000}"/>
    <cellStyle name="Normal 5 2 6 4 3" xfId="33954" xr:uid="{00000000-0005-0000-0000-0000BB830000}"/>
    <cellStyle name="Normal 5 2 6 5" xfId="33955" xr:uid="{00000000-0005-0000-0000-0000BC830000}"/>
    <cellStyle name="Normal 5 2 6 5 2" xfId="33956" xr:uid="{00000000-0005-0000-0000-0000BD830000}"/>
    <cellStyle name="Normal 5 2 6 5 3" xfId="33957" xr:uid="{00000000-0005-0000-0000-0000BE830000}"/>
    <cellStyle name="Normal 5 2 6 6" xfId="33958" xr:uid="{00000000-0005-0000-0000-0000BF830000}"/>
    <cellStyle name="Normal 5 2 6 6 2" xfId="33959" xr:uid="{00000000-0005-0000-0000-0000C0830000}"/>
    <cellStyle name="Normal 5 2 6 6 3" xfId="33960" xr:uid="{00000000-0005-0000-0000-0000C1830000}"/>
    <cellStyle name="Normal 5 2 6 7" xfId="33961" xr:uid="{00000000-0005-0000-0000-0000C2830000}"/>
    <cellStyle name="Normal 5 2 6 8" xfId="33962" xr:uid="{00000000-0005-0000-0000-0000C3830000}"/>
    <cellStyle name="Normal 5 2 7" xfId="33963" xr:uid="{00000000-0005-0000-0000-0000C4830000}"/>
    <cellStyle name="Normal 5 2 7 2" xfId="33964" xr:uid="{00000000-0005-0000-0000-0000C5830000}"/>
    <cellStyle name="Normal 5 2 7 2 2" xfId="33965" xr:uid="{00000000-0005-0000-0000-0000C6830000}"/>
    <cellStyle name="Normal 5 2 7 2 2 2" xfId="33966" xr:uid="{00000000-0005-0000-0000-0000C7830000}"/>
    <cellStyle name="Normal 5 2 7 2 2 3" xfId="33967" xr:uid="{00000000-0005-0000-0000-0000C8830000}"/>
    <cellStyle name="Normal 5 2 7 2 3" xfId="33968" xr:uid="{00000000-0005-0000-0000-0000C9830000}"/>
    <cellStyle name="Normal 5 2 7 2 3 2" xfId="33969" xr:uid="{00000000-0005-0000-0000-0000CA830000}"/>
    <cellStyle name="Normal 5 2 7 2 3 3" xfId="33970" xr:uid="{00000000-0005-0000-0000-0000CB830000}"/>
    <cellStyle name="Normal 5 2 7 2 4" xfId="33971" xr:uid="{00000000-0005-0000-0000-0000CC830000}"/>
    <cellStyle name="Normal 5 2 7 2 4 2" xfId="33972" xr:uid="{00000000-0005-0000-0000-0000CD830000}"/>
    <cellStyle name="Normal 5 2 7 2 4 3" xfId="33973" xr:uid="{00000000-0005-0000-0000-0000CE830000}"/>
    <cellStyle name="Normal 5 2 7 2 5" xfId="33974" xr:uid="{00000000-0005-0000-0000-0000CF830000}"/>
    <cellStyle name="Normal 5 2 7 2 5 2" xfId="33975" xr:uid="{00000000-0005-0000-0000-0000D0830000}"/>
    <cellStyle name="Normal 5 2 7 2 5 3" xfId="33976" xr:uid="{00000000-0005-0000-0000-0000D1830000}"/>
    <cellStyle name="Normal 5 2 7 2 6" xfId="33977" xr:uid="{00000000-0005-0000-0000-0000D2830000}"/>
    <cellStyle name="Normal 5 2 7 2 7" xfId="33978" xr:uid="{00000000-0005-0000-0000-0000D3830000}"/>
    <cellStyle name="Normal 5 2 7 3" xfId="33979" xr:uid="{00000000-0005-0000-0000-0000D4830000}"/>
    <cellStyle name="Normal 5 2 7 3 2" xfId="33980" xr:uid="{00000000-0005-0000-0000-0000D5830000}"/>
    <cellStyle name="Normal 5 2 7 3 3" xfId="33981" xr:uid="{00000000-0005-0000-0000-0000D6830000}"/>
    <cellStyle name="Normal 5 2 7 4" xfId="33982" xr:uid="{00000000-0005-0000-0000-0000D7830000}"/>
    <cellStyle name="Normal 5 2 7 4 2" xfId="33983" xr:uid="{00000000-0005-0000-0000-0000D8830000}"/>
    <cellStyle name="Normal 5 2 7 4 3" xfId="33984" xr:uid="{00000000-0005-0000-0000-0000D9830000}"/>
    <cellStyle name="Normal 5 2 7 5" xfId="33985" xr:uid="{00000000-0005-0000-0000-0000DA830000}"/>
    <cellStyle name="Normal 5 2 7 5 2" xfId="33986" xr:uid="{00000000-0005-0000-0000-0000DB830000}"/>
    <cellStyle name="Normal 5 2 7 5 3" xfId="33987" xr:uid="{00000000-0005-0000-0000-0000DC830000}"/>
    <cellStyle name="Normal 5 2 7 6" xfId="33988" xr:uid="{00000000-0005-0000-0000-0000DD830000}"/>
    <cellStyle name="Normal 5 2 7 6 2" xfId="33989" xr:uid="{00000000-0005-0000-0000-0000DE830000}"/>
    <cellStyle name="Normal 5 2 7 6 3" xfId="33990" xr:uid="{00000000-0005-0000-0000-0000DF830000}"/>
    <cellStyle name="Normal 5 2 7 7" xfId="33991" xr:uid="{00000000-0005-0000-0000-0000E0830000}"/>
    <cellStyle name="Normal 5 2 7 8" xfId="33992" xr:uid="{00000000-0005-0000-0000-0000E1830000}"/>
    <cellStyle name="Normal 5 2 8" xfId="33993" xr:uid="{00000000-0005-0000-0000-0000E2830000}"/>
    <cellStyle name="Normal 5 2 8 2" xfId="33994" xr:uid="{00000000-0005-0000-0000-0000E3830000}"/>
    <cellStyle name="Normal 5 2 8 2 2" xfId="33995" xr:uid="{00000000-0005-0000-0000-0000E4830000}"/>
    <cellStyle name="Normal 5 2 8 2 2 2" xfId="33996" xr:uid="{00000000-0005-0000-0000-0000E5830000}"/>
    <cellStyle name="Normal 5 2 8 2 2 3" xfId="33997" xr:uid="{00000000-0005-0000-0000-0000E6830000}"/>
    <cellStyle name="Normal 5 2 8 2 3" xfId="33998" xr:uid="{00000000-0005-0000-0000-0000E7830000}"/>
    <cellStyle name="Normal 5 2 8 2 3 2" xfId="33999" xr:uid="{00000000-0005-0000-0000-0000E8830000}"/>
    <cellStyle name="Normal 5 2 8 2 3 3" xfId="34000" xr:uid="{00000000-0005-0000-0000-0000E9830000}"/>
    <cellStyle name="Normal 5 2 8 2 4" xfId="34001" xr:uid="{00000000-0005-0000-0000-0000EA830000}"/>
    <cellStyle name="Normal 5 2 8 2 4 2" xfId="34002" xr:uid="{00000000-0005-0000-0000-0000EB830000}"/>
    <cellStyle name="Normal 5 2 8 2 4 3" xfId="34003" xr:uid="{00000000-0005-0000-0000-0000EC830000}"/>
    <cellStyle name="Normal 5 2 8 2 5" xfId="34004" xr:uid="{00000000-0005-0000-0000-0000ED830000}"/>
    <cellStyle name="Normal 5 2 8 2 5 2" xfId="34005" xr:uid="{00000000-0005-0000-0000-0000EE830000}"/>
    <cellStyle name="Normal 5 2 8 2 5 3" xfId="34006" xr:uid="{00000000-0005-0000-0000-0000EF830000}"/>
    <cellStyle name="Normal 5 2 8 2 6" xfId="34007" xr:uid="{00000000-0005-0000-0000-0000F0830000}"/>
    <cellStyle name="Normal 5 2 8 2 7" xfId="34008" xr:uid="{00000000-0005-0000-0000-0000F1830000}"/>
    <cellStyle name="Normal 5 2 8 3" xfId="34009" xr:uid="{00000000-0005-0000-0000-0000F2830000}"/>
    <cellStyle name="Normal 5 2 8 3 2" xfId="34010" xr:uid="{00000000-0005-0000-0000-0000F3830000}"/>
    <cellStyle name="Normal 5 2 8 3 3" xfId="34011" xr:uid="{00000000-0005-0000-0000-0000F4830000}"/>
    <cellStyle name="Normal 5 2 8 4" xfId="34012" xr:uid="{00000000-0005-0000-0000-0000F5830000}"/>
    <cellStyle name="Normal 5 2 8 4 2" xfId="34013" xr:uid="{00000000-0005-0000-0000-0000F6830000}"/>
    <cellStyle name="Normal 5 2 8 4 3" xfId="34014" xr:uid="{00000000-0005-0000-0000-0000F7830000}"/>
    <cellStyle name="Normal 5 2 8 5" xfId="34015" xr:uid="{00000000-0005-0000-0000-0000F8830000}"/>
    <cellStyle name="Normal 5 2 8 5 2" xfId="34016" xr:uid="{00000000-0005-0000-0000-0000F9830000}"/>
    <cellStyle name="Normal 5 2 8 5 3" xfId="34017" xr:uid="{00000000-0005-0000-0000-0000FA830000}"/>
    <cellStyle name="Normal 5 2 8 6" xfId="34018" xr:uid="{00000000-0005-0000-0000-0000FB830000}"/>
    <cellStyle name="Normal 5 2 8 6 2" xfId="34019" xr:uid="{00000000-0005-0000-0000-0000FC830000}"/>
    <cellStyle name="Normal 5 2 8 6 3" xfId="34020" xr:uid="{00000000-0005-0000-0000-0000FD830000}"/>
    <cellStyle name="Normal 5 2 8 7" xfId="34021" xr:uid="{00000000-0005-0000-0000-0000FE830000}"/>
    <cellStyle name="Normal 5 2 8 8" xfId="34022" xr:uid="{00000000-0005-0000-0000-0000FF830000}"/>
    <cellStyle name="Normal 5 2 9" xfId="34023" xr:uid="{00000000-0005-0000-0000-000000840000}"/>
    <cellStyle name="Normal 5 2 9 2" xfId="34024" xr:uid="{00000000-0005-0000-0000-000001840000}"/>
    <cellStyle name="Normal 5 2 9 2 2" xfId="34025" xr:uid="{00000000-0005-0000-0000-000002840000}"/>
    <cellStyle name="Normal 5 2 9 2 3" xfId="34026" xr:uid="{00000000-0005-0000-0000-000003840000}"/>
    <cellStyle name="Normal 5 2 9 3" xfId="34027" xr:uid="{00000000-0005-0000-0000-000004840000}"/>
    <cellStyle name="Normal 5 2 9 3 2" xfId="34028" xr:uid="{00000000-0005-0000-0000-000005840000}"/>
    <cellStyle name="Normal 5 2 9 3 3" xfId="34029" xr:uid="{00000000-0005-0000-0000-000006840000}"/>
    <cellStyle name="Normal 5 2 9 4" xfId="34030" xr:uid="{00000000-0005-0000-0000-000007840000}"/>
    <cellStyle name="Normal 5 2 9 4 2" xfId="34031" xr:uid="{00000000-0005-0000-0000-000008840000}"/>
    <cellStyle name="Normal 5 2 9 4 3" xfId="34032" xr:uid="{00000000-0005-0000-0000-000009840000}"/>
    <cellStyle name="Normal 5 2 9 5" xfId="34033" xr:uid="{00000000-0005-0000-0000-00000A840000}"/>
    <cellStyle name="Normal 5 2 9 5 2" xfId="34034" xr:uid="{00000000-0005-0000-0000-00000B840000}"/>
    <cellStyle name="Normal 5 2 9 5 3" xfId="34035" xr:uid="{00000000-0005-0000-0000-00000C840000}"/>
    <cellStyle name="Normal 5 2 9 6" xfId="34036" xr:uid="{00000000-0005-0000-0000-00000D840000}"/>
    <cellStyle name="Normal 5 2 9 7" xfId="34037" xr:uid="{00000000-0005-0000-0000-00000E840000}"/>
    <cellStyle name="Normal 5 20" xfId="34038" xr:uid="{00000000-0005-0000-0000-00000F840000}"/>
    <cellStyle name="Normal 5 21" xfId="47149" xr:uid="{00000000-0005-0000-0000-000010840000}"/>
    <cellStyle name="Normal 5 3" xfId="1124" xr:uid="{00000000-0005-0000-0000-000011840000}"/>
    <cellStyle name="Normal 5 3 10" xfId="34039" xr:uid="{00000000-0005-0000-0000-000012840000}"/>
    <cellStyle name="Normal 5 3 10 2" xfId="34040" xr:uid="{00000000-0005-0000-0000-000013840000}"/>
    <cellStyle name="Normal 5 3 10 2 2" xfId="34041" xr:uid="{00000000-0005-0000-0000-000014840000}"/>
    <cellStyle name="Normal 5 3 10 2 3" xfId="34042" xr:uid="{00000000-0005-0000-0000-000015840000}"/>
    <cellStyle name="Normal 5 3 10 3" xfId="34043" xr:uid="{00000000-0005-0000-0000-000016840000}"/>
    <cellStyle name="Normal 5 3 10 3 2" xfId="34044" xr:uid="{00000000-0005-0000-0000-000017840000}"/>
    <cellStyle name="Normal 5 3 10 3 3" xfId="34045" xr:uid="{00000000-0005-0000-0000-000018840000}"/>
    <cellStyle name="Normal 5 3 10 4" xfId="34046" xr:uid="{00000000-0005-0000-0000-000019840000}"/>
    <cellStyle name="Normal 5 3 10 4 2" xfId="34047" xr:uid="{00000000-0005-0000-0000-00001A840000}"/>
    <cellStyle name="Normal 5 3 10 4 3" xfId="34048" xr:uid="{00000000-0005-0000-0000-00001B840000}"/>
    <cellStyle name="Normal 5 3 10 5" xfId="34049" xr:uid="{00000000-0005-0000-0000-00001C840000}"/>
    <cellStyle name="Normal 5 3 10 5 2" xfId="34050" xr:uid="{00000000-0005-0000-0000-00001D840000}"/>
    <cellStyle name="Normal 5 3 10 5 3" xfId="34051" xr:uid="{00000000-0005-0000-0000-00001E840000}"/>
    <cellStyle name="Normal 5 3 10 6" xfId="34052" xr:uid="{00000000-0005-0000-0000-00001F840000}"/>
    <cellStyle name="Normal 5 3 10 7" xfId="34053" xr:uid="{00000000-0005-0000-0000-000020840000}"/>
    <cellStyle name="Normal 5 3 11" xfId="34054" xr:uid="{00000000-0005-0000-0000-000021840000}"/>
    <cellStyle name="Normal 5 3 11 2" xfId="34055" xr:uid="{00000000-0005-0000-0000-000022840000}"/>
    <cellStyle name="Normal 5 3 11 3" xfId="34056" xr:uid="{00000000-0005-0000-0000-000023840000}"/>
    <cellStyle name="Normal 5 3 12" xfId="34057" xr:uid="{00000000-0005-0000-0000-000024840000}"/>
    <cellStyle name="Normal 5 3 12 2" xfId="34058" xr:uid="{00000000-0005-0000-0000-000025840000}"/>
    <cellStyle name="Normal 5 3 12 3" xfId="34059" xr:uid="{00000000-0005-0000-0000-000026840000}"/>
    <cellStyle name="Normal 5 3 13" xfId="34060" xr:uid="{00000000-0005-0000-0000-000027840000}"/>
    <cellStyle name="Normal 5 3 13 2" xfId="34061" xr:uid="{00000000-0005-0000-0000-000028840000}"/>
    <cellStyle name="Normal 5 3 13 3" xfId="34062" xr:uid="{00000000-0005-0000-0000-000029840000}"/>
    <cellStyle name="Normal 5 3 14" xfId="34063" xr:uid="{00000000-0005-0000-0000-00002A840000}"/>
    <cellStyle name="Normal 5 3 14 2" xfId="34064" xr:uid="{00000000-0005-0000-0000-00002B840000}"/>
    <cellStyle name="Normal 5 3 14 3" xfId="34065" xr:uid="{00000000-0005-0000-0000-00002C840000}"/>
    <cellStyle name="Normal 5 3 15" xfId="34066" xr:uid="{00000000-0005-0000-0000-00002D840000}"/>
    <cellStyle name="Normal 5 3 16" xfId="34067" xr:uid="{00000000-0005-0000-0000-00002E840000}"/>
    <cellStyle name="Normal 5 3 2" xfId="1125" xr:uid="{00000000-0005-0000-0000-00002F840000}"/>
    <cellStyle name="Normal 5 3 2 10" xfId="34068" xr:uid="{00000000-0005-0000-0000-000030840000}"/>
    <cellStyle name="Normal 5 3 2 10 2" xfId="34069" xr:uid="{00000000-0005-0000-0000-000031840000}"/>
    <cellStyle name="Normal 5 3 2 10 3" xfId="34070" xr:uid="{00000000-0005-0000-0000-000032840000}"/>
    <cellStyle name="Normal 5 3 2 11" xfId="34071" xr:uid="{00000000-0005-0000-0000-000033840000}"/>
    <cellStyle name="Normal 5 3 2 11 2" xfId="34072" xr:uid="{00000000-0005-0000-0000-000034840000}"/>
    <cellStyle name="Normal 5 3 2 11 3" xfId="34073" xr:uid="{00000000-0005-0000-0000-000035840000}"/>
    <cellStyle name="Normal 5 3 2 12" xfId="34074" xr:uid="{00000000-0005-0000-0000-000036840000}"/>
    <cellStyle name="Normal 5 3 2 12 2" xfId="34075" xr:uid="{00000000-0005-0000-0000-000037840000}"/>
    <cellStyle name="Normal 5 3 2 12 3" xfId="34076" xr:uid="{00000000-0005-0000-0000-000038840000}"/>
    <cellStyle name="Normal 5 3 2 13" xfId="34077" xr:uid="{00000000-0005-0000-0000-000039840000}"/>
    <cellStyle name="Normal 5 3 2 13 2" xfId="34078" xr:uid="{00000000-0005-0000-0000-00003A840000}"/>
    <cellStyle name="Normal 5 3 2 13 3" xfId="34079" xr:uid="{00000000-0005-0000-0000-00003B840000}"/>
    <cellStyle name="Normal 5 3 2 14" xfId="34080" xr:uid="{00000000-0005-0000-0000-00003C840000}"/>
    <cellStyle name="Normal 5 3 2 15" xfId="34081" xr:uid="{00000000-0005-0000-0000-00003D840000}"/>
    <cellStyle name="Normal 5 3 2 2" xfId="1126" xr:uid="{00000000-0005-0000-0000-00003E840000}"/>
    <cellStyle name="Normal 5 3 2 2 10" xfId="34082" xr:uid="{00000000-0005-0000-0000-00003F840000}"/>
    <cellStyle name="Normal 5 3 2 2 10 2" xfId="34083" xr:uid="{00000000-0005-0000-0000-000040840000}"/>
    <cellStyle name="Normal 5 3 2 2 10 3" xfId="34084" xr:uid="{00000000-0005-0000-0000-000041840000}"/>
    <cellStyle name="Normal 5 3 2 2 11" xfId="34085" xr:uid="{00000000-0005-0000-0000-000042840000}"/>
    <cellStyle name="Normal 5 3 2 2 11 2" xfId="34086" xr:uid="{00000000-0005-0000-0000-000043840000}"/>
    <cellStyle name="Normal 5 3 2 2 11 3" xfId="34087" xr:uid="{00000000-0005-0000-0000-000044840000}"/>
    <cellStyle name="Normal 5 3 2 2 12" xfId="34088" xr:uid="{00000000-0005-0000-0000-000045840000}"/>
    <cellStyle name="Normal 5 3 2 2 12 2" xfId="34089" xr:uid="{00000000-0005-0000-0000-000046840000}"/>
    <cellStyle name="Normal 5 3 2 2 12 3" xfId="34090" xr:uid="{00000000-0005-0000-0000-000047840000}"/>
    <cellStyle name="Normal 5 3 2 2 13" xfId="34091" xr:uid="{00000000-0005-0000-0000-000048840000}"/>
    <cellStyle name="Normal 5 3 2 2 14" xfId="34092" xr:uid="{00000000-0005-0000-0000-000049840000}"/>
    <cellStyle name="Normal 5 3 2 2 2" xfId="1127" xr:uid="{00000000-0005-0000-0000-00004A840000}"/>
    <cellStyle name="Normal 5 3 2 2 2 10" xfId="34093" xr:uid="{00000000-0005-0000-0000-00004B840000}"/>
    <cellStyle name="Normal 5 3 2 2 2 11" xfId="34094" xr:uid="{00000000-0005-0000-0000-00004C840000}"/>
    <cellStyle name="Normal 5 3 2 2 2 2" xfId="1128" xr:uid="{00000000-0005-0000-0000-00004D840000}"/>
    <cellStyle name="Normal 5 3 2 2 2 2 2" xfId="1129" xr:uid="{00000000-0005-0000-0000-00004E840000}"/>
    <cellStyle name="Normal 5 3 2 2 2 2 2 2" xfId="34095" xr:uid="{00000000-0005-0000-0000-00004F840000}"/>
    <cellStyle name="Normal 5 3 2 2 2 2 2 2 2" xfId="34096" xr:uid="{00000000-0005-0000-0000-000050840000}"/>
    <cellStyle name="Normal 5 3 2 2 2 2 2 2 3" xfId="34097" xr:uid="{00000000-0005-0000-0000-000051840000}"/>
    <cellStyle name="Normal 5 3 2 2 2 2 2 3" xfId="34098" xr:uid="{00000000-0005-0000-0000-000052840000}"/>
    <cellStyle name="Normal 5 3 2 2 2 2 2 3 2" xfId="34099" xr:uid="{00000000-0005-0000-0000-000053840000}"/>
    <cellStyle name="Normal 5 3 2 2 2 2 2 3 3" xfId="34100" xr:uid="{00000000-0005-0000-0000-000054840000}"/>
    <cellStyle name="Normal 5 3 2 2 2 2 2 4" xfId="34101" xr:uid="{00000000-0005-0000-0000-000055840000}"/>
    <cellStyle name="Normal 5 3 2 2 2 2 2 4 2" xfId="34102" xr:uid="{00000000-0005-0000-0000-000056840000}"/>
    <cellStyle name="Normal 5 3 2 2 2 2 2 4 3" xfId="34103" xr:uid="{00000000-0005-0000-0000-000057840000}"/>
    <cellStyle name="Normal 5 3 2 2 2 2 2 5" xfId="34104" xr:uid="{00000000-0005-0000-0000-000058840000}"/>
    <cellStyle name="Normal 5 3 2 2 2 2 2 5 2" xfId="34105" xr:uid="{00000000-0005-0000-0000-000059840000}"/>
    <cellStyle name="Normal 5 3 2 2 2 2 2 5 3" xfId="34106" xr:uid="{00000000-0005-0000-0000-00005A840000}"/>
    <cellStyle name="Normal 5 3 2 2 2 2 2 6" xfId="34107" xr:uid="{00000000-0005-0000-0000-00005B840000}"/>
    <cellStyle name="Normal 5 3 2 2 2 2 2 7" xfId="34108" xr:uid="{00000000-0005-0000-0000-00005C840000}"/>
    <cellStyle name="Normal 5 3 2 2 2 2 3" xfId="34109" xr:uid="{00000000-0005-0000-0000-00005D840000}"/>
    <cellStyle name="Normal 5 3 2 2 2 2 3 2" xfId="34110" xr:uid="{00000000-0005-0000-0000-00005E840000}"/>
    <cellStyle name="Normal 5 3 2 2 2 2 3 3" xfId="34111" xr:uid="{00000000-0005-0000-0000-00005F840000}"/>
    <cellStyle name="Normal 5 3 2 2 2 2 4" xfId="34112" xr:uid="{00000000-0005-0000-0000-000060840000}"/>
    <cellStyle name="Normal 5 3 2 2 2 2 4 2" xfId="34113" xr:uid="{00000000-0005-0000-0000-000061840000}"/>
    <cellStyle name="Normal 5 3 2 2 2 2 4 3" xfId="34114" xr:uid="{00000000-0005-0000-0000-000062840000}"/>
    <cellStyle name="Normal 5 3 2 2 2 2 5" xfId="34115" xr:uid="{00000000-0005-0000-0000-000063840000}"/>
    <cellStyle name="Normal 5 3 2 2 2 2 5 2" xfId="34116" xr:uid="{00000000-0005-0000-0000-000064840000}"/>
    <cellStyle name="Normal 5 3 2 2 2 2 5 3" xfId="34117" xr:uid="{00000000-0005-0000-0000-000065840000}"/>
    <cellStyle name="Normal 5 3 2 2 2 2 6" xfId="34118" xr:uid="{00000000-0005-0000-0000-000066840000}"/>
    <cellStyle name="Normal 5 3 2 2 2 2 6 2" xfId="34119" xr:uid="{00000000-0005-0000-0000-000067840000}"/>
    <cellStyle name="Normal 5 3 2 2 2 2 6 3" xfId="34120" xr:uid="{00000000-0005-0000-0000-000068840000}"/>
    <cellStyle name="Normal 5 3 2 2 2 2 7" xfId="34121" xr:uid="{00000000-0005-0000-0000-000069840000}"/>
    <cellStyle name="Normal 5 3 2 2 2 2 8" xfId="34122" xr:uid="{00000000-0005-0000-0000-00006A840000}"/>
    <cellStyle name="Normal 5 3 2 2 2 3" xfId="1130" xr:uid="{00000000-0005-0000-0000-00006B840000}"/>
    <cellStyle name="Normal 5 3 2 2 2 3 2" xfId="34123" xr:uid="{00000000-0005-0000-0000-00006C840000}"/>
    <cellStyle name="Normal 5 3 2 2 2 3 2 2" xfId="34124" xr:uid="{00000000-0005-0000-0000-00006D840000}"/>
    <cellStyle name="Normal 5 3 2 2 2 3 2 3" xfId="34125" xr:uid="{00000000-0005-0000-0000-00006E840000}"/>
    <cellStyle name="Normal 5 3 2 2 2 3 3" xfId="34126" xr:uid="{00000000-0005-0000-0000-00006F840000}"/>
    <cellStyle name="Normal 5 3 2 2 2 3 3 2" xfId="34127" xr:uid="{00000000-0005-0000-0000-000070840000}"/>
    <cellStyle name="Normal 5 3 2 2 2 3 3 3" xfId="34128" xr:uid="{00000000-0005-0000-0000-000071840000}"/>
    <cellStyle name="Normal 5 3 2 2 2 3 4" xfId="34129" xr:uid="{00000000-0005-0000-0000-000072840000}"/>
    <cellStyle name="Normal 5 3 2 2 2 3 4 2" xfId="34130" xr:uid="{00000000-0005-0000-0000-000073840000}"/>
    <cellStyle name="Normal 5 3 2 2 2 3 4 3" xfId="34131" xr:uid="{00000000-0005-0000-0000-000074840000}"/>
    <cellStyle name="Normal 5 3 2 2 2 3 5" xfId="34132" xr:uid="{00000000-0005-0000-0000-000075840000}"/>
    <cellStyle name="Normal 5 3 2 2 2 3 5 2" xfId="34133" xr:uid="{00000000-0005-0000-0000-000076840000}"/>
    <cellStyle name="Normal 5 3 2 2 2 3 5 3" xfId="34134" xr:uid="{00000000-0005-0000-0000-000077840000}"/>
    <cellStyle name="Normal 5 3 2 2 2 3 6" xfId="34135" xr:uid="{00000000-0005-0000-0000-000078840000}"/>
    <cellStyle name="Normal 5 3 2 2 2 3 7" xfId="34136" xr:uid="{00000000-0005-0000-0000-000079840000}"/>
    <cellStyle name="Normal 5 3 2 2 2 4" xfId="34137" xr:uid="{00000000-0005-0000-0000-00007A840000}"/>
    <cellStyle name="Normal 5 3 2 2 2 4 2" xfId="34138" xr:uid="{00000000-0005-0000-0000-00007B840000}"/>
    <cellStyle name="Normal 5 3 2 2 2 4 2 2" xfId="34139" xr:uid="{00000000-0005-0000-0000-00007C840000}"/>
    <cellStyle name="Normal 5 3 2 2 2 4 2 3" xfId="34140" xr:uid="{00000000-0005-0000-0000-00007D840000}"/>
    <cellStyle name="Normal 5 3 2 2 2 4 3" xfId="34141" xr:uid="{00000000-0005-0000-0000-00007E840000}"/>
    <cellStyle name="Normal 5 3 2 2 2 4 3 2" xfId="34142" xr:uid="{00000000-0005-0000-0000-00007F840000}"/>
    <cellStyle name="Normal 5 3 2 2 2 4 3 3" xfId="34143" xr:uid="{00000000-0005-0000-0000-000080840000}"/>
    <cellStyle name="Normal 5 3 2 2 2 4 4" xfId="34144" xr:uid="{00000000-0005-0000-0000-000081840000}"/>
    <cellStyle name="Normal 5 3 2 2 2 4 4 2" xfId="34145" xr:uid="{00000000-0005-0000-0000-000082840000}"/>
    <cellStyle name="Normal 5 3 2 2 2 4 4 3" xfId="34146" xr:uid="{00000000-0005-0000-0000-000083840000}"/>
    <cellStyle name="Normal 5 3 2 2 2 4 5" xfId="34147" xr:uid="{00000000-0005-0000-0000-000084840000}"/>
    <cellStyle name="Normal 5 3 2 2 2 4 5 2" xfId="34148" xr:uid="{00000000-0005-0000-0000-000085840000}"/>
    <cellStyle name="Normal 5 3 2 2 2 4 5 3" xfId="34149" xr:uid="{00000000-0005-0000-0000-000086840000}"/>
    <cellStyle name="Normal 5 3 2 2 2 4 6" xfId="34150" xr:uid="{00000000-0005-0000-0000-000087840000}"/>
    <cellStyle name="Normal 5 3 2 2 2 4 7" xfId="34151" xr:uid="{00000000-0005-0000-0000-000088840000}"/>
    <cellStyle name="Normal 5 3 2 2 2 5" xfId="34152" xr:uid="{00000000-0005-0000-0000-000089840000}"/>
    <cellStyle name="Normal 5 3 2 2 2 5 2" xfId="34153" xr:uid="{00000000-0005-0000-0000-00008A840000}"/>
    <cellStyle name="Normal 5 3 2 2 2 5 2 2" xfId="34154" xr:uid="{00000000-0005-0000-0000-00008B840000}"/>
    <cellStyle name="Normal 5 3 2 2 2 5 2 3" xfId="34155" xr:uid="{00000000-0005-0000-0000-00008C840000}"/>
    <cellStyle name="Normal 5 3 2 2 2 5 3" xfId="34156" xr:uid="{00000000-0005-0000-0000-00008D840000}"/>
    <cellStyle name="Normal 5 3 2 2 2 5 3 2" xfId="34157" xr:uid="{00000000-0005-0000-0000-00008E840000}"/>
    <cellStyle name="Normal 5 3 2 2 2 5 3 3" xfId="34158" xr:uid="{00000000-0005-0000-0000-00008F840000}"/>
    <cellStyle name="Normal 5 3 2 2 2 5 4" xfId="34159" xr:uid="{00000000-0005-0000-0000-000090840000}"/>
    <cellStyle name="Normal 5 3 2 2 2 5 4 2" xfId="34160" xr:uid="{00000000-0005-0000-0000-000091840000}"/>
    <cellStyle name="Normal 5 3 2 2 2 5 4 3" xfId="34161" xr:uid="{00000000-0005-0000-0000-000092840000}"/>
    <cellStyle name="Normal 5 3 2 2 2 5 5" xfId="34162" xr:uid="{00000000-0005-0000-0000-000093840000}"/>
    <cellStyle name="Normal 5 3 2 2 2 5 5 2" xfId="34163" xr:uid="{00000000-0005-0000-0000-000094840000}"/>
    <cellStyle name="Normal 5 3 2 2 2 5 5 3" xfId="34164" xr:uid="{00000000-0005-0000-0000-000095840000}"/>
    <cellStyle name="Normal 5 3 2 2 2 5 6" xfId="34165" xr:uid="{00000000-0005-0000-0000-000096840000}"/>
    <cellStyle name="Normal 5 3 2 2 2 5 7" xfId="34166" xr:uid="{00000000-0005-0000-0000-000097840000}"/>
    <cellStyle name="Normal 5 3 2 2 2 6" xfId="34167" xr:uid="{00000000-0005-0000-0000-000098840000}"/>
    <cellStyle name="Normal 5 3 2 2 2 6 2" xfId="34168" xr:uid="{00000000-0005-0000-0000-000099840000}"/>
    <cellStyle name="Normal 5 3 2 2 2 6 3" xfId="34169" xr:uid="{00000000-0005-0000-0000-00009A840000}"/>
    <cellStyle name="Normal 5 3 2 2 2 7" xfId="34170" xr:uid="{00000000-0005-0000-0000-00009B840000}"/>
    <cellStyle name="Normal 5 3 2 2 2 7 2" xfId="34171" xr:uid="{00000000-0005-0000-0000-00009C840000}"/>
    <cellStyle name="Normal 5 3 2 2 2 7 3" xfId="34172" xr:uid="{00000000-0005-0000-0000-00009D840000}"/>
    <cellStyle name="Normal 5 3 2 2 2 8" xfId="34173" xr:uid="{00000000-0005-0000-0000-00009E840000}"/>
    <cellStyle name="Normal 5 3 2 2 2 8 2" xfId="34174" xr:uid="{00000000-0005-0000-0000-00009F840000}"/>
    <cellStyle name="Normal 5 3 2 2 2 8 3" xfId="34175" xr:uid="{00000000-0005-0000-0000-0000A0840000}"/>
    <cellStyle name="Normal 5 3 2 2 2 9" xfId="34176" xr:uid="{00000000-0005-0000-0000-0000A1840000}"/>
    <cellStyle name="Normal 5 3 2 2 2 9 2" xfId="34177" xr:uid="{00000000-0005-0000-0000-0000A2840000}"/>
    <cellStyle name="Normal 5 3 2 2 2 9 3" xfId="34178" xr:uid="{00000000-0005-0000-0000-0000A3840000}"/>
    <cellStyle name="Normal 5 3 2 2 3" xfId="1131" xr:uid="{00000000-0005-0000-0000-0000A4840000}"/>
    <cellStyle name="Normal 5 3 2 2 3 2" xfId="1132" xr:uid="{00000000-0005-0000-0000-0000A5840000}"/>
    <cellStyle name="Normal 5 3 2 2 3 2 2" xfId="34179" xr:uid="{00000000-0005-0000-0000-0000A6840000}"/>
    <cellStyle name="Normal 5 3 2 2 3 2 2 2" xfId="34180" xr:uid="{00000000-0005-0000-0000-0000A7840000}"/>
    <cellStyle name="Normal 5 3 2 2 3 2 2 3" xfId="34181" xr:uid="{00000000-0005-0000-0000-0000A8840000}"/>
    <cellStyle name="Normal 5 3 2 2 3 2 3" xfId="34182" xr:uid="{00000000-0005-0000-0000-0000A9840000}"/>
    <cellStyle name="Normal 5 3 2 2 3 2 3 2" xfId="34183" xr:uid="{00000000-0005-0000-0000-0000AA840000}"/>
    <cellStyle name="Normal 5 3 2 2 3 2 3 3" xfId="34184" xr:uid="{00000000-0005-0000-0000-0000AB840000}"/>
    <cellStyle name="Normal 5 3 2 2 3 2 4" xfId="34185" xr:uid="{00000000-0005-0000-0000-0000AC840000}"/>
    <cellStyle name="Normal 5 3 2 2 3 2 4 2" xfId="34186" xr:uid="{00000000-0005-0000-0000-0000AD840000}"/>
    <cellStyle name="Normal 5 3 2 2 3 2 4 3" xfId="34187" xr:uid="{00000000-0005-0000-0000-0000AE840000}"/>
    <cellStyle name="Normal 5 3 2 2 3 2 5" xfId="34188" xr:uid="{00000000-0005-0000-0000-0000AF840000}"/>
    <cellStyle name="Normal 5 3 2 2 3 2 5 2" xfId="34189" xr:uid="{00000000-0005-0000-0000-0000B0840000}"/>
    <cellStyle name="Normal 5 3 2 2 3 2 5 3" xfId="34190" xr:uid="{00000000-0005-0000-0000-0000B1840000}"/>
    <cellStyle name="Normal 5 3 2 2 3 2 6" xfId="34191" xr:uid="{00000000-0005-0000-0000-0000B2840000}"/>
    <cellStyle name="Normal 5 3 2 2 3 2 7" xfId="34192" xr:uid="{00000000-0005-0000-0000-0000B3840000}"/>
    <cellStyle name="Normal 5 3 2 2 3 3" xfId="34193" xr:uid="{00000000-0005-0000-0000-0000B4840000}"/>
    <cellStyle name="Normal 5 3 2 2 3 3 2" xfId="34194" xr:uid="{00000000-0005-0000-0000-0000B5840000}"/>
    <cellStyle name="Normal 5 3 2 2 3 3 3" xfId="34195" xr:uid="{00000000-0005-0000-0000-0000B6840000}"/>
    <cellStyle name="Normal 5 3 2 2 3 4" xfId="34196" xr:uid="{00000000-0005-0000-0000-0000B7840000}"/>
    <cellStyle name="Normal 5 3 2 2 3 4 2" xfId="34197" xr:uid="{00000000-0005-0000-0000-0000B8840000}"/>
    <cellStyle name="Normal 5 3 2 2 3 4 3" xfId="34198" xr:uid="{00000000-0005-0000-0000-0000B9840000}"/>
    <cellStyle name="Normal 5 3 2 2 3 5" xfId="34199" xr:uid="{00000000-0005-0000-0000-0000BA840000}"/>
    <cellStyle name="Normal 5 3 2 2 3 5 2" xfId="34200" xr:uid="{00000000-0005-0000-0000-0000BB840000}"/>
    <cellStyle name="Normal 5 3 2 2 3 5 3" xfId="34201" xr:uid="{00000000-0005-0000-0000-0000BC840000}"/>
    <cellStyle name="Normal 5 3 2 2 3 6" xfId="34202" xr:uid="{00000000-0005-0000-0000-0000BD840000}"/>
    <cellStyle name="Normal 5 3 2 2 3 6 2" xfId="34203" xr:uid="{00000000-0005-0000-0000-0000BE840000}"/>
    <cellStyle name="Normal 5 3 2 2 3 6 3" xfId="34204" xr:uid="{00000000-0005-0000-0000-0000BF840000}"/>
    <cellStyle name="Normal 5 3 2 2 3 7" xfId="34205" xr:uid="{00000000-0005-0000-0000-0000C0840000}"/>
    <cellStyle name="Normal 5 3 2 2 3 8" xfId="34206" xr:uid="{00000000-0005-0000-0000-0000C1840000}"/>
    <cellStyle name="Normal 5 3 2 2 4" xfId="1133" xr:uid="{00000000-0005-0000-0000-0000C2840000}"/>
    <cellStyle name="Normal 5 3 2 2 4 2" xfId="34207" xr:uid="{00000000-0005-0000-0000-0000C3840000}"/>
    <cellStyle name="Normal 5 3 2 2 4 2 2" xfId="34208" xr:uid="{00000000-0005-0000-0000-0000C4840000}"/>
    <cellStyle name="Normal 5 3 2 2 4 2 2 2" xfId="34209" xr:uid="{00000000-0005-0000-0000-0000C5840000}"/>
    <cellStyle name="Normal 5 3 2 2 4 2 2 3" xfId="34210" xr:uid="{00000000-0005-0000-0000-0000C6840000}"/>
    <cellStyle name="Normal 5 3 2 2 4 2 3" xfId="34211" xr:uid="{00000000-0005-0000-0000-0000C7840000}"/>
    <cellStyle name="Normal 5 3 2 2 4 2 3 2" xfId="34212" xr:uid="{00000000-0005-0000-0000-0000C8840000}"/>
    <cellStyle name="Normal 5 3 2 2 4 2 3 3" xfId="34213" xr:uid="{00000000-0005-0000-0000-0000C9840000}"/>
    <cellStyle name="Normal 5 3 2 2 4 2 4" xfId="34214" xr:uid="{00000000-0005-0000-0000-0000CA840000}"/>
    <cellStyle name="Normal 5 3 2 2 4 2 4 2" xfId="34215" xr:uid="{00000000-0005-0000-0000-0000CB840000}"/>
    <cellStyle name="Normal 5 3 2 2 4 2 4 3" xfId="34216" xr:uid="{00000000-0005-0000-0000-0000CC840000}"/>
    <cellStyle name="Normal 5 3 2 2 4 2 5" xfId="34217" xr:uid="{00000000-0005-0000-0000-0000CD840000}"/>
    <cellStyle name="Normal 5 3 2 2 4 2 5 2" xfId="34218" xr:uid="{00000000-0005-0000-0000-0000CE840000}"/>
    <cellStyle name="Normal 5 3 2 2 4 2 5 3" xfId="34219" xr:uid="{00000000-0005-0000-0000-0000CF840000}"/>
    <cellStyle name="Normal 5 3 2 2 4 2 6" xfId="34220" xr:uid="{00000000-0005-0000-0000-0000D0840000}"/>
    <cellStyle name="Normal 5 3 2 2 4 2 7" xfId="34221" xr:uid="{00000000-0005-0000-0000-0000D1840000}"/>
    <cellStyle name="Normal 5 3 2 2 4 3" xfId="34222" xr:uid="{00000000-0005-0000-0000-0000D2840000}"/>
    <cellStyle name="Normal 5 3 2 2 4 3 2" xfId="34223" xr:uid="{00000000-0005-0000-0000-0000D3840000}"/>
    <cellStyle name="Normal 5 3 2 2 4 3 3" xfId="34224" xr:uid="{00000000-0005-0000-0000-0000D4840000}"/>
    <cellStyle name="Normal 5 3 2 2 4 4" xfId="34225" xr:uid="{00000000-0005-0000-0000-0000D5840000}"/>
    <cellStyle name="Normal 5 3 2 2 4 4 2" xfId="34226" xr:uid="{00000000-0005-0000-0000-0000D6840000}"/>
    <cellStyle name="Normal 5 3 2 2 4 4 3" xfId="34227" xr:uid="{00000000-0005-0000-0000-0000D7840000}"/>
    <cellStyle name="Normal 5 3 2 2 4 5" xfId="34228" xr:uid="{00000000-0005-0000-0000-0000D8840000}"/>
    <cellStyle name="Normal 5 3 2 2 4 5 2" xfId="34229" xr:uid="{00000000-0005-0000-0000-0000D9840000}"/>
    <cellStyle name="Normal 5 3 2 2 4 5 3" xfId="34230" xr:uid="{00000000-0005-0000-0000-0000DA840000}"/>
    <cellStyle name="Normal 5 3 2 2 4 6" xfId="34231" xr:uid="{00000000-0005-0000-0000-0000DB840000}"/>
    <cellStyle name="Normal 5 3 2 2 4 6 2" xfId="34232" xr:uid="{00000000-0005-0000-0000-0000DC840000}"/>
    <cellStyle name="Normal 5 3 2 2 4 6 3" xfId="34233" xr:uid="{00000000-0005-0000-0000-0000DD840000}"/>
    <cellStyle name="Normal 5 3 2 2 4 7" xfId="34234" xr:uid="{00000000-0005-0000-0000-0000DE840000}"/>
    <cellStyle name="Normal 5 3 2 2 4 8" xfId="34235" xr:uid="{00000000-0005-0000-0000-0000DF840000}"/>
    <cellStyle name="Normal 5 3 2 2 5" xfId="34236" xr:uid="{00000000-0005-0000-0000-0000E0840000}"/>
    <cellStyle name="Normal 5 3 2 2 5 2" xfId="34237" xr:uid="{00000000-0005-0000-0000-0000E1840000}"/>
    <cellStyle name="Normal 5 3 2 2 5 2 2" xfId="34238" xr:uid="{00000000-0005-0000-0000-0000E2840000}"/>
    <cellStyle name="Normal 5 3 2 2 5 2 3" xfId="34239" xr:uid="{00000000-0005-0000-0000-0000E3840000}"/>
    <cellStyle name="Normal 5 3 2 2 5 3" xfId="34240" xr:uid="{00000000-0005-0000-0000-0000E4840000}"/>
    <cellStyle name="Normal 5 3 2 2 5 3 2" xfId="34241" xr:uid="{00000000-0005-0000-0000-0000E5840000}"/>
    <cellStyle name="Normal 5 3 2 2 5 3 3" xfId="34242" xr:uid="{00000000-0005-0000-0000-0000E6840000}"/>
    <cellStyle name="Normal 5 3 2 2 5 4" xfId="34243" xr:uid="{00000000-0005-0000-0000-0000E7840000}"/>
    <cellStyle name="Normal 5 3 2 2 5 4 2" xfId="34244" xr:uid="{00000000-0005-0000-0000-0000E8840000}"/>
    <cellStyle name="Normal 5 3 2 2 5 4 3" xfId="34245" xr:uid="{00000000-0005-0000-0000-0000E9840000}"/>
    <cellStyle name="Normal 5 3 2 2 5 5" xfId="34246" xr:uid="{00000000-0005-0000-0000-0000EA840000}"/>
    <cellStyle name="Normal 5 3 2 2 5 5 2" xfId="34247" xr:uid="{00000000-0005-0000-0000-0000EB840000}"/>
    <cellStyle name="Normal 5 3 2 2 5 5 3" xfId="34248" xr:uid="{00000000-0005-0000-0000-0000EC840000}"/>
    <cellStyle name="Normal 5 3 2 2 5 6" xfId="34249" xr:uid="{00000000-0005-0000-0000-0000ED840000}"/>
    <cellStyle name="Normal 5 3 2 2 5 7" xfId="34250" xr:uid="{00000000-0005-0000-0000-0000EE840000}"/>
    <cellStyle name="Normal 5 3 2 2 6" xfId="34251" xr:uid="{00000000-0005-0000-0000-0000EF840000}"/>
    <cellStyle name="Normal 5 3 2 2 6 2" xfId="34252" xr:uid="{00000000-0005-0000-0000-0000F0840000}"/>
    <cellStyle name="Normal 5 3 2 2 6 2 2" xfId="34253" xr:uid="{00000000-0005-0000-0000-0000F1840000}"/>
    <cellStyle name="Normal 5 3 2 2 6 2 3" xfId="34254" xr:uid="{00000000-0005-0000-0000-0000F2840000}"/>
    <cellStyle name="Normal 5 3 2 2 6 3" xfId="34255" xr:uid="{00000000-0005-0000-0000-0000F3840000}"/>
    <cellStyle name="Normal 5 3 2 2 6 3 2" xfId="34256" xr:uid="{00000000-0005-0000-0000-0000F4840000}"/>
    <cellStyle name="Normal 5 3 2 2 6 3 3" xfId="34257" xr:uid="{00000000-0005-0000-0000-0000F5840000}"/>
    <cellStyle name="Normal 5 3 2 2 6 4" xfId="34258" xr:uid="{00000000-0005-0000-0000-0000F6840000}"/>
    <cellStyle name="Normal 5 3 2 2 6 4 2" xfId="34259" xr:uid="{00000000-0005-0000-0000-0000F7840000}"/>
    <cellStyle name="Normal 5 3 2 2 6 4 3" xfId="34260" xr:uid="{00000000-0005-0000-0000-0000F8840000}"/>
    <cellStyle name="Normal 5 3 2 2 6 5" xfId="34261" xr:uid="{00000000-0005-0000-0000-0000F9840000}"/>
    <cellStyle name="Normal 5 3 2 2 6 5 2" xfId="34262" xr:uid="{00000000-0005-0000-0000-0000FA840000}"/>
    <cellStyle name="Normal 5 3 2 2 6 5 3" xfId="34263" xr:uid="{00000000-0005-0000-0000-0000FB840000}"/>
    <cellStyle name="Normal 5 3 2 2 6 6" xfId="34264" xr:uid="{00000000-0005-0000-0000-0000FC840000}"/>
    <cellStyle name="Normal 5 3 2 2 6 7" xfId="34265" xr:uid="{00000000-0005-0000-0000-0000FD840000}"/>
    <cellStyle name="Normal 5 3 2 2 7" xfId="34266" xr:uid="{00000000-0005-0000-0000-0000FE840000}"/>
    <cellStyle name="Normal 5 3 2 2 7 2" xfId="34267" xr:uid="{00000000-0005-0000-0000-0000FF840000}"/>
    <cellStyle name="Normal 5 3 2 2 7 2 2" xfId="34268" xr:uid="{00000000-0005-0000-0000-000000850000}"/>
    <cellStyle name="Normal 5 3 2 2 7 2 3" xfId="34269" xr:uid="{00000000-0005-0000-0000-000001850000}"/>
    <cellStyle name="Normal 5 3 2 2 7 3" xfId="34270" xr:uid="{00000000-0005-0000-0000-000002850000}"/>
    <cellStyle name="Normal 5 3 2 2 7 3 2" xfId="34271" xr:uid="{00000000-0005-0000-0000-000003850000}"/>
    <cellStyle name="Normal 5 3 2 2 7 3 3" xfId="34272" xr:uid="{00000000-0005-0000-0000-000004850000}"/>
    <cellStyle name="Normal 5 3 2 2 7 4" xfId="34273" xr:uid="{00000000-0005-0000-0000-000005850000}"/>
    <cellStyle name="Normal 5 3 2 2 7 4 2" xfId="34274" xr:uid="{00000000-0005-0000-0000-000006850000}"/>
    <cellStyle name="Normal 5 3 2 2 7 4 3" xfId="34275" xr:uid="{00000000-0005-0000-0000-000007850000}"/>
    <cellStyle name="Normal 5 3 2 2 7 5" xfId="34276" xr:uid="{00000000-0005-0000-0000-000008850000}"/>
    <cellStyle name="Normal 5 3 2 2 7 5 2" xfId="34277" xr:uid="{00000000-0005-0000-0000-000009850000}"/>
    <cellStyle name="Normal 5 3 2 2 7 5 3" xfId="34278" xr:uid="{00000000-0005-0000-0000-00000A850000}"/>
    <cellStyle name="Normal 5 3 2 2 7 6" xfId="34279" xr:uid="{00000000-0005-0000-0000-00000B850000}"/>
    <cellStyle name="Normal 5 3 2 2 7 7" xfId="34280" xr:uid="{00000000-0005-0000-0000-00000C850000}"/>
    <cellStyle name="Normal 5 3 2 2 8" xfId="34281" xr:uid="{00000000-0005-0000-0000-00000D850000}"/>
    <cellStyle name="Normal 5 3 2 2 8 2" xfId="34282" xr:uid="{00000000-0005-0000-0000-00000E850000}"/>
    <cellStyle name="Normal 5 3 2 2 8 2 2" xfId="34283" xr:uid="{00000000-0005-0000-0000-00000F850000}"/>
    <cellStyle name="Normal 5 3 2 2 8 2 3" xfId="34284" xr:uid="{00000000-0005-0000-0000-000010850000}"/>
    <cellStyle name="Normal 5 3 2 2 8 3" xfId="34285" xr:uid="{00000000-0005-0000-0000-000011850000}"/>
    <cellStyle name="Normal 5 3 2 2 8 3 2" xfId="34286" xr:uid="{00000000-0005-0000-0000-000012850000}"/>
    <cellStyle name="Normal 5 3 2 2 8 3 3" xfId="34287" xr:uid="{00000000-0005-0000-0000-000013850000}"/>
    <cellStyle name="Normal 5 3 2 2 8 4" xfId="34288" xr:uid="{00000000-0005-0000-0000-000014850000}"/>
    <cellStyle name="Normal 5 3 2 2 8 4 2" xfId="34289" xr:uid="{00000000-0005-0000-0000-000015850000}"/>
    <cellStyle name="Normal 5 3 2 2 8 4 3" xfId="34290" xr:uid="{00000000-0005-0000-0000-000016850000}"/>
    <cellStyle name="Normal 5 3 2 2 8 5" xfId="34291" xr:uid="{00000000-0005-0000-0000-000017850000}"/>
    <cellStyle name="Normal 5 3 2 2 8 5 2" xfId="34292" xr:uid="{00000000-0005-0000-0000-000018850000}"/>
    <cellStyle name="Normal 5 3 2 2 8 5 3" xfId="34293" xr:uid="{00000000-0005-0000-0000-000019850000}"/>
    <cellStyle name="Normal 5 3 2 2 8 6" xfId="34294" xr:uid="{00000000-0005-0000-0000-00001A850000}"/>
    <cellStyle name="Normal 5 3 2 2 8 7" xfId="34295" xr:uid="{00000000-0005-0000-0000-00001B850000}"/>
    <cellStyle name="Normal 5 3 2 2 9" xfId="34296" xr:uid="{00000000-0005-0000-0000-00001C850000}"/>
    <cellStyle name="Normal 5 3 2 2 9 2" xfId="34297" xr:uid="{00000000-0005-0000-0000-00001D850000}"/>
    <cellStyle name="Normal 5 3 2 2 9 3" xfId="34298" xr:uid="{00000000-0005-0000-0000-00001E850000}"/>
    <cellStyle name="Normal 5 3 2 3" xfId="1134" xr:uid="{00000000-0005-0000-0000-00001F850000}"/>
    <cellStyle name="Normal 5 3 2 3 10" xfId="34299" xr:uid="{00000000-0005-0000-0000-000020850000}"/>
    <cellStyle name="Normal 5 3 2 3 11" xfId="34300" xr:uid="{00000000-0005-0000-0000-000021850000}"/>
    <cellStyle name="Normal 5 3 2 3 2" xfId="1135" xr:uid="{00000000-0005-0000-0000-000022850000}"/>
    <cellStyle name="Normal 5 3 2 3 2 2" xfId="1136" xr:uid="{00000000-0005-0000-0000-000023850000}"/>
    <cellStyle name="Normal 5 3 2 3 2 2 2" xfId="34301" xr:uid="{00000000-0005-0000-0000-000024850000}"/>
    <cellStyle name="Normal 5 3 2 3 2 2 2 2" xfId="34302" xr:uid="{00000000-0005-0000-0000-000025850000}"/>
    <cellStyle name="Normal 5 3 2 3 2 2 2 3" xfId="34303" xr:uid="{00000000-0005-0000-0000-000026850000}"/>
    <cellStyle name="Normal 5 3 2 3 2 2 3" xfId="34304" xr:uid="{00000000-0005-0000-0000-000027850000}"/>
    <cellStyle name="Normal 5 3 2 3 2 2 3 2" xfId="34305" xr:uid="{00000000-0005-0000-0000-000028850000}"/>
    <cellStyle name="Normal 5 3 2 3 2 2 3 3" xfId="34306" xr:uid="{00000000-0005-0000-0000-000029850000}"/>
    <cellStyle name="Normal 5 3 2 3 2 2 4" xfId="34307" xr:uid="{00000000-0005-0000-0000-00002A850000}"/>
    <cellStyle name="Normal 5 3 2 3 2 2 4 2" xfId="34308" xr:uid="{00000000-0005-0000-0000-00002B850000}"/>
    <cellStyle name="Normal 5 3 2 3 2 2 4 3" xfId="34309" xr:uid="{00000000-0005-0000-0000-00002C850000}"/>
    <cellStyle name="Normal 5 3 2 3 2 2 5" xfId="34310" xr:uid="{00000000-0005-0000-0000-00002D850000}"/>
    <cellStyle name="Normal 5 3 2 3 2 2 5 2" xfId="34311" xr:uid="{00000000-0005-0000-0000-00002E850000}"/>
    <cellStyle name="Normal 5 3 2 3 2 2 5 3" xfId="34312" xr:uid="{00000000-0005-0000-0000-00002F850000}"/>
    <cellStyle name="Normal 5 3 2 3 2 2 6" xfId="34313" xr:uid="{00000000-0005-0000-0000-000030850000}"/>
    <cellStyle name="Normal 5 3 2 3 2 2 7" xfId="34314" xr:uid="{00000000-0005-0000-0000-000031850000}"/>
    <cellStyle name="Normal 5 3 2 3 2 3" xfId="34315" xr:uid="{00000000-0005-0000-0000-000032850000}"/>
    <cellStyle name="Normal 5 3 2 3 2 3 2" xfId="34316" xr:uid="{00000000-0005-0000-0000-000033850000}"/>
    <cellStyle name="Normal 5 3 2 3 2 3 3" xfId="34317" xr:uid="{00000000-0005-0000-0000-000034850000}"/>
    <cellStyle name="Normal 5 3 2 3 2 4" xfId="34318" xr:uid="{00000000-0005-0000-0000-000035850000}"/>
    <cellStyle name="Normal 5 3 2 3 2 4 2" xfId="34319" xr:uid="{00000000-0005-0000-0000-000036850000}"/>
    <cellStyle name="Normal 5 3 2 3 2 4 3" xfId="34320" xr:uid="{00000000-0005-0000-0000-000037850000}"/>
    <cellStyle name="Normal 5 3 2 3 2 5" xfId="34321" xr:uid="{00000000-0005-0000-0000-000038850000}"/>
    <cellStyle name="Normal 5 3 2 3 2 5 2" xfId="34322" xr:uid="{00000000-0005-0000-0000-000039850000}"/>
    <cellStyle name="Normal 5 3 2 3 2 5 3" xfId="34323" xr:uid="{00000000-0005-0000-0000-00003A850000}"/>
    <cellStyle name="Normal 5 3 2 3 2 6" xfId="34324" xr:uid="{00000000-0005-0000-0000-00003B850000}"/>
    <cellStyle name="Normal 5 3 2 3 2 6 2" xfId="34325" xr:uid="{00000000-0005-0000-0000-00003C850000}"/>
    <cellStyle name="Normal 5 3 2 3 2 6 3" xfId="34326" xr:uid="{00000000-0005-0000-0000-00003D850000}"/>
    <cellStyle name="Normal 5 3 2 3 2 7" xfId="34327" xr:uid="{00000000-0005-0000-0000-00003E850000}"/>
    <cellStyle name="Normal 5 3 2 3 2 8" xfId="34328" xr:uid="{00000000-0005-0000-0000-00003F850000}"/>
    <cellStyle name="Normal 5 3 2 3 3" xfId="1137" xr:uid="{00000000-0005-0000-0000-000040850000}"/>
    <cellStyle name="Normal 5 3 2 3 3 2" xfId="34329" xr:uid="{00000000-0005-0000-0000-000041850000}"/>
    <cellStyle name="Normal 5 3 2 3 3 2 2" xfId="34330" xr:uid="{00000000-0005-0000-0000-000042850000}"/>
    <cellStyle name="Normal 5 3 2 3 3 2 3" xfId="34331" xr:uid="{00000000-0005-0000-0000-000043850000}"/>
    <cellStyle name="Normal 5 3 2 3 3 3" xfId="34332" xr:uid="{00000000-0005-0000-0000-000044850000}"/>
    <cellStyle name="Normal 5 3 2 3 3 3 2" xfId="34333" xr:uid="{00000000-0005-0000-0000-000045850000}"/>
    <cellStyle name="Normal 5 3 2 3 3 3 3" xfId="34334" xr:uid="{00000000-0005-0000-0000-000046850000}"/>
    <cellStyle name="Normal 5 3 2 3 3 4" xfId="34335" xr:uid="{00000000-0005-0000-0000-000047850000}"/>
    <cellStyle name="Normal 5 3 2 3 3 4 2" xfId="34336" xr:uid="{00000000-0005-0000-0000-000048850000}"/>
    <cellStyle name="Normal 5 3 2 3 3 4 3" xfId="34337" xr:uid="{00000000-0005-0000-0000-000049850000}"/>
    <cellStyle name="Normal 5 3 2 3 3 5" xfId="34338" xr:uid="{00000000-0005-0000-0000-00004A850000}"/>
    <cellStyle name="Normal 5 3 2 3 3 5 2" xfId="34339" xr:uid="{00000000-0005-0000-0000-00004B850000}"/>
    <cellStyle name="Normal 5 3 2 3 3 5 3" xfId="34340" xr:uid="{00000000-0005-0000-0000-00004C850000}"/>
    <cellStyle name="Normal 5 3 2 3 3 6" xfId="34341" xr:uid="{00000000-0005-0000-0000-00004D850000}"/>
    <cellStyle name="Normal 5 3 2 3 3 7" xfId="34342" xr:uid="{00000000-0005-0000-0000-00004E850000}"/>
    <cellStyle name="Normal 5 3 2 3 4" xfId="34343" xr:uid="{00000000-0005-0000-0000-00004F850000}"/>
    <cellStyle name="Normal 5 3 2 3 4 2" xfId="34344" xr:uid="{00000000-0005-0000-0000-000050850000}"/>
    <cellStyle name="Normal 5 3 2 3 4 2 2" xfId="34345" xr:uid="{00000000-0005-0000-0000-000051850000}"/>
    <cellStyle name="Normal 5 3 2 3 4 2 3" xfId="34346" xr:uid="{00000000-0005-0000-0000-000052850000}"/>
    <cellStyle name="Normal 5 3 2 3 4 3" xfId="34347" xr:uid="{00000000-0005-0000-0000-000053850000}"/>
    <cellStyle name="Normal 5 3 2 3 4 3 2" xfId="34348" xr:uid="{00000000-0005-0000-0000-000054850000}"/>
    <cellStyle name="Normal 5 3 2 3 4 3 3" xfId="34349" xr:uid="{00000000-0005-0000-0000-000055850000}"/>
    <cellStyle name="Normal 5 3 2 3 4 4" xfId="34350" xr:uid="{00000000-0005-0000-0000-000056850000}"/>
    <cellStyle name="Normal 5 3 2 3 4 4 2" xfId="34351" xr:uid="{00000000-0005-0000-0000-000057850000}"/>
    <cellStyle name="Normal 5 3 2 3 4 4 3" xfId="34352" xr:uid="{00000000-0005-0000-0000-000058850000}"/>
    <cellStyle name="Normal 5 3 2 3 4 5" xfId="34353" xr:uid="{00000000-0005-0000-0000-000059850000}"/>
    <cellStyle name="Normal 5 3 2 3 4 5 2" xfId="34354" xr:uid="{00000000-0005-0000-0000-00005A850000}"/>
    <cellStyle name="Normal 5 3 2 3 4 5 3" xfId="34355" xr:uid="{00000000-0005-0000-0000-00005B850000}"/>
    <cellStyle name="Normal 5 3 2 3 4 6" xfId="34356" xr:uid="{00000000-0005-0000-0000-00005C850000}"/>
    <cellStyle name="Normal 5 3 2 3 4 7" xfId="34357" xr:uid="{00000000-0005-0000-0000-00005D850000}"/>
    <cellStyle name="Normal 5 3 2 3 5" xfId="34358" xr:uid="{00000000-0005-0000-0000-00005E850000}"/>
    <cellStyle name="Normal 5 3 2 3 5 2" xfId="34359" xr:uid="{00000000-0005-0000-0000-00005F850000}"/>
    <cellStyle name="Normal 5 3 2 3 5 2 2" xfId="34360" xr:uid="{00000000-0005-0000-0000-000060850000}"/>
    <cellStyle name="Normal 5 3 2 3 5 2 3" xfId="34361" xr:uid="{00000000-0005-0000-0000-000061850000}"/>
    <cellStyle name="Normal 5 3 2 3 5 3" xfId="34362" xr:uid="{00000000-0005-0000-0000-000062850000}"/>
    <cellStyle name="Normal 5 3 2 3 5 3 2" xfId="34363" xr:uid="{00000000-0005-0000-0000-000063850000}"/>
    <cellStyle name="Normal 5 3 2 3 5 3 3" xfId="34364" xr:uid="{00000000-0005-0000-0000-000064850000}"/>
    <cellStyle name="Normal 5 3 2 3 5 4" xfId="34365" xr:uid="{00000000-0005-0000-0000-000065850000}"/>
    <cellStyle name="Normal 5 3 2 3 5 4 2" xfId="34366" xr:uid="{00000000-0005-0000-0000-000066850000}"/>
    <cellStyle name="Normal 5 3 2 3 5 4 3" xfId="34367" xr:uid="{00000000-0005-0000-0000-000067850000}"/>
    <cellStyle name="Normal 5 3 2 3 5 5" xfId="34368" xr:uid="{00000000-0005-0000-0000-000068850000}"/>
    <cellStyle name="Normal 5 3 2 3 5 5 2" xfId="34369" xr:uid="{00000000-0005-0000-0000-000069850000}"/>
    <cellStyle name="Normal 5 3 2 3 5 5 3" xfId="34370" xr:uid="{00000000-0005-0000-0000-00006A850000}"/>
    <cellStyle name="Normal 5 3 2 3 5 6" xfId="34371" xr:uid="{00000000-0005-0000-0000-00006B850000}"/>
    <cellStyle name="Normal 5 3 2 3 5 7" xfId="34372" xr:uid="{00000000-0005-0000-0000-00006C850000}"/>
    <cellStyle name="Normal 5 3 2 3 6" xfId="34373" xr:uid="{00000000-0005-0000-0000-00006D850000}"/>
    <cellStyle name="Normal 5 3 2 3 6 2" xfId="34374" xr:uid="{00000000-0005-0000-0000-00006E850000}"/>
    <cellStyle name="Normal 5 3 2 3 6 3" xfId="34375" xr:uid="{00000000-0005-0000-0000-00006F850000}"/>
    <cellStyle name="Normal 5 3 2 3 7" xfId="34376" xr:uid="{00000000-0005-0000-0000-000070850000}"/>
    <cellStyle name="Normal 5 3 2 3 7 2" xfId="34377" xr:uid="{00000000-0005-0000-0000-000071850000}"/>
    <cellStyle name="Normal 5 3 2 3 7 3" xfId="34378" xr:uid="{00000000-0005-0000-0000-000072850000}"/>
    <cellStyle name="Normal 5 3 2 3 8" xfId="34379" xr:uid="{00000000-0005-0000-0000-000073850000}"/>
    <cellStyle name="Normal 5 3 2 3 8 2" xfId="34380" xr:uid="{00000000-0005-0000-0000-000074850000}"/>
    <cellStyle name="Normal 5 3 2 3 8 3" xfId="34381" xr:uid="{00000000-0005-0000-0000-000075850000}"/>
    <cellStyle name="Normal 5 3 2 3 9" xfId="34382" xr:uid="{00000000-0005-0000-0000-000076850000}"/>
    <cellStyle name="Normal 5 3 2 3 9 2" xfId="34383" xr:uid="{00000000-0005-0000-0000-000077850000}"/>
    <cellStyle name="Normal 5 3 2 3 9 3" xfId="34384" xr:uid="{00000000-0005-0000-0000-000078850000}"/>
    <cellStyle name="Normal 5 3 2 4" xfId="1138" xr:uid="{00000000-0005-0000-0000-000079850000}"/>
    <cellStyle name="Normal 5 3 2 4 2" xfId="1139" xr:uid="{00000000-0005-0000-0000-00007A850000}"/>
    <cellStyle name="Normal 5 3 2 4 2 2" xfId="34385" xr:uid="{00000000-0005-0000-0000-00007B850000}"/>
    <cellStyle name="Normal 5 3 2 4 2 2 2" xfId="34386" xr:uid="{00000000-0005-0000-0000-00007C850000}"/>
    <cellStyle name="Normal 5 3 2 4 2 2 3" xfId="34387" xr:uid="{00000000-0005-0000-0000-00007D850000}"/>
    <cellStyle name="Normal 5 3 2 4 2 3" xfId="34388" xr:uid="{00000000-0005-0000-0000-00007E850000}"/>
    <cellStyle name="Normal 5 3 2 4 2 3 2" xfId="34389" xr:uid="{00000000-0005-0000-0000-00007F850000}"/>
    <cellStyle name="Normal 5 3 2 4 2 3 3" xfId="34390" xr:uid="{00000000-0005-0000-0000-000080850000}"/>
    <cellStyle name="Normal 5 3 2 4 2 4" xfId="34391" xr:uid="{00000000-0005-0000-0000-000081850000}"/>
    <cellStyle name="Normal 5 3 2 4 2 4 2" xfId="34392" xr:uid="{00000000-0005-0000-0000-000082850000}"/>
    <cellStyle name="Normal 5 3 2 4 2 4 3" xfId="34393" xr:uid="{00000000-0005-0000-0000-000083850000}"/>
    <cellStyle name="Normal 5 3 2 4 2 5" xfId="34394" xr:uid="{00000000-0005-0000-0000-000084850000}"/>
    <cellStyle name="Normal 5 3 2 4 2 5 2" xfId="34395" xr:uid="{00000000-0005-0000-0000-000085850000}"/>
    <cellStyle name="Normal 5 3 2 4 2 5 3" xfId="34396" xr:uid="{00000000-0005-0000-0000-000086850000}"/>
    <cellStyle name="Normal 5 3 2 4 2 6" xfId="34397" xr:uid="{00000000-0005-0000-0000-000087850000}"/>
    <cellStyle name="Normal 5 3 2 4 2 7" xfId="34398" xr:uid="{00000000-0005-0000-0000-000088850000}"/>
    <cellStyle name="Normal 5 3 2 4 3" xfId="34399" xr:uid="{00000000-0005-0000-0000-000089850000}"/>
    <cellStyle name="Normal 5 3 2 4 3 2" xfId="34400" xr:uid="{00000000-0005-0000-0000-00008A850000}"/>
    <cellStyle name="Normal 5 3 2 4 3 3" xfId="34401" xr:uid="{00000000-0005-0000-0000-00008B850000}"/>
    <cellStyle name="Normal 5 3 2 4 4" xfId="34402" xr:uid="{00000000-0005-0000-0000-00008C850000}"/>
    <cellStyle name="Normal 5 3 2 4 4 2" xfId="34403" xr:uid="{00000000-0005-0000-0000-00008D850000}"/>
    <cellStyle name="Normal 5 3 2 4 4 3" xfId="34404" xr:uid="{00000000-0005-0000-0000-00008E850000}"/>
    <cellStyle name="Normal 5 3 2 4 5" xfId="34405" xr:uid="{00000000-0005-0000-0000-00008F850000}"/>
    <cellStyle name="Normal 5 3 2 4 5 2" xfId="34406" xr:uid="{00000000-0005-0000-0000-000090850000}"/>
    <cellStyle name="Normal 5 3 2 4 5 3" xfId="34407" xr:uid="{00000000-0005-0000-0000-000091850000}"/>
    <cellStyle name="Normal 5 3 2 4 6" xfId="34408" xr:uid="{00000000-0005-0000-0000-000092850000}"/>
    <cellStyle name="Normal 5 3 2 4 6 2" xfId="34409" xr:uid="{00000000-0005-0000-0000-000093850000}"/>
    <cellStyle name="Normal 5 3 2 4 6 3" xfId="34410" xr:uid="{00000000-0005-0000-0000-000094850000}"/>
    <cellStyle name="Normal 5 3 2 4 7" xfId="34411" xr:uid="{00000000-0005-0000-0000-000095850000}"/>
    <cellStyle name="Normal 5 3 2 4 8" xfId="34412" xr:uid="{00000000-0005-0000-0000-000096850000}"/>
    <cellStyle name="Normal 5 3 2 5" xfId="1140" xr:uid="{00000000-0005-0000-0000-000097850000}"/>
    <cellStyle name="Normal 5 3 2 5 2" xfId="34413" xr:uid="{00000000-0005-0000-0000-000098850000}"/>
    <cellStyle name="Normal 5 3 2 5 2 2" xfId="34414" xr:uid="{00000000-0005-0000-0000-000099850000}"/>
    <cellStyle name="Normal 5 3 2 5 2 2 2" xfId="34415" xr:uid="{00000000-0005-0000-0000-00009A850000}"/>
    <cellStyle name="Normal 5 3 2 5 2 2 3" xfId="34416" xr:uid="{00000000-0005-0000-0000-00009B850000}"/>
    <cellStyle name="Normal 5 3 2 5 2 3" xfId="34417" xr:uid="{00000000-0005-0000-0000-00009C850000}"/>
    <cellStyle name="Normal 5 3 2 5 2 3 2" xfId="34418" xr:uid="{00000000-0005-0000-0000-00009D850000}"/>
    <cellStyle name="Normal 5 3 2 5 2 3 3" xfId="34419" xr:uid="{00000000-0005-0000-0000-00009E850000}"/>
    <cellStyle name="Normal 5 3 2 5 2 4" xfId="34420" xr:uid="{00000000-0005-0000-0000-00009F850000}"/>
    <cellStyle name="Normal 5 3 2 5 2 4 2" xfId="34421" xr:uid="{00000000-0005-0000-0000-0000A0850000}"/>
    <cellStyle name="Normal 5 3 2 5 2 4 3" xfId="34422" xr:uid="{00000000-0005-0000-0000-0000A1850000}"/>
    <cellStyle name="Normal 5 3 2 5 2 5" xfId="34423" xr:uid="{00000000-0005-0000-0000-0000A2850000}"/>
    <cellStyle name="Normal 5 3 2 5 2 5 2" xfId="34424" xr:uid="{00000000-0005-0000-0000-0000A3850000}"/>
    <cellStyle name="Normal 5 3 2 5 2 5 3" xfId="34425" xr:uid="{00000000-0005-0000-0000-0000A4850000}"/>
    <cellStyle name="Normal 5 3 2 5 2 6" xfId="34426" xr:uid="{00000000-0005-0000-0000-0000A5850000}"/>
    <cellStyle name="Normal 5 3 2 5 2 7" xfId="34427" xr:uid="{00000000-0005-0000-0000-0000A6850000}"/>
    <cellStyle name="Normal 5 3 2 5 3" xfId="34428" xr:uid="{00000000-0005-0000-0000-0000A7850000}"/>
    <cellStyle name="Normal 5 3 2 5 3 2" xfId="34429" xr:uid="{00000000-0005-0000-0000-0000A8850000}"/>
    <cellStyle name="Normal 5 3 2 5 3 3" xfId="34430" xr:uid="{00000000-0005-0000-0000-0000A9850000}"/>
    <cellStyle name="Normal 5 3 2 5 4" xfId="34431" xr:uid="{00000000-0005-0000-0000-0000AA850000}"/>
    <cellStyle name="Normal 5 3 2 5 4 2" xfId="34432" xr:uid="{00000000-0005-0000-0000-0000AB850000}"/>
    <cellStyle name="Normal 5 3 2 5 4 3" xfId="34433" xr:uid="{00000000-0005-0000-0000-0000AC850000}"/>
    <cellStyle name="Normal 5 3 2 5 5" xfId="34434" xr:uid="{00000000-0005-0000-0000-0000AD850000}"/>
    <cellStyle name="Normal 5 3 2 5 5 2" xfId="34435" xr:uid="{00000000-0005-0000-0000-0000AE850000}"/>
    <cellStyle name="Normal 5 3 2 5 5 3" xfId="34436" xr:uid="{00000000-0005-0000-0000-0000AF850000}"/>
    <cellStyle name="Normal 5 3 2 5 6" xfId="34437" xr:uid="{00000000-0005-0000-0000-0000B0850000}"/>
    <cellStyle name="Normal 5 3 2 5 6 2" xfId="34438" xr:uid="{00000000-0005-0000-0000-0000B1850000}"/>
    <cellStyle name="Normal 5 3 2 5 6 3" xfId="34439" xr:uid="{00000000-0005-0000-0000-0000B2850000}"/>
    <cellStyle name="Normal 5 3 2 5 7" xfId="34440" xr:uid="{00000000-0005-0000-0000-0000B3850000}"/>
    <cellStyle name="Normal 5 3 2 5 8" xfId="34441" xr:uid="{00000000-0005-0000-0000-0000B4850000}"/>
    <cellStyle name="Normal 5 3 2 6" xfId="34442" xr:uid="{00000000-0005-0000-0000-0000B5850000}"/>
    <cellStyle name="Normal 5 3 2 6 2" xfId="34443" xr:uid="{00000000-0005-0000-0000-0000B6850000}"/>
    <cellStyle name="Normal 5 3 2 6 2 2" xfId="34444" xr:uid="{00000000-0005-0000-0000-0000B7850000}"/>
    <cellStyle name="Normal 5 3 2 6 2 3" xfId="34445" xr:uid="{00000000-0005-0000-0000-0000B8850000}"/>
    <cellStyle name="Normal 5 3 2 6 3" xfId="34446" xr:uid="{00000000-0005-0000-0000-0000B9850000}"/>
    <cellStyle name="Normal 5 3 2 6 3 2" xfId="34447" xr:uid="{00000000-0005-0000-0000-0000BA850000}"/>
    <cellStyle name="Normal 5 3 2 6 3 3" xfId="34448" xr:uid="{00000000-0005-0000-0000-0000BB850000}"/>
    <cellStyle name="Normal 5 3 2 6 4" xfId="34449" xr:uid="{00000000-0005-0000-0000-0000BC850000}"/>
    <cellStyle name="Normal 5 3 2 6 4 2" xfId="34450" xr:uid="{00000000-0005-0000-0000-0000BD850000}"/>
    <cellStyle name="Normal 5 3 2 6 4 3" xfId="34451" xr:uid="{00000000-0005-0000-0000-0000BE850000}"/>
    <cellStyle name="Normal 5 3 2 6 5" xfId="34452" xr:uid="{00000000-0005-0000-0000-0000BF850000}"/>
    <cellStyle name="Normal 5 3 2 6 5 2" xfId="34453" xr:uid="{00000000-0005-0000-0000-0000C0850000}"/>
    <cellStyle name="Normal 5 3 2 6 5 3" xfId="34454" xr:uid="{00000000-0005-0000-0000-0000C1850000}"/>
    <cellStyle name="Normal 5 3 2 6 6" xfId="34455" xr:uid="{00000000-0005-0000-0000-0000C2850000}"/>
    <cellStyle name="Normal 5 3 2 6 7" xfId="34456" xr:uid="{00000000-0005-0000-0000-0000C3850000}"/>
    <cellStyle name="Normal 5 3 2 7" xfId="34457" xr:uid="{00000000-0005-0000-0000-0000C4850000}"/>
    <cellStyle name="Normal 5 3 2 7 2" xfId="34458" xr:uid="{00000000-0005-0000-0000-0000C5850000}"/>
    <cellStyle name="Normal 5 3 2 7 2 2" xfId="34459" xr:uid="{00000000-0005-0000-0000-0000C6850000}"/>
    <cellStyle name="Normal 5 3 2 7 2 3" xfId="34460" xr:uid="{00000000-0005-0000-0000-0000C7850000}"/>
    <cellStyle name="Normal 5 3 2 7 3" xfId="34461" xr:uid="{00000000-0005-0000-0000-0000C8850000}"/>
    <cellStyle name="Normal 5 3 2 7 3 2" xfId="34462" xr:uid="{00000000-0005-0000-0000-0000C9850000}"/>
    <cellStyle name="Normal 5 3 2 7 3 3" xfId="34463" xr:uid="{00000000-0005-0000-0000-0000CA850000}"/>
    <cellStyle name="Normal 5 3 2 7 4" xfId="34464" xr:uid="{00000000-0005-0000-0000-0000CB850000}"/>
    <cellStyle name="Normal 5 3 2 7 4 2" xfId="34465" xr:uid="{00000000-0005-0000-0000-0000CC850000}"/>
    <cellStyle name="Normal 5 3 2 7 4 3" xfId="34466" xr:uid="{00000000-0005-0000-0000-0000CD850000}"/>
    <cellStyle name="Normal 5 3 2 7 5" xfId="34467" xr:uid="{00000000-0005-0000-0000-0000CE850000}"/>
    <cellStyle name="Normal 5 3 2 7 5 2" xfId="34468" xr:uid="{00000000-0005-0000-0000-0000CF850000}"/>
    <cellStyle name="Normal 5 3 2 7 5 3" xfId="34469" xr:uid="{00000000-0005-0000-0000-0000D0850000}"/>
    <cellStyle name="Normal 5 3 2 7 6" xfId="34470" xr:uid="{00000000-0005-0000-0000-0000D1850000}"/>
    <cellStyle name="Normal 5 3 2 7 7" xfId="34471" xr:uid="{00000000-0005-0000-0000-0000D2850000}"/>
    <cellStyle name="Normal 5 3 2 8" xfId="34472" xr:uid="{00000000-0005-0000-0000-0000D3850000}"/>
    <cellStyle name="Normal 5 3 2 8 2" xfId="34473" xr:uid="{00000000-0005-0000-0000-0000D4850000}"/>
    <cellStyle name="Normal 5 3 2 8 2 2" xfId="34474" xr:uid="{00000000-0005-0000-0000-0000D5850000}"/>
    <cellStyle name="Normal 5 3 2 8 2 3" xfId="34475" xr:uid="{00000000-0005-0000-0000-0000D6850000}"/>
    <cellStyle name="Normal 5 3 2 8 3" xfId="34476" xr:uid="{00000000-0005-0000-0000-0000D7850000}"/>
    <cellStyle name="Normal 5 3 2 8 3 2" xfId="34477" xr:uid="{00000000-0005-0000-0000-0000D8850000}"/>
    <cellStyle name="Normal 5 3 2 8 3 3" xfId="34478" xr:uid="{00000000-0005-0000-0000-0000D9850000}"/>
    <cellStyle name="Normal 5 3 2 8 4" xfId="34479" xr:uid="{00000000-0005-0000-0000-0000DA850000}"/>
    <cellStyle name="Normal 5 3 2 8 4 2" xfId="34480" xr:uid="{00000000-0005-0000-0000-0000DB850000}"/>
    <cellStyle name="Normal 5 3 2 8 4 3" xfId="34481" xr:uid="{00000000-0005-0000-0000-0000DC850000}"/>
    <cellStyle name="Normal 5 3 2 8 5" xfId="34482" xr:uid="{00000000-0005-0000-0000-0000DD850000}"/>
    <cellStyle name="Normal 5 3 2 8 5 2" xfId="34483" xr:uid="{00000000-0005-0000-0000-0000DE850000}"/>
    <cellStyle name="Normal 5 3 2 8 5 3" xfId="34484" xr:uid="{00000000-0005-0000-0000-0000DF850000}"/>
    <cellStyle name="Normal 5 3 2 8 6" xfId="34485" xr:uid="{00000000-0005-0000-0000-0000E0850000}"/>
    <cellStyle name="Normal 5 3 2 8 7" xfId="34486" xr:uid="{00000000-0005-0000-0000-0000E1850000}"/>
    <cellStyle name="Normal 5 3 2 9" xfId="34487" xr:uid="{00000000-0005-0000-0000-0000E2850000}"/>
    <cellStyle name="Normal 5 3 2 9 2" xfId="34488" xr:uid="{00000000-0005-0000-0000-0000E3850000}"/>
    <cellStyle name="Normal 5 3 2 9 2 2" xfId="34489" xr:uid="{00000000-0005-0000-0000-0000E4850000}"/>
    <cellStyle name="Normal 5 3 2 9 2 3" xfId="34490" xr:uid="{00000000-0005-0000-0000-0000E5850000}"/>
    <cellStyle name="Normal 5 3 2 9 3" xfId="34491" xr:uid="{00000000-0005-0000-0000-0000E6850000}"/>
    <cellStyle name="Normal 5 3 2 9 3 2" xfId="34492" xr:uid="{00000000-0005-0000-0000-0000E7850000}"/>
    <cellStyle name="Normal 5 3 2 9 3 3" xfId="34493" xr:uid="{00000000-0005-0000-0000-0000E8850000}"/>
    <cellStyle name="Normal 5 3 2 9 4" xfId="34494" xr:uid="{00000000-0005-0000-0000-0000E9850000}"/>
    <cellStyle name="Normal 5 3 2 9 4 2" xfId="34495" xr:uid="{00000000-0005-0000-0000-0000EA850000}"/>
    <cellStyle name="Normal 5 3 2 9 4 3" xfId="34496" xr:uid="{00000000-0005-0000-0000-0000EB850000}"/>
    <cellStyle name="Normal 5 3 2 9 5" xfId="34497" xr:uid="{00000000-0005-0000-0000-0000EC850000}"/>
    <cellStyle name="Normal 5 3 2 9 5 2" xfId="34498" xr:uid="{00000000-0005-0000-0000-0000ED850000}"/>
    <cellStyle name="Normal 5 3 2 9 5 3" xfId="34499" xr:uid="{00000000-0005-0000-0000-0000EE850000}"/>
    <cellStyle name="Normal 5 3 2 9 6" xfId="34500" xr:uid="{00000000-0005-0000-0000-0000EF850000}"/>
    <cellStyle name="Normal 5 3 2 9 7" xfId="34501" xr:uid="{00000000-0005-0000-0000-0000F0850000}"/>
    <cellStyle name="Normal 5 3 3" xfId="1141" xr:uid="{00000000-0005-0000-0000-0000F1850000}"/>
    <cellStyle name="Normal 5 3 3 10" xfId="34502" xr:uid="{00000000-0005-0000-0000-0000F2850000}"/>
    <cellStyle name="Normal 5 3 3 10 2" xfId="34503" xr:uid="{00000000-0005-0000-0000-0000F3850000}"/>
    <cellStyle name="Normal 5 3 3 10 3" xfId="34504" xr:uid="{00000000-0005-0000-0000-0000F4850000}"/>
    <cellStyle name="Normal 5 3 3 11" xfId="34505" xr:uid="{00000000-0005-0000-0000-0000F5850000}"/>
    <cellStyle name="Normal 5 3 3 11 2" xfId="34506" xr:uid="{00000000-0005-0000-0000-0000F6850000}"/>
    <cellStyle name="Normal 5 3 3 11 3" xfId="34507" xr:uid="{00000000-0005-0000-0000-0000F7850000}"/>
    <cellStyle name="Normal 5 3 3 12" xfId="34508" xr:uid="{00000000-0005-0000-0000-0000F8850000}"/>
    <cellStyle name="Normal 5 3 3 12 2" xfId="34509" xr:uid="{00000000-0005-0000-0000-0000F9850000}"/>
    <cellStyle name="Normal 5 3 3 12 3" xfId="34510" xr:uid="{00000000-0005-0000-0000-0000FA850000}"/>
    <cellStyle name="Normal 5 3 3 13" xfId="34511" xr:uid="{00000000-0005-0000-0000-0000FB850000}"/>
    <cellStyle name="Normal 5 3 3 14" xfId="34512" xr:uid="{00000000-0005-0000-0000-0000FC850000}"/>
    <cellStyle name="Normal 5 3 3 2" xfId="1142" xr:uid="{00000000-0005-0000-0000-0000FD850000}"/>
    <cellStyle name="Normal 5 3 3 2 10" xfId="34513" xr:uid="{00000000-0005-0000-0000-0000FE850000}"/>
    <cellStyle name="Normal 5 3 3 2 11" xfId="34514" xr:uid="{00000000-0005-0000-0000-0000FF850000}"/>
    <cellStyle name="Normal 5 3 3 2 2" xfId="1143" xr:uid="{00000000-0005-0000-0000-000000860000}"/>
    <cellStyle name="Normal 5 3 3 2 2 2" xfId="34515" xr:uid="{00000000-0005-0000-0000-000001860000}"/>
    <cellStyle name="Normal 5 3 3 2 2 2 2" xfId="34516" xr:uid="{00000000-0005-0000-0000-000002860000}"/>
    <cellStyle name="Normal 5 3 3 2 2 2 2 2" xfId="34517" xr:uid="{00000000-0005-0000-0000-000003860000}"/>
    <cellStyle name="Normal 5 3 3 2 2 2 2 3" xfId="34518" xr:uid="{00000000-0005-0000-0000-000004860000}"/>
    <cellStyle name="Normal 5 3 3 2 2 2 3" xfId="34519" xr:uid="{00000000-0005-0000-0000-000005860000}"/>
    <cellStyle name="Normal 5 3 3 2 2 2 3 2" xfId="34520" xr:uid="{00000000-0005-0000-0000-000006860000}"/>
    <cellStyle name="Normal 5 3 3 2 2 2 3 3" xfId="34521" xr:uid="{00000000-0005-0000-0000-000007860000}"/>
    <cellStyle name="Normal 5 3 3 2 2 2 4" xfId="34522" xr:uid="{00000000-0005-0000-0000-000008860000}"/>
    <cellStyle name="Normal 5 3 3 2 2 2 4 2" xfId="34523" xr:uid="{00000000-0005-0000-0000-000009860000}"/>
    <cellStyle name="Normal 5 3 3 2 2 2 4 3" xfId="34524" xr:uid="{00000000-0005-0000-0000-00000A860000}"/>
    <cellStyle name="Normal 5 3 3 2 2 2 5" xfId="34525" xr:uid="{00000000-0005-0000-0000-00000B860000}"/>
    <cellStyle name="Normal 5 3 3 2 2 2 5 2" xfId="34526" xr:uid="{00000000-0005-0000-0000-00000C860000}"/>
    <cellStyle name="Normal 5 3 3 2 2 2 5 3" xfId="34527" xr:uid="{00000000-0005-0000-0000-00000D860000}"/>
    <cellStyle name="Normal 5 3 3 2 2 2 6" xfId="34528" xr:uid="{00000000-0005-0000-0000-00000E860000}"/>
    <cellStyle name="Normal 5 3 3 2 2 2 7" xfId="34529" xr:uid="{00000000-0005-0000-0000-00000F860000}"/>
    <cellStyle name="Normal 5 3 3 2 2 3" xfId="34530" xr:uid="{00000000-0005-0000-0000-000010860000}"/>
    <cellStyle name="Normal 5 3 3 2 2 3 2" xfId="34531" xr:uid="{00000000-0005-0000-0000-000011860000}"/>
    <cellStyle name="Normal 5 3 3 2 2 3 3" xfId="34532" xr:uid="{00000000-0005-0000-0000-000012860000}"/>
    <cellStyle name="Normal 5 3 3 2 2 4" xfId="34533" xr:uid="{00000000-0005-0000-0000-000013860000}"/>
    <cellStyle name="Normal 5 3 3 2 2 4 2" xfId="34534" xr:uid="{00000000-0005-0000-0000-000014860000}"/>
    <cellStyle name="Normal 5 3 3 2 2 4 3" xfId="34535" xr:uid="{00000000-0005-0000-0000-000015860000}"/>
    <cellStyle name="Normal 5 3 3 2 2 5" xfId="34536" xr:uid="{00000000-0005-0000-0000-000016860000}"/>
    <cellStyle name="Normal 5 3 3 2 2 5 2" xfId="34537" xr:uid="{00000000-0005-0000-0000-000017860000}"/>
    <cellStyle name="Normal 5 3 3 2 2 5 3" xfId="34538" xr:uid="{00000000-0005-0000-0000-000018860000}"/>
    <cellStyle name="Normal 5 3 3 2 2 6" xfId="34539" xr:uid="{00000000-0005-0000-0000-000019860000}"/>
    <cellStyle name="Normal 5 3 3 2 2 6 2" xfId="34540" xr:uid="{00000000-0005-0000-0000-00001A860000}"/>
    <cellStyle name="Normal 5 3 3 2 2 6 3" xfId="34541" xr:uid="{00000000-0005-0000-0000-00001B860000}"/>
    <cellStyle name="Normal 5 3 3 2 2 7" xfId="34542" xr:uid="{00000000-0005-0000-0000-00001C860000}"/>
    <cellStyle name="Normal 5 3 3 2 2 8" xfId="34543" xr:uid="{00000000-0005-0000-0000-00001D860000}"/>
    <cellStyle name="Normal 5 3 3 2 3" xfId="34544" xr:uid="{00000000-0005-0000-0000-00001E860000}"/>
    <cellStyle name="Normal 5 3 3 2 3 2" xfId="34545" xr:uid="{00000000-0005-0000-0000-00001F860000}"/>
    <cellStyle name="Normal 5 3 3 2 3 2 2" xfId="34546" xr:uid="{00000000-0005-0000-0000-000020860000}"/>
    <cellStyle name="Normal 5 3 3 2 3 2 3" xfId="34547" xr:uid="{00000000-0005-0000-0000-000021860000}"/>
    <cellStyle name="Normal 5 3 3 2 3 3" xfId="34548" xr:uid="{00000000-0005-0000-0000-000022860000}"/>
    <cellStyle name="Normal 5 3 3 2 3 3 2" xfId="34549" xr:uid="{00000000-0005-0000-0000-000023860000}"/>
    <cellStyle name="Normal 5 3 3 2 3 3 3" xfId="34550" xr:uid="{00000000-0005-0000-0000-000024860000}"/>
    <cellStyle name="Normal 5 3 3 2 3 4" xfId="34551" xr:uid="{00000000-0005-0000-0000-000025860000}"/>
    <cellStyle name="Normal 5 3 3 2 3 4 2" xfId="34552" xr:uid="{00000000-0005-0000-0000-000026860000}"/>
    <cellStyle name="Normal 5 3 3 2 3 4 3" xfId="34553" xr:uid="{00000000-0005-0000-0000-000027860000}"/>
    <cellStyle name="Normal 5 3 3 2 3 5" xfId="34554" xr:uid="{00000000-0005-0000-0000-000028860000}"/>
    <cellStyle name="Normal 5 3 3 2 3 5 2" xfId="34555" xr:uid="{00000000-0005-0000-0000-000029860000}"/>
    <cellStyle name="Normal 5 3 3 2 3 5 3" xfId="34556" xr:uid="{00000000-0005-0000-0000-00002A860000}"/>
    <cellStyle name="Normal 5 3 3 2 3 6" xfId="34557" xr:uid="{00000000-0005-0000-0000-00002B860000}"/>
    <cellStyle name="Normal 5 3 3 2 3 7" xfId="34558" xr:uid="{00000000-0005-0000-0000-00002C860000}"/>
    <cellStyle name="Normal 5 3 3 2 4" xfId="34559" xr:uid="{00000000-0005-0000-0000-00002D860000}"/>
    <cellStyle name="Normal 5 3 3 2 4 2" xfId="34560" xr:uid="{00000000-0005-0000-0000-00002E860000}"/>
    <cellStyle name="Normal 5 3 3 2 4 2 2" xfId="34561" xr:uid="{00000000-0005-0000-0000-00002F860000}"/>
    <cellStyle name="Normal 5 3 3 2 4 2 3" xfId="34562" xr:uid="{00000000-0005-0000-0000-000030860000}"/>
    <cellStyle name="Normal 5 3 3 2 4 3" xfId="34563" xr:uid="{00000000-0005-0000-0000-000031860000}"/>
    <cellStyle name="Normal 5 3 3 2 4 3 2" xfId="34564" xr:uid="{00000000-0005-0000-0000-000032860000}"/>
    <cellStyle name="Normal 5 3 3 2 4 3 3" xfId="34565" xr:uid="{00000000-0005-0000-0000-000033860000}"/>
    <cellStyle name="Normal 5 3 3 2 4 4" xfId="34566" xr:uid="{00000000-0005-0000-0000-000034860000}"/>
    <cellStyle name="Normal 5 3 3 2 4 4 2" xfId="34567" xr:uid="{00000000-0005-0000-0000-000035860000}"/>
    <cellStyle name="Normal 5 3 3 2 4 4 3" xfId="34568" xr:uid="{00000000-0005-0000-0000-000036860000}"/>
    <cellStyle name="Normal 5 3 3 2 4 5" xfId="34569" xr:uid="{00000000-0005-0000-0000-000037860000}"/>
    <cellStyle name="Normal 5 3 3 2 4 5 2" xfId="34570" xr:uid="{00000000-0005-0000-0000-000038860000}"/>
    <cellStyle name="Normal 5 3 3 2 4 5 3" xfId="34571" xr:uid="{00000000-0005-0000-0000-000039860000}"/>
    <cellStyle name="Normal 5 3 3 2 4 6" xfId="34572" xr:uid="{00000000-0005-0000-0000-00003A860000}"/>
    <cellStyle name="Normal 5 3 3 2 4 7" xfId="34573" xr:uid="{00000000-0005-0000-0000-00003B860000}"/>
    <cellStyle name="Normal 5 3 3 2 5" xfId="34574" xr:uid="{00000000-0005-0000-0000-00003C860000}"/>
    <cellStyle name="Normal 5 3 3 2 5 2" xfId="34575" xr:uid="{00000000-0005-0000-0000-00003D860000}"/>
    <cellStyle name="Normal 5 3 3 2 5 2 2" xfId="34576" xr:uid="{00000000-0005-0000-0000-00003E860000}"/>
    <cellStyle name="Normal 5 3 3 2 5 2 3" xfId="34577" xr:uid="{00000000-0005-0000-0000-00003F860000}"/>
    <cellStyle name="Normal 5 3 3 2 5 3" xfId="34578" xr:uid="{00000000-0005-0000-0000-000040860000}"/>
    <cellStyle name="Normal 5 3 3 2 5 3 2" xfId="34579" xr:uid="{00000000-0005-0000-0000-000041860000}"/>
    <cellStyle name="Normal 5 3 3 2 5 3 3" xfId="34580" xr:uid="{00000000-0005-0000-0000-000042860000}"/>
    <cellStyle name="Normal 5 3 3 2 5 4" xfId="34581" xr:uid="{00000000-0005-0000-0000-000043860000}"/>
    <cellStyle name="Normal 5 3 3 2 5 4 2" xfId="34582" xr:uid="{00000000-0005-0000-0000-000044860000}"/>
    <cellStyle name="Normal 5 3 3 2 5 4 3" xfId="34583" xr:uid="{00000000-0005-0000-0000-000045860000}"/>
    <cellStyle name="Normal 5 3 3 2 5 5" xfId="34584" xr:uid="{00000000-0005-0000-0000-000046860000}"/>
    <cellStyle name="Normal 5 3 3 2 5 5 2" xfId="34585" xr:uid="{00000000-0005-0000-0000-000047860000}"/>
    <cellStyle name="Normal 5 3 3 2 5 5 3" xfId="34586" xr:uid="{00000000-0005-0000-0000-000048860000}"/>
    <cellStyle name="Normal 5 3 3 2 5 6" xfId="34587" xr:uid="{00000000-0005-0000-0000-000049860000}"/>
    <cellStyle name="Normal 5 3 3 2 5 7" xfId="34588" xr:uid="{00000000-0005-0000-0000-00004A860000}"/>
    <cellStyle name="Normal 5 3 3 2 6" xfId="34589" xr:uid="{00000000-0005-0000-0000-00004B860000}"/>
    <cellStyle name="Normal 5 3 3 2 6 2" xfId="34590" xr:uid="{00000000-0005-0000-0000-00004C860000}"/>
    <cellStyle name="Normal 5 3 3 2 6 3" xfId="34591" xr:uid="{00000000-0005-0000-0000-00004D860000}"/>
    <cellStyle name="Normal 5 3 3 2 7" xfId="34592" xr:uid="{00000000-0005-0000-0000-00004E860000}"/>
    <cellStyle name="Normal 5 3 3 2 7 2" xfId="34593" xr:uid="{00000000-0005-0000-0000-00004F860000}"/>
    <cellStyle name="Normal 5 3 3 2 7 3" xfId="34594" xr:uid="{00000000-0005-0000-0000-000050860000}"/>
    <cellStyle name="Normal 5 3 3 2 8" xfId="34595" xr:uid="{00000000-0005-0000-0000-000051860000}"/>
    <cellStyle name="Normal 5 3 3 2 8 2" xfId="34596" xr:uid="{00000000-0005-0000-0000-000052860000}"/>
    <cellStyle name="Normal 5 3 3 2 8 3" xfId="34597" xr:uid="{00000000-0005-0000-0000-000053860000}"/>
    <cellStyle name="Normal 5 3 3 2 9" xfId="34598" xr:uid="{00000000-0005-0000-0000-000054860000}"/>
    <cellStyle name="Normal 5 3 3 2 9 2" xfId="34599" xr:uid="{00000000-0005-0000-0000-000055860000}"/>
    <cellStyle name="Normal 5 3 3 2 9 3" xfId="34600" xr:uid="{00000000-0005-0000-0000-000056860000}"/>
    <cellStyle name="Normal 5 3 3 3" xfId="1144" xr:uid="{00000000-0005-0000-0000-000057860000}"/>
    <cellStyle name="Normal 5 3 3 3 2" xfId="34601" xr:uid="{00000000-0005-0000-0000-000058860000}"/>
    <cellStyle name="Normal 5 3 3 3 2 2" xfId="34602" xr:uid="{00000000-0005-0000-0000-000059860000}"/>
    <cellStyle name="Normal 5 3 3 3 2 2 2" xfId="34603" xr:uid="{00000000-0005-0000-0000-00005A860000}"/>
    <cellStyle name="Normal 5 3 3 3 2 2 3" xfId="34604" xr:uid="{00000000-0005-0000-0000-00005B860000}"/>
    <cellStyle name="Normal 5 3 3 3 2 3" xfId="34605" xr:uid="{00000000-0005-0000-0000-00005C860000}"/>
    <cellStyle name="Normal 5 3 3 3 2 3 2" xfId="34606" xr:uid="{00000000-0005-0000-0000-00005D860000}"/>
    <cellStyle name="Normal 5 3 3 3 2 3 3" xfId="34607" xr:uid="{00000000-0005-0000-0000-00005E860000}"/>
    <cellStyle name="Normal 5 3 3 3 2 4" xfId="34608" xr:uid="{00000000-0005-0000-0000-00005F860000}"/>
    <cellStyle name="Normal 5 3 3 3 2 4 2" xfId="34609" xr:uid="{00000000-0005-0000-0000-000060860000}"/>
    <cellStyle name="Normal 5 3 3 3 2 4 3" xfId="34610" xr:uid="{00000000-0005-0000-0000-000061860000}"/>
    <cellStyle name="Normal 5 3 3 3 2 5" xfId="34611" xr:uid="{00000000-0005-0000-0000-000062860000}"/>
    <cellStyle name="Normal 5 3 3 3 2 5 2" xfId="34612" xr:uid="{00000000-0005-0000-0000-000063860000}"/>
    <cellStyle name="Normal 5 3 3 3 2 5 3" xfId="34613" xr:uid="{00000000-0005-0000-0000-000064860000}"/>
    <cellStyle name="Normal 5 3 3 3 2 6" xfId="34614" xr:uid="{00000000-0005-0000-0000-000065860000}"/>
    <cellStyle name="Normal 5 3 3 3 2 7" xfId="34615" xr:uid="{00000000-0005-0000-0000-000066860000}"/>
    <cellStyle name="Normal 5 3 3 3 3" xfId="34616" xr:uid="{00000000-0005-0000-0000-000067860000}"/>
    <cellStyle name="Normal 5 3 3 3 3 2" xfId="34617" xr:uid="{00000000-0005-0000-0000-000068860000}"/>
    <cellStyle name="Normal 5 3 3 3 3 3" xfId="34618" xr:uid="{00000000-0005-0000-0000-000069860000}"/>
    <cellStyle name="Normal 5 3 3 3 4" xfId="34619" xr:uid="{00000000-0005-0000-0000-00006A860000}"/>
    <cellStyle name="Normal 5 3 3 3 4 2" xfId="34620" xr:uid="{00000000-0005-0000-0000-00006B860000}"/>
    <cellStyle name="Normal 5 3 3 3 4 3" xfId="34621" xr:uid="{00000000-0005-0000-0000-00006C860000}"/>
    <cellStyle name="Normal 5 3 3 3 5" xfId="34622" xr:uid="{00000000-0005-0000-0000-00006D860000}"/>
    <cellStyle name="Normal 5 3 3 3 5 2" xfId="34623" xr:uid="{00000000-0005-0000-0000-00006E860000}"/>
    <cellStyle name="Normal 5 3 3 3 5 3" xfId="34624" xr:uid="{00000000-0005-0000-0000-00006F860000}"/>
    <cellStyle name="Normal 5 3 3 3 6" xfId="34625" xr:uid="{00000000-0005-0000-0000-000070860000}"/>
    <cellStyle name="Normal 5 3 3 3 6 2" xfId="34626" xr:uid="{00000000-0005-0000-0000-000071860000}"/>
    <cellStyle name="Normal 5 3 3 3 6 3" xfId="34627" xr:uid="{00000000-0005-0000-0000-000072860000}"/>
    <cellStyle name="Normal 5 3 3 3 7" xfId="34628" xr:uid="{00000000-0005-0000-0000-000073860000}"/>
    <cellStyle name="Normal 5 3 3 3 8" xfId="34629" xr:uid="{00000000-0005-0000-0000-000074860000}"/>
    <cellStyle name="Normal 5 3 3 4" xfId="34630" xr:uid="{00000000-0005-0000-0000-000075860000}"/>
    <cellStyle name="Normal 5 3 3 4 2" xfId="34631" xr:uid="{00000000-0005-0000-0000-000076860000}"/>
    <cellStyle name="Normal 5 3 3 4 2 2" xfId="34632" xr:uid="{00000000-0005-0000-0000-000077860000}"/>
    <cellStyle name="Normal 5 3 3 4 2 2 2" xfId="34633" xr:uid="{00000000-0005-0000-0000-000078860000}"/>
    <cellStyle name="Normal 5 3 3 4 2 2 3" xfId="34634" xr:uid="{00000000-0005-0000-0000-000079860000}"/>
    <cellStyle name="Normal 5 3 3 4 2 3" xfId="34635" xr:uid="{00000000-0005-0000-0000-00007A860000}"/>
    <cellStyle name="Normal 5 3 3 4 2 3 2" xfId="34636" xr:uid="{00000000-0005-0000-0000-00007B860000}"/>
    <cellStyle name="Normal 5 3 3 4 2 3 3" xfId="34637" xr:uid="{00000000-0005-0000-0000-00007C860000}"/>
    <cellStyle name="Normal 5 3 3 4 2 4" xfId="34638" xr:uid="{00000000-0005-0000-0000-00007D860000}"/>
    <cellStyle name="Normal 5 3 3 4 2 4 2" xfId="34639" xr:uid="{00000000-0005-0000-0000-00007E860000}"/>
    <cellStyle name="Normal 5 3 3 4 2 4 3" xfId="34640" xr:uid="{00000000-0005-0000-0000-00007F860000}"/>
    <cellStyle name="Normal 5 3 3 4 2 5" xfId="34641" xr:uid="{00000000-0005-0000-0000-000080860000}"/>
    <cellStyle name="Normal 5 3 3 4 2 5 2" xfId="34642" xr:uid="{00000000-0005-0000-0000-000081860000}"/>
    <cellStyle name="Normal 5 3 3 4 2 5 3" xfId="34643" xr:uid="{00000000-0005-0000-0000-000082860000}"/>
    <cellStyle name="Normal 5 3 3 4 2 6" xfId="34644" xr:uid="{00000000-0005-0000-0000-000083860000}"/>
    <cellStyle name="Normal 5 3 3 4 2 7" xfId="34645" xr:uid="{00000000-0005-0000-0000-000084860000}"/>
    <cellStyle name="Normal 5 3 3 4 3" xfId="34646" xr:uid="{00000000-0005-0000-0000-000085860000}"/>
    <cellStyle name="Normal 5 3 3 4 3 2" xfId="34647" xr:uid="{00000000-0005-0000-0000-000086860000}"/>
    <cellStyle name="Normal 5 3 3 4 3 3" xfId="34648" xr:uid="{00000000-0005-0000-0000-000087860000}"/>
    <cellStyle name="Normal 5 3 3 4 4" xfId="34649" xr:uid="{00000000-0005-0000-0000-000088860000}"/>
    <cellStyle name="Normal 5 3 3 4 4 2" xfId="34650" xr:uid="{00000000-0005-0000-0000-000089860000}"/>
    <cellStyle name="Normal 5 3 3 4 4 3" xfId="34651" xr:uid="{00000000-0005-0000-0000-00008A860000}"/>
    <cellStyle name="Normal 5 3 3 4 5" xfId="34652" xr:uid="{00000000-0005-0000-0000-00008B860000}"/>
    <cellStyle name="Normal 5 3 3 4 5 2" xfId="34653" xr:uid="{00000000-0005-0000-0000-00008C860000}"/>
    <cellStyle name="Normal 5 3 3 4 5 3" xfId="34654" xr:uid="{00000000-0005-0000-0000-00008D860000}"/>
    <cellStyle name="Normal 5 3 3 4 6" xfId="34655" xr:uid="{00000000-0005-0000-0000-00008E860000}"/>
    <cellStyle name="Normal 5 3 3 4 6 2" xfId="34656" xr:uid="{00000000-0005-0000-0000-00008F860000}"/>
    <cellStyle name="Normal 5 3 3 4 6 3" xfId="34657" xr:uid="{00000000-0005-0000-0000-000090860000}"/>
    <cellStyle name="Normal 5 3 3 4 7" xfId="34658" xr:uid="{00000000-0005-0000-0000-000091860000}"/>
    <cellStyle name="Normal 5 3 3 4 8" xfId="34659" xr:uid="{00000000-0005-0000-0000-000092860000}"/>
    <cellStyle name="Normal 5 3 3 5" xfId="34660" xr:uid="{00000000-0005-0000-0000-000093860000}"/>
    <cellStyle name="Normal 5 3 3 5 2" xfId="34661" xr:uid="{00000000-0005-0000-0000-000094860000}"/>
    <cellStyle name="Normal 5 3 3 5 2 2" xfId="34662" xr:uid="{00000000-0005-0000-0000-000095860000}"/>
    <cellStyle name="Normal 5 3 3 5 2 3" xfId="34663" xr:uid="{00000000-0005-0000-0000-000096860000}"/>
    <cellStyle name="Normal 5 3 3 5 3" xfId="34664" xr:uid="{00000000-0005-0000-0000-000097860000}"/>
    <cellStyle name="Normal 5 3 3 5 3 2" xfId="34665" xr:uid="{00000000-0005-0000-0000-000098860000}"/>
    <cellStyle name="Normal 5 3 3 5 3 3" xfId="34666" xr:uid="{00000000-0005-0000-0000-000099860000}"/>
    <cellStyle name="Normal 5 3 3 5 4" xfId="34667" xr:uid="{00000000-0005-0000-0000-00009A860000}"/>
    <cellStyle name="Normal 5 3 3 5 4 2" xfId="34668" xr:uid="{00000000-0005-0000-0000-00009B860000}"/>
    <cellStyle name="Normal 5 3 3 5 4 3" xfId="34669" xr:uid="{00000000-0005-0000-0000-00009C860000}"/>
    <cellStyle name="Normal 5 3 3 5 5" xfId="34670" xr:uid="{00000000-0005-0000-0000-00009D860000}"/>
    <cellStyle name="Normal 5 3 3 5 5 2" xfId="34671" xr:uid="{00000000-0005-0000-0000-00009E860000}"/>
    <cellStyle name="Normal 5 3 3 5 5 3" xfId="34672" xr:uid="{00000000-0005-0000-0000-00009F860000}"/>
    <cellStyle name="Normal 5 3 3 5 6" xfId="34673" xr:uid="{00000000-0005-0000-0000-0000A0860000}"/>
    <cellStyle name="Normal 5 3 3 5 7" xfId="34674" xr:uid="{00000000-0005-0000-0000-0000A1860000}"/>
    <cellStyle name="Normal 5 3 3 6" xfId="34675" xr:uid="{00000000-0005-0000-0000-0000A2860000}"/>
    <cellStyle name="Normal 5 3 3 6 2" xfId="34676" xr:uid="{00000000-0005-0000-0000-0000A3860000}"/>
    <cellStyle name="Normal 5 3 3 6 2 2" xfId="34677" xr:uid="{00000000-0005-0000-0000-0000A4860000}"/>
    <cellStyle name="Normal 5 3 3 6 2 3" xfId="34678" xr:uid="{00000000-0005-0000-0000-0000A5860000}"/>
    <cellStyle name="Normal 5 3 3 6 3" xfId="34679" xr:uid="{00000000-0005-0000-0000-0000A6860000}"/>
    <cellStyle name="Normal 5 3 3 6 3 2" xfId="34680" xr:uid="{00000000-0005-0000-0000-0000A7860000}"/>
    <cellStyle name="Normal 5 3 3 6 3 3" xfId="34681" xr:uid="{00000000-0005-0000-0000-0000A8860000}"/>
    <cellStyle name="Normal 5 3 3 6 4" xfId="34682" xr:uid="{00000000-0005-0000-0000-0000A9860000}"/>
    <cellStyle name="Normal 5 3 3 6 4 2" xfId="34683" xr:uid="{00000000-0005-0000-0000-0000AA860000}"/>
    <cellStyle name="Normal 5 3 3 6 4 3" xfId="34684" xr:uid="{00000000-0005-0000-0000-0000AB860000}"/>
    <cellStyle name="Normal 5 3 3 6 5" xfId="34685" xr:uid="{00000000-0005-0000-0000-0000AC860000}"/>
    <cellStyle name="Normal 5 3 3 6 5 2" xfId="34686" xr:uid="{00000000-0005-0000-0000-0000AD860000}"/>
    <cellStyle name="Normal 5 3 3 6 5 3" xfId="34687" xr:uid="{00000000-0005-0000-0000-0000AE860000}"/>
    <cellStyle name="Normal 5 3 3 6 6" xfId="34688" xr:uid="{00000000-0005-0000-0000-0000AF860000}"/>
    <cellStyle name="Normal 5 3 3 6 7" xfId="34689" xr:uid="{00000000-0005-0000-0000-0000B0860000}"/>
    <cellStyle name="Normal 5 3 3 7" xfId="34690" xr:uid="{00000000-0005-0000-0000-0000B1860000}"/>
    <cellStyle name="Normal 5 3 3 7 2" xfId="34691" xr:uid="{00000000-0005-0000-0000-0000B2860000}"/>
    <cellStyle name="Normal 5 3 3 7 2 2" xfId="34692" xr:uid="{00000000-0005-0000-0000-0000B3860000}"/>
    <cellStyle name="Normal 5 3 3 7 2 3" xfId="34693" xr:uid="{00000000-0005-0000-0000-0000B4860000}"/>
    <cellStyle name="Normal 5 3 3 7 3" xfId="34694" xr:uid="{00000000-0005-0000-0000-0000B5860000}"/>
    <cellStyle name="Normal 5 3 3 7 3 2" xfId="34695" xr:uid="{00000000-0005-0000-0000-0000B6860000}"/>
    <cellStyle name="Normal 5 3 3 7 3 3" xfId="34696" xr:uid="{00000000-0005-0000-0000-0000B7860000}"/>
    <cellStyle name="Normal 5 3 3 7 4" xfId="34697" xr:uid="{00000000-0005-0000-0000-0000B8860000}"/>
    <cellStyle name="Normal 5 3 3 7 4 2" xfId="34698" xr:uid="{00000000-0005-0000-0000-0000B9860000}"/>
    <cellStyle name="Normal 5 3 3 7 4 3" xfId="34699" xr:uid="{00000000-0005-0000-0000-0000BA860000}"/>
    <cellStyle name="Normal 5 3 3 7 5" xfId="34700" xr:uid="{00000000-0005-0000-0000-0000BB860000}"/>
    <cellStyle name="Normal 5 3 3 7 5 2" xfId="34701" xr:uid="{00000000-0005-0000-0000-0000BC860000}"/>
    <cellStyle name="Normal 5 3 3 7 5 3" xfId="34702" xr:uid="{00000000-0005-0000-0000-0000BD860000}"/>
    <cellStyle name="Normal 5 3 3 7 6" xfId="34703" xr:uid="{00000000-0005-0000-0000-0000BE860000}"/>
    <cellStyle name="Normal 5 3 3 7 7" xfId="34704" xr:uid="{00000000-0005-0000-0000-0000BF860000}"/>
    <cellStyle name="Normal 5 3 3 8" xfId="34705" xr:uid="{00000000-0005-0000-0000-0000C0860000}"/>
    <cellStyle name="Normal 5 3 3 8 2" xfId="34706" xr:uid="{00000000-0005-0000-0000-0000C1860000}"/>
    <cellStyle name="Normal 5 3 3 8 2 2" xfId="34707" xr:uid="{00000000-0005-0000-0000-0000C2860000}"/>
    <cellStyle name="Normal 5 3 3 8 2 3" xfId="34708" xr:uid="{00000000-0005-0000-0000-0000C3860000}"/>
    <cellStyle name="Normal 5 3 3 8 3" xfId="34709" xr:uid="{00000000-0005-0000-0000-0000C4860000}"/>
    <cellStyle name="Normal 5 3 3 8 3 2" xfId="34710" xr:uid="{00000000-0005-0000-0000-0000C5860000}"/>
    <cellStyle name="Normal 5 3 3 8 3 3" xfId="34711" xr:uid="{00000000-0005-0000-0000-0000C6860000}"/>
    <cellStyle name="Normal 5 3 3 8 4" xfId="34712" xr:uid="{00000000-0005-0000-0000-0000C7860000}"/>
    <cellStyle name="Normal 5 3 3 8 4 2" xfId="34713" xr:uid="{00000000-0005-0000-0000-0000C8860000}"/>
    <cellStyle name="Normal 5 3 3 8 4 3" xfId="34714" xr:uid="{00000000-0005-0000-0000-0000C9860000}"/>
    <cellStyle name="Normal 5 3 3 8 5" xfId="34715" xr:uid="{00000000-0005-0000-0000-0000CA860000}"/>
    <cellStyle name="Normal 5 3 3 8 5 2" xfId="34716" xr:uid="{00000000-0005-0000-0000-0000CB860000}"/>
    <cellStyle name="Normal 5 3 3 8 5 3" xfId="34717" xr:uid="{00000000-0005-0000-0000-0000CC860000}"/>
    <cellStyle name="Normal 5 3 3 8 6" xfId="34718" xr:uid="{00000000-0005-0000-0000-0000CD860000}"/>
    <cellStyle name="Normal 5 3 3 8 7" xfId="34719" xr:uid="{00000000-0005-0000-0000-0000CE860000}"/>
    <cellStyle name="Normal 5 3 3 9" xfId="34720" xr:uid="{00000000-0005-0000-0000-0000CF860000}"/>
    <cellStyle name="Normal 5 3 3 9 2" xfId="34721" xr:uid="{00000000-0005-0000-0000-0000D0860000}"/>
    <cellStyle name="Normal 5 3 3 9 3" xfId="34722" xr:uid="{00000000-0005-0000-0000-0000D1860000}"/>
    <cellStyle name="Normal 5 3 4" xfId="1145" xr:uid="{00000000-0005-0000-0000-0000D2860000}"/>
    <cellStyle name="Normal 5 3 4 10" xfId="34723" xr:uid="{00000000-0005-0000-0000-0000D3860000}"/>
    <cellStyle name="Normal 5 3 4 11" xfId="34724" xr:uid="{00000000-0005-0000-0000-0000D4860000}"/>
    <cellStyle name="Normal 5 3 4 2" xfId="1146" xr:uid="{00000000-0005-0000-0000-0000D5860000}"/>
    <cellStyle name="Normal 5 3 4 2 2" xfId="1147" xr:uid="{00000000-0005-0000-0000-0000D6860000}"/>
    <cellStyle name="Normal 5 3 4 2 2 2" xfId="34725" xr:uid="{00000000-0005-0000-0000-0000D7860000}"/>
    <cellStyle name="Normal 5 3 4 2 2 2 2" xfId="34726" xr:uid="{00000000-0005-0000-0000-0000D8860000}"/>
    <cellStyle name="Normal 5 3 4 2 2 2 3" xfId="34727" xr:uid="{00000000-0005-0000-0000-0000D9860000}"/>
    <cellStyle name="Normal 5 3 4 2 2 3" xfId="34728" xr:uid="{00000000-0005-0000-0000-0000DA860000}"/>
    <cellStyle name="Normal 5 3 4 2 2 3 2" xfId="34729" xr:uid="{00000000-0005-0000-0000-0000DB860000}"/>
    <cellStyle name="Normal 5 3 4 2 2 3 3" xfId="34730" xr:uid="{00000000-0005-0000-0000-0000DC860000}"/>
    <cellStyle name="Normal 5 3 4 2 2 4" xfId="34731" xr:uid="{00000000-0005-0000-0000-0000DD860000}"/>
    <cellStyle name="Normal 5 3 4 2 2 4 2" xfId="34732" xr:uid="{00000000-0005-0000-0000-0000DE860000}"/>
    <cellStyle name="Normal 5 3 4 2 2 4 3" xfId="34733" xr:uid="{00000000-0005-0000-0000-0000DF860000}"/>
    <cellStyle name="Normal 5 3 4 2 2 5" xfId="34734" xr:uid="{00000000-0005-0000-0000-0000E0860000}"/>
    <cellStyle name="Normal 5 3 4 2 2 5 2" xfId="34735" xr:uid="{00000000-0005-0000-0000-0000E1860000}"/>
    <cellStyle name="Normal 5 3 4 2 2 5 3" xfId="34736" xr:uid="{00000000-0005-0000-0000-0000E2860000}"/>
    <cellStyle name="Normal 5 3 4 2 2 6" xfId="34737" xr:uid="{00000000-0005-0000-0000-0000E3860000}"/>
    <cellStyle name="Normal 5 3 4 2 2 7" xfId="34738" xr:uid="{00000000-0005-0000-0000-0000E4860000}"/>
    <cellStyle name="Normal 5 3 4 2 3" xfId="34739" xr:uid="{00000000-0005-0000-0000-0000E5860000}"/>
    <cellStyle name="Normal 5 3 4 2 3 2" xfId="34740" xr:uid="{00000000-0005-0000-0000-0000E6860000}"/>
    <cellStyle name="Normal 5 3 4 2 3 3" xfId="34741" xr:uid="{00000000-0005-0000-0000-0000E7860000}"/>
    <cellStyle name="Normal 5 3 4 2 4" xfId="34742" xr:uid="{00000000-0005-0000-0000-0000E8860000}"/>
    <cellStyle name="Normal 5 3 4 2 4 2" xfId="34743" xr:uid="{00000000-0005-0000-0000-0000E9860000}"/>
    <cellStyle name="Normal 5 3 4 2 4 3" xfId="34744" xr:uid="{00000000-0005-0000-0000-0000EA860000}"/>
    <cellStyle name="Normal 5 3 4 2 5" xfId="34745" xr:uid="{00000000-0005-0000-0000-0000EB860000}"/>
    <cellStyle name="Normal 5 3 4 2 5 2" xfId="34746" xr:uid="{00000000-0005-0000-0000-0000EC860000}"/>
    <cellStyle name="Normal 5 3 4 2 5 3" xfId="34747" xr:uid="{00000000-0005-0000-0000-0000ED860000}"/>
    <cellStyle name="Normal 5 3 4 2 6" xfId="34748" xr:uid="{00000000-0005-0000-0000-0000EE860000}"/>
    <cellStyle name="Normal 5 3 4 2 6 2" xfId="34749" xr:uid="{00000000-0005-0000-0000-0000EF860000}"/>
    <cellStyle name="Normal 5 3 4 2 6 3" xfId="34750" xr:uid="{00000000-0005-0000-0000-0000F0860000}"/>
    <cellStyle name="Normal 5 3 4 2 7" xfId="34751" xr:uid="{00000000-0005-0000-0000-0000F1860000}"/>
    <cellStyle name="Normal 5 3 4 2 8" xfId="34752" xr:uid="{00000000-0005-0000-0000-0000F2860000}"/>
    <cellStyle name="Normal 5 3 4 3" xfId="1148" xr:uid="{00000000-0005-0000-0000-0000F3860000}"/>
    <cellStyle name="Normal 5 3 4 3 2" xfId="34753" xr:uid="{00000000-0005-0000-0000-0000F4860000}"/>
    <cellStyle name="Normal 5 3 4 3 2 2" xfId="34754" xr:uid="{00000000-0005-0000-0000-0000F5860000}"/>
    <cellStyle name="Normal 5 3 4 3 2 3" xfId="34755" xr:uid="{00000000-0005-0000-0000-0000F6860000}"/>
    <cellStyle name="Normal 5 3 4 3 3" xfId="34756" xr:uid="{00000000-0005-0000-0000-0000F7860000}"/>
    <cellStyle name="Normal 5 3 4 3 3 2" xfId="34757" xr:uid="{00000000-0005-0000-0000-0000F8860000}"/>
    <cellStyle name="Normal 5 3 4 3 3 3" xfId="34758" xr:uid="{00000000-0005-0000-0000-0000F9860000}"/>
    <cellStyle name="Normal 5 3 4 3 4" xfId="34759" xr:uid="{00000000-0005-0000-0000-0000FA860000}"/>
    <cellStyle name="Normal 5 3 4 3 4 2" xfId="34760" xr:uid="{00000000-0005-0000-0000-0000FB860000}"/>
    <cellStyle name="Normal 5 3 4 3 4 3" xfId="34761" xr:uid="{00000000-0005-0000-0000-0000FC860000}"/>
    <cellStyle name="Normal 5 3 4 3 5" xfId="34762" xr:uid="{00000000-0005-0000-0000-0000FD860000}"/>
    <cellStyle name="Normal 5 3 4 3 5 2" xfId="34763" xr:uid="{00000000-0005-0000-0000-0000FE860000}"/>
    <cellStyle name="Normal 5 3 4 3 5 3" xfId="34764" xr:uid="{00000000-0005-0000-0000-0000FF860000}"/>
    <cellStyle name="Normal 5 3 4 3 6" xfId="34765" xr:uid="{00000000-0005-0000-0000-000000870000}"/>
    <cellStyle name="Normal 5 3 4 3 7" xfId="34766" xr:uid="{00000000-0005-0000-0000-000001870000}"/>
    <cellStyle name="Normal 5 3 4 4" xfId="34767" xr:uid="{00000000-0005-0000-0000-000002870000}"/>
    <cellStyle name="Normal 5 3 4 4 2" xfId="34768" xr:uid="{00000000-0005-0000-0000-000003870000}"/>
    <cellStyle name="Normal 5 3 4 4 2 2" xfId="34769" xr:uid="{00000000-0005-0000-0000-000004870000}"/>
    <cellStyle name="Normal 5 3 4 4 2 3" xfId="34770" xr:uid="{00000000-0005-0000-0000-000005870000}"/>
    <cellStyle name="Normal 5 3 4 4 3" xfId="34771" xr:uid="{00000000-0005-0000-0000-000006870000}"/>
    <cellStyle name="Normal 5 3 4 4 3 2" xfId="34772" xr:uid="{00000000-0005-0000-0000-000007870000}"/>
    <cellStyle name="Normal 5 3 4 4 3 3" xfId="34773" xr:uid="{00000000-0005-0000-0000-000008870000}"/>
    <cellStyle name="Normal 5 3 4 4 4" xfId="34774" xr:uid="{00000000-0005-0000-0000-000009870000}"/>
    <cellStyle name="Normal 5 3 4 4 4 2" xfId="34775" xr:uid="{00000000-0005-0000-0000-00000A870000}"/>
    <cellStyle name="Normal 5 3 4 4 4 3" xfId="34776" xr:uid="{00000000-0005-0000-0000-00000B870000}"/>
    <cellStyle name="Normal 5 3 4 4 5" xfId="34777" xr:uid="{00000000-0005-0000-0000-00000C870000}"/>
    <cellStyle name="Normal 5 3 4 4 5 2" xfId="34778" xr:uid="{00000000-0005-0000-0000-00000D870000}"/>
    <cellStyle name="Normal 5 3 4 4 5 3" xfId="34779" xr:uid="{00000000-0005-0000-0000-00000E870000}"/>
    <cellStyle name="Normal 5 3 4 4 6" xfId="34780" xr:uid="{00000000-0005-0000-0000-00000F870000}"/>
    <cellStyle name="Normal 5 3 4 4 7" xfId="34781" xr:uid="{00000000-0005-0000-0000-000010870000}"/>
    <cellStyle name="Normal 5 3 4 5" xfId="34782" xr:uid="{00000000-0005-0000-0000-000011870000}"/>
    <cellStyle name="Normal 5 3 4 5 2" xfId="34783" xr:uid="{00000000-0005-0000-0000-000012870000}"/>
    <cellStyle name="Normal 5 3 4 5 2 2" xfId="34784" xr:uid="{00000000-0005-0000-0000-000013870000}"/>
    <cellStyle name="Normal 5 3 4 5 2 3" xfId="34785" xr:uid="{00000000-0005-0000-0000-000014870000}"/>
    <cellStyle name="Normal 5 3 4 5 3" xfId="34786" xr:uid="{00000000-0005-0000-0000-000015870000}"/>
    <cellStyle name="Normal 5 3 4 5 3 2" xfId="34787" xr:uid="{00000000-0005-0000-0000-000016870000}"/>
    <cellStyle name="Normal 5 3 4 5 3 3" xfId="34788" xr:uid="{00000000-0005-0000-0000-000017870000}"/>
    <cellStyle name="Normal 5 3 4 5 4" xfId="34789" xr:uid="{00000000-0005-0000-0000-000018870000}"/>
    <cellStyle name="Normal 5 3 4 5 4 2" xfId="34790" xr:uid="{00000000-0005-0000-0000-000019870000}"/>
    <cellStyle name="Normal 5 3 4 5 4 3" xfId="34791" xr:uid="{00000000-0005-0000-0000-00001A870000}"/>
    <cellStyle name="Normal 5 3 4 5 5" xfId="34792" xr:uid="{00000000-0005-0000-0000-00001B870000}"/>
    <cellStyle name="Normal 5 3 4 5 5 2" xfId="34793" xr:uid="{00000000-0005-0000-0000-00001C870000}"/>
    <cellStyle name="Normal 5 3 4 5 5 3" xfId="34794" xr:uid="{00000000-0005-0000-0000-00001D870000}"/>
    <cellStyle name="Normal 5 3 4 5 6" xfId="34795" xr:uid="{00000000-0005-0000-0000-00001E870000}"/>
    <cellStyle name="Normal 5 3 4 5 7" xfId="34796" xr:uid="{00000000-0005-0000-0000-00001F870000}"/>
    <cellStyle name="Normal 5 3 4 6" xfId="34797" xr:uid="{00000000-0005-0000-0000-000020870000}"/>
    <cellStyle name="Normal 5 3 4 6 2" xfId="34798" xr:uid="{00000000-0005-0000-0000-000021870000}"/>
    <cellStyle name="Normal 5 3 4 6 3" xfId="34799" xr:uid="{00000000-0005-0000-0000-000022870000}"/>
    <cellStyle name="Normal 5 3 4 7" xfId="34800" xr:uid="{00000000-0005-0000-0000-000023870000}"/>
    <cellStyle name="Normal 5 3 4 7 2" xfId="34801" xr:uid="{00000000-0005-0000-0000-000024870000}"/>
    <cellStyle name="Normal 5 3 4 7 3" xfId="34802" xr:uid="{00000000-0005-0000-0000-000025870000}"/>
    <cellStyle name="Normal 5 3 4 8" xfId="34803" xr:uid="{00000000-0005-0000-0000-000026870000}"/>
    <cellStyle name="Normal 5 3 4 8 2" xfId="34804" xr:uid="{00000000-0005-0000-0000-000027870000}"/>
    <cellStyle name="Normal 5 3 4 8 3" xfId="34805" xr:uid="{00000000-0005-0000-0000-000028870000}"/>
    <cellStyle name="Normal 5 3 4 9" xfId="34806" xr:uid="{00000000-0005-0000-0000-000029870000}"/>
    <cellStyle name="Normal 5 3 4 9 2" xfId="34807" xr:uid="{00000000-0005-0000-0000-00002A870000}"/>
    <cellStyle name="Normal 5 3 4 9 3" xfId="34808" xr:uid="{00000000-0005-0000-0000-00002B870000}"/>
    <cellStyle name="Normal 5 3 5" xfId="34809" xr:uid="{00000000-0005-0000-0000-00002C870000}"/>
    <cellStyle name="Normal 5 3 5 2" xfId="34810" xr:uid="{00000000-0005-0000-0000-00002D870000}"/>
    <cellStyle name="Normal 5 3 5 2 2" xfId="34811" xr:uid="{00000000-0005-0000-0000-00002E870000}"/>
    <cellStyle name="Normal 5 3 5 2 2 2" xfId="34812" xr:uid="{00000000-0005-0000-0000-00002F870000}"/>
    <cellStyle name="Normal 5 3 5 2 2 3" xfId="34813" xr:uid="{00000000-0005-0000-0000-000030870000}"/>
    <cellStyle name="Normal 5 3 5 2 3" xfId="34814" xr:uid="{00000000-0005-0000-0000-000031870000}"/>
    <cellStyle name="Normal 5 3 5 2 3 2" xfId="34815" xr:uid="{00000000-0005-0000-0000-000032870000}"/>
    <cellStyle name="Normal 5 3 5 2 3 3" xfId="34816" xr:uid="{00000000-0005-0000-0000-000033870000}"/>
    <cellStyle name="Normal 5 3 5 2 4" xfId="34817" xr:uid="{00000000-0005-0000-0000-000034870000}"/>
    <cellStyle name="Normal 5 3 5 2 4 2" xfId="34818" xr:uid="{00000000-0005-0000-0000-000035870000}"/>
    <cellStyle name="Normal 5 3 5 2 4 3" xfId="34819" xr:uid="{00000000-0005-0000-0000-000036870000}"/>
    <cellStyle name="Normal 5 3 5 2 5" xfId="34820" xr:uid="{00000000-0005-0000-0000-000037870000}"/>
    <cellStyle name="Normal 5 3 5 2 5 2" xfId="34821" xr:uid="{00000000-0005-0000-0000-000038870000}"/>
    <cellStyle name="Normal 5 3 5 2 5 3" xfId="34822" xr:uid="{00000000-0005-0000-0000-000039870000}"/>
    <cellStyle name="Normal 5 3 5 2 6" xfId="34823" xr:uid="{00000000-0005-0000-0000-00003A870000}"/>
    <cellStyle name="Normal 5 3 5 2 7" xfId="34824" xr:uid="{00000000-0005-0000-0000-00003B870000}"/>
    <cellStyle name="Normal 5 3 5 3" xfId="34825" xr:uid="{00000000-0005-0000-0000-00003C870000}"/>
    <cellStyle name="Normal 5 3 5 3 2" xfId="34826" xr:uid="{00000000-0005-0000-0000-00003D870000}"/>
    <cellStyle name="Normal 5 3 5 3 3" xfId="34827" xr:uid="{00000000-0005-0000-0000-00003E870000}"/>
    <cellStyle name="Normal 5 3 5 4" xfId="34828" xr:uid="{00000000-0005-0000-0000-00003F870000}"/>
    <cellStyle name="Normal 5 3 5 4 2" xfId="34829" xr:uid="{00000000-0005-0000-0000-000040870000}"/>
    <cellStyle name="Normal 5 3 5 4 3" xfId="34830" xr:uid="{00000000-0005-0000-0000-000041870000}"/>
    <cellStyle name="Normal 5 3 5 5" xfId="34831" xr:uid="{00000000-0005-0000-0000-000042870000}"/>
    <cellStyle name="Normal 5 3 5 5 2" xfId="34832" xr:uid="{00000000-0005-0000-0000-000043870000}"/>
    <cellStyle name="Normal 5 3 5 5 3" xfId="34833" xr:uid="{00000000-0005-0000-0000-000044870000}"/>
    <cellStyle name="Normal 5 3 5 6" xfId="34834" xr:uid="{00000000-0005-0000-0000-000045870000}"/>
    <cellStyle name="Normal 5 3 5 6 2" xfId="34835" xr:uid="{00000000-0005-0000-0000-000046870000}"/>
    <cellStyle name="Normal 5 3 5 6 3" xfId="34836" xr:uid="{00000000-0005-0000-0000-000047870000}"/>
    <cellStyle name="Normal 5 3 5 7" xfId="34837" xr:uid="{00000000-0005-0000-0000-000048870000}"/>
    <cellStyle name="Normal 5 3 5 8" xfId="34838" xr:uid="{00000000-0005-0000-0000-000049870000}"/>
    <cellStyle name="Normal 5 3 6" xfId="34839" xr:uid="{00000000-0005-0000-0000-00004A870000}"/>
    <cellStyle name="Normal 5 3 6 2" xfId="34840" xr:uid="{00000000-0005-0000-0000-00004B870000}"/>
    <cellStyle name="Normal 5 3 6 2 2" xfId="34841" xr:uid="{00000000-0005-0000-0000-00004C870000}"/>
    <cellStyle name="Normal 5 3 6 2 2 2" xfId="34842" xr:uid="{00000000-0005-0000-0000-00004D870000}"/>
    <cellStyle name="Normal 5 3 6 2 2 3" xfId="34843" xr:uid="{00000000-0005-0000-0000-00004E870000}"/>
    <cellStyle name="Normal 5 3 6 2 3" xfId="34844" xr:uid="{00000000-0005-0000-0000-00004F870000}"/>
    <cellStyle name="Normal 5 3 6 2 3 2" xfId="34845" xr:uid="{00000000-0005-0000-0000-000050870000}"/>
    <cellStyle name="Normal 5 3 6 2 3 3" xfId="34846" xr:uid="{00000000-0005-0000-0000-000051870000}"/>
    <cellStyle name="Normal 5 3 6 2 4" xfId="34847" xr:uid="{00000000-0005-0000-0000-000052870000}"/>
    <cellStyle name="Normal 5 3 6 2 4 2" xfId="34848" xr:uid="{00000000-0005-0000-0000-000053870000}"/>
    <cellStyle name="Normal 5 3 6 2 4 3" xfId="34849" xr:uid="{00000000-0005-0000-0000-000054870000}"/>
    <cellStyle name="Normal 5 3 6 2 5" xfId="34850" xr:uid="{00000000-0005-0000-0000-000055870000}"/>
    <cellStyle name="Normal 5 3 6 2 5 2" xfId="34851" xr:uid="{00000000-0005-0000-0000-000056870000}"/>
    <cellStyle name="Normal 5 3 6 2 5 3" xfId="34852" xr:uid="{00000000-0005-0000-0000-000057870000}"/>
    <cellStyle name="Normal 5 3 6 2 6" xfId="34853" xr:uid="{00000000-0005-0000-0000-000058870000}"/>
    <cellStyle name="Normal 5 3 6 2 7" xfId="34854" xr:uid="{00000000-0005-0000-0000-000059870000}"/>
    <cellStyle name="Normal 5 3 6 3" xfId="34855" xr:uid="{00000000-0005-0000-0000-00005A870000}"/>
    <cellStyle name="Normal 5 3 6 3 2" xfId="34856" xr:uid="{00000000-0005-0000-0000-00005B870000}"/>
    <cellStyle name="Normal 5 3 6 3 3" xfId="34857" xr:uid="{00000000-0005-0000-0000-00005C870000}"/>
    <cellStyle name="Normal 5 3 6 4" xfId="34858" xr:uid="{00000000-0005-0000-0000-00005D870000}"/>
    <cellStyle name="Normal 5 3 6 4 2" xfId="34859" xr:uid="{00000000-0005-0000-0000-00005E870000}"/>
    <cellStyle name="Normal 5 3 6 4 3" xfId="34860" xr:uid="{00000000-0005-0000-0000-00005F870000}"/>
    <cellStyle name="Normal 5 3 6 5" xfId="34861" xr:uid="{00000000-0005-0000-0000-000060870000}"/>
    <cellStyle name="Normal 5 3 6 5 2" xfId="34862" xr:uid="{00000000-0005-0000-0000-000061870000}"/>
    <cellStyle name="Normal 5 3 6 5 3" xfId="34863" xr:uid="{00000000-0005-0000-0000-000062870000}"/>
    <cellStyle name="Normal 5 3 6 6" xfId="34864" xr:uid="{00000000-0005-0000-0000-000063870000}"/>
    <cellStyle name="Normal 5 3 6 6 2" xfId="34865" xr:uid="{00000000-0005-0000-0000-000064870000}"/>
    <cellStyle name="Normal 5 3 6 6 3" xfId="34866" xr:uid="{00000000-0005-0000-0000-000065870000}"/>
    <cellStyle name="Normal 5 3 6 7" xfId="34867" xr:uid="{00000000-0005-0000-0000-000066870000}"/>
    <cellStyle name="Normal 5 3 6 8" xfId="34868" xr:uid="{00000000-0005-0000-0000-000067870000}"/>
    <cellStyle name="Normal 5 3 7" xfId="34869" xr:uid="{00000000-0005-0000-0000-000068870000}"/>
    <cellStyle name="Normal 5 3 7 2" xfId="34870" xr:uid="{00000000-0005-0000-0000-000069870000}"/>
    <cellStyle name="Normal 5 3 7 2 2" xfId="34871" xr:uid="{00000000-0005-0000-0000-00006A870000}"/>
    <cellStyle name="Normal 5 3 7 2 3" xfId="34872" xr:uid="{00000000-0005-0000-0000-00006B870000}"/>
    <cellStyle name="Normal 5 3 7 3" xfId="34873" xr:uid="{00000000-0005-0000-0000-00006C870000}"/>
    <cellStyle name="Normal 5 3 7 3 2" xfId="34874" xr:uid="{00000000-0005-0000-0000-00006D870000}"/>
    <cellStyle name="Normal 5 3 7 3 3" xfId="34875" xr:uid="{00000000-0005-0000-0000-00006E870000}"/>
    <cellStyle name="Normal 5 3 7 4" xfId="34876" xr:uid="{00000000-0005-0000-0000-00006F870000}"/>
    <cellStyle name="Normal 5 3 7 4 2" xfId="34877" xr:uid="{00000000-0005-0000-0000-000070870000}"/>
    <cellStyle name="Normal 5 3 7 4 3" xfId="34878" xr:uid="{00000000-0005-0000-0000-000071870000}"/>
    <cellStyle name="Normal 5 3 7 5" xfId="34879" xr:uid="{00000000-0005-0000-0000-000072870000}"/>
    <cellStyle name="Normal 5 3 7 5 2" xfId="34880" xr:uid="{00000000-0005-0000-0000-000073870000}"/>
    <cellStyle name="Normal 5 3 7 5 3" xfId="34881" xr:uid="{00000000-0005-0000-0000-000074870000}"/>
    <cellStyle name="Normal 5 3 7 6" xfId="34882" xr:uid="{00000000-0005-0000-0000-000075870000}"/>
    <cellStyle name="Normal 5 3 7 7" xfId="34883" xr:uid="{00000000-0005-0000-0000-000076870000}"/>
    <cellStyle name="Normal 5 3 8" xfId="34884" xr:uid="{00000000-0005-0000-0000-000077870000}"/>
    <cellStyle name="Normal 5 3 8 2" xfId="34885" xr:uid="{00000000-0005-0000-0000-000078870000}"/>
    <cellStyle name="Normal 5 3 8 2 2" xfId="34886" xr:uid="{00000000-0005-0000-0000-000079870000}"/>
    <cellStyle name="Normal 5 3 8 2 3" xfId="34887" xr:uid="{00000000-0005-0000-0000-00007A870000}"/>
    <cellStyle name="Normal 5 3 8 3" xfId="34888" xr:uid="{00000000-0005-0000-0000-00007B870000}"/>
    <cellStyle name="Normal 5 3 8 3 2" xfId="34889" xr:uid="{00000000-0005-0000-0000-00007C870000}"/>
    <cellStyle name="Normal 5 3 8 3 3" xfId="34890" xr:uid="{00000000-0005-0000-0000-00007D870000}"/>
    <cellStyle name="Normal 5 3 8 4" xfId="34891" xr:uid="{00000000-0005-0000-0000-00007E870000}"/>
    <cellStyle name="Normal 5 3 8 4 2" xfId="34892" xr:uid="{00000000-0005-0000-0000-00007F870000}"/>
    <cellStyle name="Normal 5 3 8 4 3" xfId="34893" xr:uid="{00000000-0005-0000-0000-000080870000}"/>
    <cellStyle name="Normal 5 3 8 5" xfId="34894" xr:uid="{00000000-0005-0000-0000-000081870000}"/>
    <cellStyle name="Normal 5 3 8 5 2" xfId="34895" xr:uid="{00000000-0005-0000-0000-000082870000}"/>
    <cellStyle name="Normal 5 3 8 5 3" xfId="34896" xr:uid="{00000000-0005-0000-0000-000083870000}"/>
    <cellStyle name="Normal 5 3 8 6" xfId="34897" xr:uid="{00000000-0005-0000-0000-000084870000}"/>
    <cellStyle name="Normal 5 3 8 7" xfId="34898" xr:uid="{00000000-0005-0000-0000-000085870000}"/>
    <cellStyle name="Normal 5 3 9" xfId="34899" xr:uid="{00000000-0005-0000-0000-000086870000}"/>
    <cellStyle name="Normal 5 3 9 2" xfId="34900" xr:uid="{00000000-0005-0000-0000-000087870000}"/>
    <cellStyle name="Normal 5 3 9 2 2" xfId="34901" xr:uid="{00000000-0005-0000-0000-000088870000}"/>
    <cellStyle name="Normal 5 3 9 2 3" xfId="34902" xr:uid="{00000000-0005-0000-0000-000089870000}"/>
    <cellStyle name="Normal 5 3 9 3" xfId="34903" xr:uid="{00000000-0005-0000-0000-00008A870000}"/>
    <cellStyle name="Normal 5 3 9 3 2" xfId="34904" xr:uid="{00000000-0005-0000-0000-00008B870000}"/>
    <cellStyle name="Normal 5 3 9 3 3" xfId="34905" xr:uid="{00000000-0005-0000-0000-00008C870000}"/>
    <cellStyle name="Normal 5 3 9 4" xfId="34906" xr:uid="{00000000-0005-0000-0000-00008D870000}"/>
    <cellStyle name="Normal 5 3 9 4 2" xfId="34907" xr:uid="{00000000-0005-0000-0000-00008E870000}"/>
    <cellStyle name="Normal 5 3 9 4 3" xfId="34908" xr:uid="{00000000-0005-0000-0000-00008F870000}"/>
    <cellStyle name="Normal 5 3 9 5" xfId="34909" xr:uid="{00000000-0005-0000-0000-000090870000}"/>
    <cellStyle name="Normal 5 3 9 5 2" xfId="34910" xr:uid="{00000000-0005-0000-0000-000091870000}"/>
    <cellStyle name="Normal 5 3 9 5 3" xfId="34911" xr:uid="{00000000-0005-0000-0000-000092870000}"/>
    <cellStyle name="Normal 5 3 9 6" xfId="34912" xr:uid="{00000000-0005-0000-0000-000093870000}"/>
    <cellStyle name="Normal 5 3 9 7" xfId="34913" xr:uid="{00000000-0005-0000-0000-000094870000}"/>
    <cellStyle name="Normal 5 4" xfId="1149" xr:uid="{00000000-0005-0000-0000-000095870000}"/>
    <cellStyle name="Normal 5 4 10" xfId="34914" xr:uid="{00000000-0005-0000-0000-000096870000}"/>
    <cellStyle name="Normal 5 4 10 2" xfId="34915" xr:uid="{00000000-0005-0000-0000-000097870000}"/>
    <cellStyle name="Normal 5 4 10 3" xfId="34916" xr:uid="{00000000-0005-0000-0000-000098870000}"/>
    <cellStyle name="Normal 5 4 11" xfId="34917" xr:uid="{00000000-0005-0000-0000-000099870000}"/>
    <cellStyle name="Normal 5 4 11 2" xfId="34918" xr:uid="{00000000-0005-0000-0000-00009A870000}"/>
    <cellStyle name="Normal 5 4 11 3" xfId="34919" xr:uid="{00000000-0005-0000-0000-00009B870000}"/>
    <cellStyle name="Normal 5 4 12" xfId="34920" xr:uid="{00000000-0005-0000-0000-00009C870000}"/>
    <cellStyle name="Normal 5 4 12 2" xfId="34921" xr:uid="{00000000-0005-0000-0000-00009D870000}"/>
    <cellStyle name="Normal 5 4 12 3" xfId="34922" xr:uid="{00000000-0005-0000-0000-00009E870000}"/>
    <cellStyle name="Normal 5 4 13" xfId="34923" xr:uid="{00000000-0005-0000-0000-00009F870000}"/>
    <cellStyle name="Normal 5 4 13 2" xfId="34924" xr:uid="{00000000-0005-0000-0000-0000A0870000}"/>
    <cellStyle name="Normal 5 4 13 3" xfId="34925" xr:uid="{00000000-0005-0000-0000-0000A1870000}"/>
    <cellStyle name="Normal 5 4 14" xfId="34926" xr:uid="{00000000-0005-0000-0000-0000A2870000}"/>
    <cellStyle name="Normal 5 4 15" xfId="34927" xr:uid="{00000000-0005-0000-0000-0000A3870000}"/>
    <cellStyle name="Normal 5 4 2" xfId="1150" xr:uid="{00000000-0005-0000-0000-0000A4870000}"/>
    <cellStyle name="Normal 5 4 2 10" xfId="34928" xr:uid="{00000000-0005-0000-0000-0000A5870000}"/>
    <cellStyle name="Normal 5 4 2 10 2" xfId="34929" xr:uid="{00000000-0005-0000-0000-0000A6870000}"/>
    <cellStyle name="Normal 5 4 2 10 3" xfId="34930" xr:uid="{00000000-0005-0000-0000-0000A7870000}"/>
    <cellStyle name="Normal 5 4 2 11" xfId="34931" xr:uid="{00000000-0005-0000-0000-0000A8870000}"/>
    <cellStyle name="Normal 5 4 2 11 2" xfId="34932" xr:uid="{00000000-0005-0000-0000-0000A9870000}"/>
    <cellStyle name="Normal 5 4 2 11 3" xfId="34933" xr:uid="{00000000-0005-0000-0000-0000AA870000}"/>
    <cellStyle name="Normal 5 4 2 12" xfId="34934" xr:uid="{00000000-0005-0000-0000-0000AB870000}"/>
    <cellStyle name="Normal 5 4 2 12 2" xfId="34935" xr:uid="{00000000-0005-0000-0000-0000AC870000}"/>
    <cellStyle name="Normal 5 4 2 12 3" xfId="34936" xr:uid="{00000000-0005-0000-0000-0000AD870000}"/>
    <cellStyle name="Normal 5 4 2 13" xfId="34937" xr:uid="{00000000-0005-0000-0000-0000AE870000}"/>
    <cellStyle name="Normal 5 4 2 14" xfId="34938" xr:uid="{00000000-0005-0000-0000-0000AF870000}"/>
    <cellStyle name="Normal 5 4 2 2" xfId="1151" xr:uid="{00000000-0005-0000-0000-0000B0870000}"/>
    <cellStyle name="Normal 5 4 2 2 10" xfId="34939" xr:uid="{00000000-0005-0000-0000-0000B1870000}"/>
    <cellStyle name="Normal 5 4 2 2 11" xfId="34940" xr:uid="{00000000-0005-0000-0000-0000B2870000}"/>
    <cellStyle name="Normal 5 4 2 2 2" xfId="1152" xr:uid="{00000000-0005-0000-0000-0000B3870000}"/>
    <cellStyle name="Normal 5 4 2 2 2 2" xfId="1153" xr:uid="{00000000-0005-0000-0000-0000B4870000}"/>
    <cellStyle name="Normal 5 4 2 2 2 2 2" xfId="34941" xr:uid="{00000000-0005-0000-0000-0000B5870000}"/>
    <cellStyle name="Normal 5 4 2 2 2 2 2 2" xfId="34942" xr:uid="{00000000-0005-0000-0000-0000B6870000}"/>
    <cellStyle name="Normal 5 4 2 2 2 2 2 3" xfId="34943" xr:uid="{00000000-0005-0000-0000-0000B7870000}"/>
    <cellStyle name="Normal 5 4 2 2 2 2 3" xfId="34944" xr:uid="{00000000-0005-0000-0000-0000B8870000}"/>
    <cellStyle name="Normal 5 4 2 2 2 2 3 2" xfId="34945" xr:uid="{00000000-0005-0000-0000-0000B9870000}"/>
    <cellStyle name="Normal 5 4 2 2 2 2 3 3" xfId="34946" xr:uid="{00000000-0005-0000-0000-0000BA870000}"/>
    <cellStyle name="Normal 5 4 2 2 2 2 4" xfId="34947" xr:uid="{00000000-0005-0000-0000-0000BB870000}"/>
    <cellStyle name="Normal 5 4 2 2 2 2 4 2" xfId="34948" xr:uid="{00000000-0005-0000-0000-0000BC870000}"/>
    <cellStyle name="Normal 5 4 2 2 2 2 4 3" xfId="34949" xr:uid="{00000000-0005-0000-0000-0000BD870000}"/>
    <cellStyle name="Normal 5 4 2 2 2 2 5" xfId="34950" xr:uid="{00000000-0005-0000-0000-0000BE870000}"/>
    <cellStyle name="Normal 5 4 2 2 2 2 5 2" xfId="34951" xr:uid="{00000000-0005-0000-0000-0000BF870000}"/>
    <cellStyle name="Normal 5 4 2 2 2 2 5 3" xfId="34952" xr:uid="{00000000-0005-0000-0000-0000C0870000}"/>
    <cellStyle name="Normal 5 4 2 2 2 2 6" xfId="34953" xr:uid="{00000000-0005-0000-0000-0000C1870000}"/>
    <cellStyle name="Normal 5 4 2 2 2 2 7" xfId="34954" xr:uid="{00000000-0005-0000-0000-0000C2870000}"/>
    <cellStyle name="Normal 5 4 2 2 2 3" xfId="34955" xr:uid="{00000000-0005-0000-0000-0000C3870000}"/>
    <cellStyle name="Normal 5 4 2 2 2 3 2" xfId="34956" xr:uid="{00000000-0005-0000-0000-0000C4870000}"/>
    <cellStyle name="Normal 5 4 2 2 2 3 3" xfId="34957" xr:uid="{00000000-0005-0000-0000-0000C5870000}"/>
    <cellStyle name="Normal 5 4 2 2 2 4" xfId="34958" xr:uid="{00000000-0005-0000-0000-0000C6870000}"/>
    <cellStyle name="Normal 5 4 2 2 2 4 2" xfId="34959" xr:uid="{00000000-0005-0000-0000-0000C7870000}"/>
    <cellStyle name="Normal 5 4 2 2 2 4 3" xfId="34960" xr:uid="{00000000-0005-0000-0000-0000C8870000}"/>
    <cellStyle name="Normal 5 4 2 2 2 5" xfId="34961" xr:uid="{00000000-0005-0000-0000-0000C9870000}"/>
    <cellStyle name="Normal 5 4 2 2 2 5 2" xfId="34962" xr:uid="{00000000-0005-0000-0000-0000CA870000}"/>
    <cellStyle name="Normal 5 4 2 2 2 5 3" xfId="34963" xr:uid="{00000000-0005-0000-0000-0000CB870000}"/>
    <cellStyle name="Normal 5 4 2 2 2 6" xfId="34964" xr:uid="{00000000-0005-0000-0000-0000CC870000}"/>
    <cellStyle name="Normal 5 4 2 2 2 6 2" xfId="34965" xr:uid="{00000000-0005-0000-0000-0000CD870000}"/>
    <cellStyle name="Normal 5 4 2 2 2 6 3" xfId="34966" xr:uid="{00000000-0005-0000-0000-0000CE870000}"/>
    <cellStyle name="Normal 5 4 2 2 2 7" xfId="34967" xr:uid="{00000000-0005-0000-0000-0000CF870000}"/>
    <cellStyle name="Normal 5 4 2 2 2 8" xfId="34968" xr:uid="{00000000-0005-0000-0000-0000D0870000}"/>
    <cellStyle name="Normal 5 4 2 2 3" xfId="1154" xr:uid="{00000000-0005-0000-0000-0000D1870000}"/>
    <cellStyle name="Normal 5 4 2 2 3 2" xfId="34969" xr:uid="{00000000-0005-0000-0000-0000D2870000}"/>
    <cellStyle name="Normal 5 4 2 2 3 2 2" xfId="34970" xr:uid="{00000000-0005-0000-0000-0000D3870000}"/>
    <cellStyle name="Normal 5 4 2 2 3 2 3" xfId="34971" xr:uid="{00000000-0005-0000-0000-0000D4870000}"/>
    <cellStyle name="Normal 5 4 2 2 3 3" xfId="34972" xr:uid="{00000000-0005-0000-0000-0000D5870000}"/>
    <cellStyle name="Normal 5 4 2 2 3 3 2" xfId="34973" xr:uid="{00000000-0005-0000-0000-0000D6870000}"/>
    <cellStyle name="Normal 5 4 2 2 3 3 3" xfId="34974" xr:uid="{00000000-0005-0000-0000-0000D7870000}"/>
    <cellStyle name="Normal 5 4 2 2 3 4" xfId="34975" xr:uid="{00000000-0005-0000-0000-0000D8870000}"/>
    <cellStyle name="Normal 5 4 2 2 3 4 2" xfId="34976" xr:uid="{00000000-0005-0000-0000-0000D9870000}"/>
    <cellStyle name="Normal 5 4 2 2 3 4 3" xfId="34977" xr:uid="{00000000-0005-0000-0000-0000DA870000}"/>
    <cellStyle name="Normal 5 4 2 2 3 5" xfId="34978" xr:uid="{00000000-0005-0000-0000-0000DB870000}"/>
    <cellStyle name="Normal 5 4 2 2 3 5 2" xfId="34979" xr:uid="{00000000-0005-0000-0000-0000DC870000}"/>
    <cellStyle name="Normal 5 4 2 2 3 5 3" xfId="34980" xr:uid="{00000000-0005-0000-0000-0000DD870000}"/>
    <cellStyle name="Normal 5 4 2 2 3 6" xfId="34981" xr:uid="{00000000-0005-0000-0000-0000DE870000}"/>
    <cellStyle name="Normal 5 4 2 2 3 7" xfId="34982" xr:uid="{00000000-0005-0000-0000-0000DF870000}"/>
    <cellStyle name="Normal 5 4 2 2 4" xfId="34983" xr:uid="{00000000-0005-0000-0000-0000E0870000}"/>
    <cellStyle name="Normal 5 4 2 2 4 2" xfId="34984" xr:uid="{00000000-0005-0000-0000-0000E1870000}"/>
    <cellStyle name="Normal 5 4 2 2 4 2 2" xfId="34985" xr:uid="{00000000-0005-0000-0000-0000E2870000}"/>
    <cellStyle name="Normal 5 4 2 2 4 2 3" xfId="34986" xr:uid="{00000000-0005-0000-0000-0000E3870000}"/>
    <cellStyle name="Normal 5 4 2 2 4 3" xfId="34987" xr:uid="{00000000-0005-0000-0000-0000E4870000}"/>
    <cellStyle name="Normal 5 4 2 2 4 3 2" xfId="34988" xr:uid="{00000000-0005-0000-0000-0000E5870000}"/>
    <cellStyle name="Normal 5 4 2 2 4 3 3" xfId="34989" xr:uid="{00000000-0005-0000-0000-0000E6870000}"/>
    <cellStyle name="Normal 5 4 2 2 4 4" xfId="34990" xr:uid="{00000000-0005-0000-0000-0000E7870000}"/>
    <cellStyle name="Normal 5 4 2 2 4 4 2" xfId="34991" xr:uid="{00000000-0005-0000-0000-0000E8870000}"/>
    <cellStyle name="Normal 5 4 2 2 4 4 3" xfId="34992" xr:uid="{00000000-0005-0000-0000-0000E9870000}"/>
    <cellStyle name="Normal 5 4 2 2 4 5" xfId="34993" xr:uid="{00000000-0005-0000-0000-0000EA870000}"/>
    <cellStyle name="Normal 5 4 2 2 4 5 2" xfId="34994" xr:uid="{00000000-0005-0000-0000-0000EB870000}"/>
    <cellStyle name="Normal 5 4 2 2 4 5 3" xfId="34995" xr:uid="{00000000-0005-0000-0000-0000EC870000}"/>
    <cellStyle name="Normal 5 4 2 2 4 6" xfId="34996" xr:uid="{00000000-0005-0000-0000-0000ED870000}"/>
    <cellStyle name="Normal 5 4 2 2 4 7" xfId="34997" xr:uid="{00000000-0005-0000-0000-0000EE870000}"/>
    <cellStyle name="Normal 5 4 2 2 5" xfId="34998" xr:uid="{00000000-0005-0000-0000-0000EF870000}"/>
    <cellStyle name="Normal 5 4 2 2 5 2" xfId="34999" xr:uid="{00000000-0005-0000-0000-0000F0870000}"/>
    <cellStyle name="Normal 5 4 2 2 5 2 2" xfId="35000" xr:uid="{00000000-0005-0000-0000-0000F1870000}"/>
    <cellStyle name="Normal 5 4 2 2 5 2 3" xfId="35001" xr:uid="{00000000-0005-0000-0000-0000F2870000}"/>
    <cellStyle name="Normal 5 4 2 2 5 3" xfId="35002" xr:uid="{00000000-0005-0000-0000-0000F3870000}"/>
    <cellStyle name="Normal 5 4 2 2 5 3 2" xfId="35003" xr:uid="{00000000-0005-0000-0000-0000F4870000}"/>
    <cellStyle name="Normal 5 4 2 2 5 3 3" xfId="35004" xr:uid="{00000000-0005-0000-0000-0000F5870000}"/>
    <cellStyle name="Normal 5 4 2 2 5 4" xfId="35005" xr:uid="{00000000-0005-0000-0000-0000F6870000}"/>
    <cellStyle name="Normal 5 4 2 2 5 4 2" xfId="35006" xr:uid="{00000000-0005-0000-0000-0000F7870000}"/>
    <cellStyle name="Normal 5 4 2 2 5 4 3" xfId="35007" xr:uid="{00000000-0005-0000-0000-0000F8870000}"/>
    <cellStyle name="Normal 5 4 2 2 5 5" xfId="35008" xr:uid="{00000000-0005-0000-0000-0000F9870000}"/>
    <cellStyle name="Normal 5 4 2 2 5 5 2" xfId="35009" xr:uid="{00000000-0005-0000-0000-0000FA870000}"/>
    <cellStyle name="Normal 5 4 2 2 5 5 3" xfId="35010" xr:uid="{00000000-0005-0000-0000-0000FB870000}"/>
    <cellStyle name="Normal 5 4 2 2 5 6" xfId="35011" xr:uid="{00000000-0005-0000-0000-0000FC870000}"/>
    <cellStyle name="Normal 5 4 2 2 5 7" xfId="35012" xr:uid="{00000000-0005-0000-0000-0000FD870000}"/>
    <cellStyle name="Normal 5 4 2 2 6" xfId="35013" xr:uid="{00000000-0005-0000-0000-0000FE870000}"/>
    <cellStyle name="Normal 5 4 2 2 6 2" xfId="35014" xr:uid="{00000000-0005-0000-0000-0000FF870000}"/>
    <cellStyle name="Normal 5 4 2 2 6 3" xfId="35015" xr:uid="{00000000-0005-0000-0000-000000880000}"/>
    <cellStyle name="Normal 5 4 2 2 7" xfId="35016" xr:uid="{00000000-0005-0000-0000-000001880000}"/>
    <cellStyle name="Normal 5 4 2 2 7 2" xfId="35017" xr:uid="{00000000-0005-0000-0000-000002880000}"/>
    <cellStyle name="Normal 5 4 2 2 7 3" xfId="35018" xr:uid="{00000000-0005-0000-0000-000003880000}"/>
    <cellStyle name="Normal 5 4 2 2 8" xfId="35019" xr:uid="{00000000-0005-0000-0000-000004880000}"/>
    <cellStyle name="Normal 5 4 2 2 8 2" xfId="35020" xr:uid="{00000000-0005-0000-0000-000005880000}"/>
    <cellStyle name="Normal 5 4 2 2 8 3" xfId="35021" xr:uid="{00000000-0005-0000-0000-000006880000}"/>
    <cellStyle name="Normal 5 4 2 2 9" xfId="35022" xr:uid="{00000000-0005-0000-0000-000007880000}"/>
    <cellStyle name="Normal 5 4 2 2 9 2" xfId="35023" xr:uid="{00000000-0005-0000-0000-000008880000}"/>
    <cellStyle name="Normal 5 4 2 2 9 3" xfId="35024" xr:uid="{00000000-0005-0000-0000-000009880000}"/>
    <cellStyle name="Normal 5 4 2 3" xfId="1155" xr:uid="{00000000-0005-0000-0000-00000A880000}"/>
    <cellStyle name="Normal 5 4 2 3 2" xfId="1156" xr:uid="{00000000-0005-0000-0000-00000B880000}"/>
    <cellStyle name="Normal 5 4 2 3 2 2" xfId="35025" xr:uid="{00000000-0005-0000-0000-00000C880000}"/>
    <cellStyle name="Normal 5 4 2 3 2 2 2" xfId="35026" xr:uid="{00000000-0005-0000-0000-00000D880000}"/>
    <cellStyle name="Normal 5 4 2 3 2 2 3" xfId="35027" xr:uid="{00000000-0005-0000-0000-00000E880000}"/>
    <cellStyle name="Normal 5 4 2 3 2 3" xfId="35028" xr:uid="{00000000-0005-0000-0000-00000F880000}"/>
    <cellStyle name="Normal 5 4 2 3 2 3 2" xfId="35029" xr:uid="{00000000-0005-0000-0000-000010880000}"/>
    <cellStyle name="Normal 5 4 2 3 2 3 3" xfId="35030" xr:uid="{00000000-0005-0000-0000-000011880000}"/>
    <cellStyle name="Normal 5 4 2 3 2 4" xfId="35031" xr:uid="{00000000-0005-0000-0000-000012880000}"/>
    <cellStyle name="Normal 5 4 2 3 2 4 2" xfId="35032" xr:uid="{00000000-0005-0000-0000-000013880000}"/>
    <cellStyle name="Normal 5 4 2 3 2 4 3" xfId="35033" xr:uid="{00000000-0005-0000-0000-000014880000}"/>
    <cellStyle name="Normal 5 4 2 3 2 5" xfId="35034" xr:uid="{00000000-0005-0000-0000-000015880000}"/>
    <cellStyle name="Normal 5 4 2 3 2 5 2" xfId="35035" xr:uid="{00000000-0005-0000-0000-000016880000}"/>
    <cellStyle name="Normal 5 4 2 3 2 5 3" xfId="35036" xr:uid="{00000000-0005-0000-0000-000017880000}"/>
    <cellStyle name="Normal 5 4 2 3 2 6" xfId="35037" xr:uid="{00000000-0005-0000-0000-000018880000}"/>
    <cellStyle name="Normal 5 4 2 3 2 7" xfId="35038" xr:uid="{00000000-0005-0000-0000-000019880000}"/>
    <cellStyle name="Normal 5 4 2 3 3" xfId="35039" xr:uid="{00000000-0005-0000-0000-00001A880000}"/>
    <cellStyle name="Normal 5 4 2 3 3 2" xfId="35040" xr:uid="{00000000-0005-0000-0000-00001B880000}"/>
    <cellStyle name="Normal 5 4 2 3 3 3" xfId="35041" xr:uid="{00000000-0005-0000-0000-00001C880000}"/>
    <cellStyle name="Normal 5 4 2 3 4" xfId="35042" xr:uid="{00000000-0005-0000-0000-00001D880000}"/>
    <cellStyle name="Normal 5 4 2 3 4 2" xfId="35043" xr:uid="{00000000-0005-0000-0000-00001E880000}"/>
    <cellStyle name="Normal 5 4 2 3 4 3" xfId="35044" xr:uid="{00000000-0005-0000-0000-00001F880000}"/>
    <cellStyle name="Normal 5 4 2 3 5" xfId="35045" xr:uid="{00000000-0005-0000-0000-000020880000}"/>
    <cellStyle name="Normal 5 4 2 3 5 2" xfId="35046" xr:uid="{00000000-0005-0000-0000-000021880000}"/>
    <cellStyle name="Normal 5 4 2 3 5 3" xfId="35047" xr:uid="{00000000-0005-0000-0000-000022880000}"/>
    <cellStyle name="Normal 5 4 2 3 6" xfId="35048" xr:uid="{00000000-0005-0000-0000-000023880000}"/>
    <cellStyle name="Normal 5 4 2 3 6 2" xfId="35049" xr:uid="{00000000-0005-0000-0000-000024880000}"/>
    <cellStyle name="Normal 5 4 2 3 6 3" xfId="35050" xr:uid="{00000000-0005-0000-0000-000025880000}"/>
    <cellStyle name="Normal 5 4 2 3 7" xfId="35051" xr:uid="{00000000-0005-0000-0000-000026880000}"/>
    <cellStyle name="Normal 5 4 2 3 8" xfId="35052" xr:uid="{00000000-0005-0000-0000-000027880000}"/>
    <cellStyle name="Normal 5 4 2 4" xfId="1157" xr:uid="{00000000-0005-0000-0000-000028880000}"/>
    <cellStyle name="Normal 5 4 2 4 2" xfId="35053" xr:uid="{00000000-0005-0000-0000-000029880000}"/>
    <cellStyle name="Normal 5 4 2 4 2 2" xfId="35054" xr:uid="{00000000-0005-0000-0000-00002A880000}"/>
    <cellStyle name="Normal 5 4 2 4 2 2 2" xfId="35055" xr:uid="{00000000-0005-0000-0000-00002B880000}"/>
    <cellStyle name="Normal 5 4 2 4 2 2 3" xfId="35056" xr:uid="{00000000-0005-0000-0000-00002C880000}"/>
    <cellStyle name="Normal 5 4 2 4 2 3" xfId="35057" xr:uid="{00000000-0005-0000-0000-00002D880000}"/>
    <cellStyle name="Normal 5 4 2 4 2 3 2" xfId="35058" xr:uid="{00000000-0005-0000-0000-00002E880000}"/>
    <cellStyle name="Normal 5 4 2 4 2 3 3" xfId="35059" xr:uid="{00000000-0005-0000-0000-00002F880000}"/>
    <cellStyle name="Normal 5 4 2 4 2 4" xfId="35060" xr:uid="{00000000-0005-0000-0000-000030880000}"/>
    <cellStyle name="Normal 5 4 2 4 2 4 2" xfId="35061" xr:uid="{00000000-0005-0000-0000-000031880000}"/>
    <cellStyle name="Normal 5 4 2 4 2 4 3" xfId="35062" xr:uid="{00000000-0005-0000-0000-000032880000}"/>
    <cellStyle name="Normal 5 4 2 4 2 5" xfId="35063" xr:uid="{00000000-0005-0000-0000-000033880000}"/>
    <cellStyle name="Normal 5 4 2 4 2 5 2" xfId="35064" xr:uid="{00000000-0005-0000-0000-000034880000}"/>
    <cellStyle name="Normal 5 4 2 4 2 5 3" xfId="35065" xr:uid="{00000000-0005-0000-0000-000035880000}"/>
    <cellStyle name="Normal 5 4 2 4 2 6" xfId="35066" xr:uid="{00000000-0005-0000-0000-000036880000}"/>
    <cellStyle name="Normal 5 4 2 4 2 7" xfId="35067" xr:uid="{00000000-0005-0000-0000-000037880000}"/>
    <cellStyle name="Normal 5 4 2 4 3" xfId="35068" xr:uid="{00000000-0005-0000-0000-000038880000}"/>
    <cellStyle name="Normal 5 4 2 4 3 2" xfId="35069" xr:uid="{00000000-0005-0000-0000-000039880000}"/>
    <cellStyle name="Normal 5 4 2 4 3 3" xfId="35070" xr:uid="{00000000-0005-0000-0000-00003A880000}"/>
    <cellStyle name="Normal 5 4 2 4 4" xfId="35071" xr:uid="{00000000-0005-0000-0000-00003B880000}"/>
    <cellStyle name="Normal 5 4 2 4 4 2" xfId="35072" xr:uid="{00000000-0005-0000-0000-00003C880000}"/>
    <cellStyle name="Normal 5 4 2 4 4 3" xfId="35073" xr:uid="{00000000-0005-0000-0000-00003D880000}"/>
    <cellStyle name="Normal 5 4 2 4 5" xfId="35074" xr:uid="{00000000-0005-0000-0000-00003E880000}"/>
    <cellStyle name="Normal 5 4 2 4 5 2" xfId="35075" xr:uid="{00000000-0005-0000-0000-00003F880000}"/>
    <cellStyle name="Normal 5 4 2 4 5 3" xfId="35076" xr:uid="{00000000-0005-0000-0000-000040880000}"/>
    <cellStyle name="Normal 5 4 2 4 6" xfId="35077" xr:uid="{00000000-0005-0000-0000-000041880000}"/>
    <cellStyle name="Normal 5 4 2 4 6 2" xfId="35078" xr:uid="{00000000-0005-0000-0000-000042880000}"/>
    <cellStyle name="Normal 5 4 2 4 6 3" xfId="35079" xr:uid="{00000000-0005-0000-0000-000043880000}"/>
    <cellStyle name="Normal 5 4 2 4 7" xfId="35080" xr:uid="{00000000-0005-0000-0000-000044880000}"/>
    <cellStyle name="Normal 5 4 2 4 8" xfId="35081" xr:uid="{00000000-0005-0000-0000-000045880000}"/>
    <cellStyle name="Normal 5 4 2 5" xfId="35082" xr:uid="{00000000-0005-0000-0000-000046880000}"/>
    <cellStyle name="Normal 5 4 2 5 2" xfId="35083" xr:uid="{00000000-0005-0000-0000-000047880000}"/>
    <cellStyle name="Normal 5 4 2 5 2 2" xfId="35084" xr:uid="{00000000-0005-0000-0000-000048880000}"/>
    <cellStyle name="Normal 5 4 2 5 2 3" xfId="35085" xr:uid="{00000000-0005-0000-0000-000049880000}"/>
    <cellStyle name="Normal 5 4 2 5 3" xfId="35086" xr:uid="{00000000-0005-0000-0000-00004A880000}"/>
    <cellStyle name="Normal 5 4 2 5 3 2" xfId="35087" xr:uid="{00000000-0005-0000-0000-00004B880000}"/>
    <cellStyle name="Normal 5 4 2 5 3 3" xfId="35088" xr:uid="{00000000-0005-0000-0000-00004C880000}"/>
    <cellStyle name="Normal 5 4 2 5 4" xfId="35089" xr:uid="{00000000-0005-0000-0000-00004D880000}"/>
    <cellStyle name="Normal 5 4 2 5 4 2" xfId="35090" xr:uid="{00000000-0005-0000-0000-00004E880000}"/>
    <cellStyle name="Normal 5 4 2 5 4 3" xfId="35091" xr:uid="{00000000-0005-0000-0000-00004F880000}"/>
    <cellStyle name="Normal 5 4 2 5 5" xfId="35092" xr:uid="{00000000-0005-0000-0000-000050880000}"/>
    <cellStyle name="Normal 5 4 2 5 5 2" xfId="35093" xr:uid="{00000000-0005-0000-0000-000051880000}"/>
    <cellStyle name="Normal 5 4 2 5 5 3" xfId="35094" xr:uid="{00000000-0005-0000-0000-000052880000}"/>
    <cellStyle name="Normal 5 4 2 5 6" xfId="35095" xr:uid="{00000000-0005-0000-0000-000053880000}"/>
    <cellStyle name="Normal 5 4 2 5 7" xfId="35096" xr:uid="{00000000-0005-0000-0000-000054880000}"/>
    <cellStyle name="Normal 5 4 2 6" xfId="35097" xr:uid="{00000000-0005-0000-0000-000055880000}"/>
    <cellStyle name="Normal 5 4 2 6 2" xfId="35098" xr:uid="{00000000-0005-0000-0000-000056880000}"/>
    <cellStyle name="Normal 5 4 2 6 2 2" xfId="35099" xr:uid="{00000000-0005-0000-0000-000057880000}"/>
    <cellStyle name="Normal 5 4 2 6 2 3" xfId="35100" xr:uid="{00000000-0005-0000-0000-000058880000}"/>
    <cellStyle name="Normal 5 4 2 6 3" xfId="35101" xr:uid="{00000000-0005-0000-0000-000059880000}"/>
    <cellStyle name="Normal 5 4 2 6 3 2" xfId="35102" xr:uid="{00000000-0005-0000-0000-00005A880000}"/>
    <cellStyle name="Normal 5 4 2 6 3 3" xfId="35103" xr:uid="{00000000-0005-0000-0000-00005B880000}"/>
    <cellStyle name="Normal 5 4 2 6 4" xfId="35104" xr:uid="{00000000-0005-0000-0000-00005C880000}"/>
    <cellStyle name="Normal 5 4 2 6 4 2" xfId="35105" xr:uid="{00000000-0005-0000-0000-00005D880000}"/>
    <cellStyle name="Normal 5 4 2 6 4 3" xfId="35106" xr:uid="{00000000-0005-0000-0000-00005E880000}"/>
    <cellStyle name="Normal 5 4 2 6 5" xfId="35107" xr:uid="{00000000-0005-0000-0000-00005F880000}"/>
    <cellStyle name="Normal 5 4 2 6 5 2" xfId="35108" xr:uid="{00000000-0005-0000-0000-000060880000}"/>
    <cellStyle name="Normal 5 4 2 6 5 3" xfId="35109" xr:uid="{00000000-0005-0000-0000-000061880000}"/>
    <cellStyle name="Normal 5 4 2 6 6" xfId="35110" xr:uid="{00000000-0005-0000-0000-000062880000}"/>
    <cellStyle name="Normal 5 4 2 6 7" xfId="35111" xr:uid="{00000000-0005-0000-0000-000063880000}"/>
    <cellStyle name="Normal 5 4 2 7" xfId="35112" xr:uid="{00000000-0005-0000-0000-000064880000}"/>
    <cellStyle name="Normal 5 4 2 7 2" xfId="35113" xr:uid="{00000000-0005-0000-0000-000065880000}"/>
    <cellStyle name="Normal 5 4 2 7 2 2" xfId="35114" xr:uid="{00000000-0005-0000-0000-000066880000}"/>
    <cellStyle name="Normal 5 4 2 7 2 3" xfId="35115" xr:uid="{00000000-0005-0000-0000-000067880000}"/>
    <cellStyle name="Normal 5 4 2 7 3" xfId="35116" xr:uid="{00000000-0005-0000-0000-000068880000}"/>
    <cellStyle name="Normal 5 4 2 7 3 2" xfId="35117" xr:uid="{00000000-0005-0000-0000-000069880000}"/>
    <cellStyle name="Normal 5 4 2 7 3 3" xfId="35118" xr:uid="{00000000-0005-0000-0000-00006A880000}"/>
    <cellStyle name="Normal 5 4 2 7 4" xfId="35119" xr:uid="{00000000-0005-0000-0000-00006B880000}"/>
    <cellStyle name="Normal 5 4 2 7 4 2" xfId="35120" xr:uid="{00000000-0005-0000-0000-00006C880000}"/>
    <cellStyle name="Normal 5 4 2 7 4 3" xfId="35121" xr:uid="{00000000-0005-0000-0000-00006D880000}"/>
    <cellStyle name="Normal 5 4 2 7 5" xfId="35122" xr:uid="{00000000-0005-0000-0000-00006E880000}"/>
    <cellStyle name="Normal 5 4 2 7 5 2" xfId="35123" xr:uid="{00000000-0005-0000-0000-00006F880000}"/>
    <cellStyle name="Normal 5 4 2 7 5 3" xfId="35124" xr:uid="{00000000-0005-0000-0000-000070880000}"/>
    <cellStyle name="Normal 5 4 2 7 6" xfId="35125" xr:uid="{00000000-0005-0000-0000-000071880000}"/>
    <cellStyle name="Normal 5 4 2 7 7" xfId="35126" xr:uid="{00000000-0005-0000-0000-000072880000}"/>
    <cellStyle name="Normal 5 4 2 8" xfId="35127" xr:uid="{00000000-0005-0000-0000-000073880000}"/>
    <cellStyle name="Normal 5 4 2 8 2" xfId="35128" xr:uid="{00000000-0005-0000-0000-000074880000}"/>
    <cellStyle name="Normal 5 4 2 8 2 2" xfId="35129" xr:uid="{00000000-0005-0000-0000-000075880000}"/>
    <cellStyle name="Normal 5 4 2 8 2 3" xfId="35130" xr:uid="{00000000-0005-0000-0000-000076880000}"/>
    <cellStyle name="Normal 5 4 2 8 3" xfId="35131" xr:uid="{00000000-0005-0000-0000-000077880000}"/>
    <cellStyle name="Normal 5 4 2 8 3 2" xfId="35132" xr:uid="{00000000-0005-0000-0000-000078880000}"/>
    <cellStyle name="Normal 5 4 2 8 3 3" xfId="35133" xr:uid="{00000000-0005-0000-0000-000079880000}"/>
    <cellStyle name="Normal 5 4 2 8 4" xfId="35134" xr:uid="{00000000-0005-0000-0000-00007A880000}"/>
    <cellStyle name="Normal 5 4 2 8 4 2" xfId="35135" xr:uid="{00000000-0005-0000-0000-00007B880000}"/>
    <cellStyle name="Normal 5 4 2 8 4 3" xfId="35136" xr:uid="{00000000-0005-0000-0000-00007C880000}"/>
    <cellStyle name="Normal 5 4 2 8 5" xfId="35137" xr:uid="{00000000-0005-0000-0000-00007D880000}"/>
    <cellStyle name="Normal 5 4 2 8 5 2" xfId="35138" xr:uid="{00000000-0005-0000-0000-00007E880000}"/>
    <cellStyle name="Normal 5 4 2 8 5 3" xfId="35139" xr:uid="{00000000-0005-0000-0000-00007F880000}"/>
    <cellStyle name="Normal 5 4 2 8 6" xfId="35140" xr:uid="{00000000-0005-0000-0000-000080880000}"/>
    <cellStyle name="Normal 5 4 2 8 7" xfId="35141" xr:uid="{00000000-0005-0000-0000-000081880000}"/>
    <cellStyle name="Normal 5 4 2 9" xfId="35142" xr:uid="{00000000-0005-0000-0000-000082880000}"/>
    <cellStyle name="Normal 5 4 2 9 2" xfId="35143" xr:uid="{00000000-0005-0000-0000-000083880000}"/>
    <cellStyle name="Normal 5 4 2 9 3" xfId="35144" xr:uid="{00000000-0005-0000-0000-000084880000}"/>
    <cellStyle name="Normal 5 4 3" xfId="1158" xr:uid="{00000000-0005-0000-0000-000085880000}"/>
    <cellStyle name="Normal 5 4 3 10" xfId="35145" xr:uid="{00000000-0005-0000-0000-000086880000}"/>
    <cellStyle name="Normal 5 4 3 11" xfId="35146" xr:uid="{00000000-0005-0000-0000-000087880000}"/>
    <cellStyle name="Normal 5 4 3 2" xfId="1159" xr:uid="{00000000-0005-0000-0000-000088880000}"/>
    <cellStyle name="Normal 5 4 3 2 2" xfId="1160" xr:uid="{00000000-0005-0000-0000-000089880000}"/>
    <cellStyle name="Normal 5 4 3 2 2 2" xfId="35147" xr:uid="{00000000-0005-0000-0000-00008A880000}"/>
    <cellStyle name="Normal 5 4 3 2 2 2 2" xfId="35148" xr:uid="{00000000-0005-0000-0000-00008B880000}"/>
    <cellStyle name="Normal 5 4 3 2 2 2 3" xfId="35149" xr:uid="{00000000-0005-0000-0000-00008C880000}"/>
    <cellStyle name="Normal 5 4 3 2 2 3" xfId="35150" xr:uid="{00000000-0005-0000-0000-00008D880000}"/>
    <cellStyle name="Normal 5 4 3 2 2 3 2" xfId="35151" xr:uid="{00000000-0005-0000-0000-00008E880000}"/>
    <cellStyle name="Normal 5 4 3 2 2 3 3" xfId="35152" xr:uid="{00000000-0005-0000-0000-00008F880000}"/>
    <cellStyle name="Normal 5 4 3 2 2 4" xfId="35153" xr:uid="{00000000-0005-0000-0000-000090880000}"/>
    <cellStyle name="Normal 5 4 3 2 2 4 2" xfId="35154" xr:uid="{00000000-0005-0000-0000-000091880000}"/>
    <cellStyle name="Normal 5 4 3 2 2 4 3" xfId="35155" xr:uid="{00000000-0005-0000-0000-000092880000}"/>
    <cellStyle name="Normal 5 4 3 2 2 5" xfId="35156" xr:uid="{00000000-0005-0000-0000-000093880000}"/>
    <cellStyle name="Normal 5 4 3 2 2 5 2" xfId="35157" xr:uid="{00000000-0005-0000-0000-000094880000}"/>
    <cellStyle name="Normal 5 4 3 2 2 5 3" xfId="35158" xr:uid="{00000000-0005-0000-0000-000095880000}"/>
    <cellStyle name="Normal 5 4 3 2 2 6" xfId="35159" xr:uid="{00000000-0005-0000-0000-000096880000}"/>
    <cellStyle name="Normal 5 4 3 2 2 7" xfId="35160" xr:uid="{00000000-0005-0000-0000-000097880000}"/>
    <cellStyle name="Normal 5 4 3 2 3" xfId="35161" xr:uid="{00000000-0005-0000-0000-000098880000}"/>
    <cellStyle name="Normal 5 4 3 2 3 2" xfId="35162" xr:uid="{00000000-0005-0000-0000-000099880000}"/>
    <cellStyle name="Normal 5 4 3 2 3 3" xfId="35163" xr:uid="{00000000-0005-0000-0000-00009A880000}"/>
    <cellStyle name="Normal 5 4 3 2 4" xfId="35164" xr:uid="{00000000-0005-0000-0000-00009B880000}"/>
    <cellStyle name="Normal 5 4 3 2 4 2" xfId="35165" xr:uid="{00000000-0005-0000-0000-00009C880000}"/>
    <cellStyle name="Normal 5 4 3 2 4 3" xfId="35166" xr:uid="{00000000-0005-0000-0000-00009D880000}"/>
    <cellStyle name="Normal 5 4 3 2 5" xfId="35167" xr:uid="{00000000-0005-0000-0000-00009E880000}"/>
    <cellStyle name="Normal 5 4 3 2 5 2" xfId="35168" xr:uid="{00000000-0005-0000-0000-00009F880000}"/>
    <cellStyle name="Normal 5 4 3 2 5 3" xfId="35169" xr:uid="{00000000-0005-0000-0000-0000A0880000}"/>
    <cellStyle name="Normal 5 4 3 2 6" xfId="35170" xr:uid="{00000000-0005-0000-0000-0000A1880000}"/>
    <cellStyle name="Normal 5 4 3 2 6 2" xfId="35171" xr:uid="{00000000-0005-0000-0000-0000A2880000}"/>
    <cellStyle name="Normal 5 4 3 2 6 3" xfId="35172" xr:uid="{00000000-0005-0000-0000-0000A3880000}"/>
    <cellStyle name="Normal 5 4 3 2 7" xfId="35173" xr:uid="{00000000-0005-0000-0000-0000A4880000}"/>
    <cellStyle name="Normal 5 4 3 2 8" xfId="35174" xr:uid="{00000000-0005-0000-0000-0000A5880000}"/>
    <cellStyle name="Normal 5 4 3 3" xfId="1161" xr:uid="{00000000-0005-0000-0000-0000A6880000}"/>
    <cellStyle name="Normal 5 4 3 3 2" xfId="35175" xr:uid="{00000000-0005-0000-0000-0000A7880000}"/>
    <cellStyle name="Normal 5 4 3 3 2 2" xfId="35176" xr:uid="{00000000-0005-0000-0000-0000A8880000}"/>
    <cellStyle name="Normal 5 4 3 3 2 3" xfId="35177" xr:uid="{00000000-0005-0000-0000-0000A9880000}"/>
    <cellStyle name="Normal 5 4 3 3 3" xfId="35178" xr:uid="{00000000-0005-0000-0000-0000AA880000}"/>
    <cellStyle name="Normal 5 4 3 3 3 2" xfId="35179" xr:uid="{00000000-0005-0000-0000-0000AB880000}"/>
    <cellStyle name="Normal 5 4 3 3 3 3" xfId="35180" xr:uid="{00000000-0005-0000-0000-0000AC880000}"/>
    <cellStyle name="Normal 5 4 3 3 4" xfId="35181" xr:uid="{00000000-0005-0000-0000-0000AD880000}"/>
    <cellStyle name="Normal 5 4 3 3 4 2" xfId="35182" xr:uid="{00000000-0005-0000-0000-0000AE880000}"/>
    <cellStyle name="Normal 5 4 3 3 4 3" xfId="35183" xr:uid="{00000000-0005-0000-0000-0000AF880000}"/>
    <cellStyle name="Normal 5 4 3 3 5" xfId="35184" xr:uid="{00000000-0005-0000-0000-0000B0880000}"/>
    <cellStyle name="Normal 5 4 3 3 5 2" xfId="35185" xr:uid="{00000000-0005-0000-0000-0000B1880000}"/>
    <cellStyle name="Normal 5 4 3 3 5 3" xfId="35186" xr:uid="{00000000-0005-0000-0000-0000B2880000}"/>
    <cellStyle name="Normal 5 4 3 3 6" xfId="35187" xr:uid="{00000000-0005-0000-0000-0000B3880000}"/>
    <cellStyle name="Normal 5 4 3 3 7" xfId="35188" xr:uid="{00000000-0005-0000-0000-0000B4880000}"/>
    <cellStyle name="Normal 5 4 3 4" xfId="35189" xr:uid="{00000000-0005-0000-0000-0000B5880000}"/>
    <cellStyle name="Normal 5 4 3 4 2" xfId="35190" xr:uid="{00000000-0005-0000-0000-0000B6880000}"/>
    <cellStyle name="Normal 5 4 3 4 2 2" xfId="35191" xr:uid="{00000000-0005-0000-0000-0000B7880000}"/>
    <cellStyle name="Normal 5 4 3 4 2 3" xfId="35192" xr:uid="{00000000-0005-0000-0000-0000B8880000}"/>
    <cellStyle name="Normal 5 4 3 4 3" xfId="35193" xr:uid="{00000000-0005-0000-0000-0000B9880000}"/>
    <cellStyle name="Normal 5 4 3 4 3 2" xfId="35194" xr:uid="{00000000-0005-0000-0000-0000BA880000}"/>
    <cellStyle name="Normal 5 4 3 4 3 3" xfId="35195" xr:uid="{00000000-0005-0000-0000-0000BB880000}"/>
    <cellStyle name="Normal 5 4 3 4 4" xfId="35196" xr:uid="{00000000-0005-0000-0000-0000BC880000}"/>
    <cellStyle name="Normal 5 4 3 4 4 2" xfId="35197" xr:uid="{00000000-0005-0000-0000-0000BD880000}"/>
    <cellStyle name="Normal 5 4 3 4 4 3" xfId="35198" xr:uid="{00000000-0005-0000-0000-0000BE880000}"/>
    <cellStyle name="Normal 5 4 3 4 5" xfId="35199" xr:uid="{00000000-0005-0000-0000-0000BF880000}"/>
    <cellStyle name="Normal 5 4 3 4 5 2" xfId="35200" xr:uid="{00000000-0005-0000-0000-0000C0880000}"/>
    <cellStyle name="Normal 5 4 3 4 5 3" xfId="35201" xr:uid="{00000000-0005-0000-0000-0000C1880000}"/>
    <cellStyle name="Normal 5 4 3 4 6" xfId="35202" xr:uid="{00000000-0005-0000-0000-0000C2880000}"/>
    <cellStyle name="Normal 5 4 3 4 7" xfId="35203" xr:uid="{00000000-0005-0000-0000-0000C3880000}"/>
    <cellStyle name="Normal 5 4 3 5" xfId="35204" xr:uid="{00000000-0005-0000-0000-0000C4880000}"/>
    <cellStyle name="Normal 5 4 3 5 2" xfId="35205" xr:uid="{00000000-0005-0000-0000-0000C5880000}"/>
    <cellStyle name="Normal 5 4 3 5 2 2" xfId="35206" xr:uid="{00000000-0005-0000-0000-0000C6880000}"/>
    <cellStyle name="Normal 5 4 3 5 2 3" xfId="35207" xr:uid="{00000000-0005-0000-0000-0000C7880000}"/>
    <cellStyle name="Normal 5 4 3 5 3" xfId="35208" xr:uid="{00000000-0005-0000-0000-0000C8880000}"/>
    <cellStyle name="Normal 5 4 3 5 3 2" xfId="35209" xr:uid="{00000000-0005-0000-0000-0000C9880000}"/>
    <cellStyle name="Normal 5 4 3 5 3 3" xfId="35210" xr:uid="{00000000-0005-0000-0000-0000CA880000}"/>
    <cellStyle name="Normal 5 4 3 5 4" xfId="35211" xr:uid="{00000000-0005-0000-0000-0000CB880000}"/>
    <cellStyle name="Normal 5 4 3 5 4 2" xfId="35212" xr:uid="{00000000-0005-0000-0000-0000CC880000}"/>
    <cellStyle name="Normal 5 4 3 5 4 3" xfId="35213" xr:uid="{00000000-0005-0000-0000-0000CD880000}"/>
    <cellStyle name="Normal 5 4 3 5 5" xfId="35214" xr:uid="{00000000-0005-0000-0000-0000CE880000}"/>
    <cellStyle name="Normal 5 4 3 5 5 2" xfId="35215" xr:uid="{00000000-0005-0000-0000-0000CF880000}"/>
    <cellStyle name="Normal 5 4 3 5 5 3" xfId="35216" xr:uid="{00000000-0005-0000-0000-0000D0880000}"/>
    <cellStyle name="Normal 5 4 3 5 6" xfId="35217" xr:uid="{00000000-0005-0000-0000-0000D1880000}"/>
    <cellStyle name="Normal 5 4 3 5 7" xfId="35218" xr:uid="{00000000-0005-0000-0000-0000D2880000}"/>
    <cellStyle name="Normal 5 4 3 6" xfId="35219" xr:uid="{00000000-0005-0000-0000-0000D3880000}"/>
    <cellStyle name="Normal 5 4 3 6 2" xfId="35220" xr:uid="{00000000-0005-0000-0000-0000D4880000}"/>
    <cellStyle name="Normal 5 4 3 6 3" xfId="35221" xr:uid="{00000000-0005-0000-0000-0000D5880000}"/>
    <cellStyle name="Normal 5 4 3 7" xfId="35222" xr:uid="{00000000-0005-0000-0000-0000D6880000}"/>
    <cellStyle name="Normal 5 4 3 7 2" xfId="35223" xr:uid="{00000000-0005-0000-0000-0000D7880000}"/>
    <cellStyle name="Normal 5 4 3 7 3" xfId="35224" xr:uid="{00000000-0005-0000-0000-0000D8880000}"/>
    <cellStyle name="Normal 5 4 3 8" xfId="35225" xr:uid="{00000000-0005-0000-0000-0000D9880000}"/>
    <cellStyle name="Normal 5 4 3 8 2" xfId="35226" xr:uid="{00000000-0005-0000-0000-0000DA880000}"/>
    <cellStyle name="Normal 5 4 3 8 3" xfId="35227" xr:uid="{00000000-0005-0000-0000-0000DB880000}"/>
    <cellStyle name="Normal 5 4 3 9" xfId="35228" xr:uid="{00000000-0005-0000-0000-0000DC880000}"/>
    <cellStyle name="Normal 5 4 3 9 2" xfId="35229" xr:uid="{00000000-0005-0000-0000-0000DD880000}"/>
    <cellStyle name="Normal 5 4 3 9 3" xfId="35230" xr:uid="{00000000-0005-0000-0000-0000DE880000}"/>
    <cellStyle name="Normal 5 4 4" xfId="1162" xr:uid="{00000000-0005-0000-0000-0000DF880000}"/>
    <cellStyle name="Normal 5 4 4 2" xfId="1163" xr:uid="{00000000-0005-0000-0000-0000E0880000}"/>
    <cellStyle name="Normal 5 4 4 2 2" xfId="35231" xr:uid="{00000000-0005-0000-0000-0000E1880000}"/>
    <cellStyle name="Normal 5 4 4 2 2 2" xfId="35232" xr:uid="{00000000-0005-0000-0000-0000E2880000}"/>
    <cellStyle name="Normal 5 4 4 2 2 3" xfId="35233" xr:uid="{00000000-0005-0000-0000-0000E3880000}"/>
    <cellStyle name="Normal 5 4 4 2 3" xfId="35234" xr:uid="{00000000-0005-0000-0000-0000E4880000}"/>
    <cellStyle name="Normal 5 4 4 2 3 2" xfId="35235" xr:uid="{00000000-0005-0000-0000-0000E5880000}"/>
    <cellStyle name="Normal 5 4 4 2 3 3" xfId="35236" xr:uid="{00000000-0005-0000-0000-0000E6880000}"/>
    <cellStyle name="Normal 5 4 4 2 4" xfId="35237" xr:uid="{00000000-0005-0000-0000-0000E7880000}"/>
    <cellStyle name="Normal 5 4 4 2 4 2" xfId="35238" xr:uid="{00000000-0005-0000-0000-0000E8880000}"/>
    <cellStyle name="Normal 5 4 4 2 4 3" xfId="35239" xr:uid="{00000000-0005-0000-0000-0000E9880000}"/>
    <cellStyle name="Normal 5 4 4 2 5" xfId="35240" xr:uid="{00000000-0005-0000-0000-0000EA880000}"/>
    <cellStyle name="Normal 5 4 4 2 5 2" xfId="35241" xr:uid="{00000000-0005-0000-0000-0000EB880000}"/>
    <cellStyle name="Normal 5 4 4 2 5 3" xfId="35242" xr:uid="{00000000-0005-0000-0000-0000EC880000}"/>
    <cellStyle name="Normal 5 4 4 2 6" xfId="35243" xr:uid="{00000000-0005-0000-0000-0000ED880000}"/>
    <cellStyle name="Normal 5 4 4 2 7" xfId="35244" xr:uid="{00000000-0005-0000-0000-0000EE880000}"/>
    <cellStyle name="Normal 5 4 4 3" xfId="35245" xr:uid="{00000000-0005-0000-0000-0000EF880000}"/>
    <cellStyle name="Normal 5 4 4 3 2" xfId="35246" xr:uid="{00000000-0005-0000-0000-0000F0880000}"/>
    <cellStyle name="Normal 5 4 4 3 3" xfId="35247" xr:uid="{00000000-0005-0000-0000-0000F1880000}"/>
    <cellStyle name="Normal 5 4 4 4" xfId="35248" xr:uid="{00000000-0005-0000-0000-0000F2880000}"/>
    <cellStyle name="Normal 5 4 4 4 2" xfId="35249" xr:uid="{00000000-0005-0000-0000-0000F3880000}"/>
    <cellStyle name="Normal 5 4 4 4 3" xfId="35250" xr:uid="{00000000-0005-0000-0000-0000F4880000}"/>
    <cellStyle name="Normal 5 4 4 5" xfId="35251" xr:uid="{00000000-0005-0000-0000-0000F5880000}"/>
    <cellStyle name="Normal 5 4 4 5 2" xfId="35252" xr:uid="{00000000-0005-0000-0000-0000F6880000}"/>
    <cellStyle name="Normal 5 4 4 5 3" xfId="35253" xr:uid="{00000000-0005-0000-0000-0000F7880000}"/>
    <cellStyle name="Normal 5 4 4 6" xfId="35254" xr:uid="{00000000-0005-0000-0000-0000F8880000}"/>
    <cellStyle name="Normal 5 4 4 6 2" xfId="35255" xr:uid="{00000000-0005-0000-0000-0000F9880000}"/>
    <cellStyle name="Normal 5 4 4 6 3" xfId="35256" xr:uid="{00000000-0005-0000-0000-0000FA880000}"/>
    <cellStyle name="Normal 5 4 4 7" xfId="35257" xr:uid="{00000000-0005-0000-0000-0000FB880000}"/>
    <cellStyle name="Normal 5 4 4 8" xfId="35258" xr:uid="{00000000-0005-0000-0000-0000FC880000}"/>
    <cellStyle name="Normal 5 4 5" xfId="1164" xr:uid="{00000000-0005-0000-0000-0000FD880000}"/>
    <cellStyle name="Normal 5 4 5 2" xfId="35259" xr:uid="{00000000-0005-0000-0000-0000FE880000}"/>
    <cellStyle name="Normal 5 4 5 2 2" xfId="35260" xr:uid="{00000000-0005-0000-0000-0000FF880000}"/>
    <cellStyle name="Normal 5 4 5 2 2 2" xfId="35261" xr:uid="{00000000-0005-0000-0000-000000890000}"/>
    <cellStyle name="Normal 5 4 5 2 2 3" xfId="35262" xr:uid="{00000000-0005-0000-0000-000001890000}"/>
    <cellStyle name="Normal 5 4 5 2 3" xfId="35263" xr:uid="{00000000-0005-0000-0000-000002890000}"/>
    <cellStyle name="Normal 5 4 5 2 3 2" xfId="35264" xr:uid="{00000000-0005-0000-0000-000003890000}"/>
    <cellStyle name="Normal 5 4 5 2 3 3" xfId="35265" xr:uid="{00000000-0005-0000-0000-000004890000}"/>
    <cellStyle name="Normal 5 4 5 2 4" xfId="35266" xr:uid="{00000000-0005-0000-0000-000005890000}"/>
    <cellStyle name="Normal 5 4 5 2 4 2" xfId="35267" xr:uid="{00000000-0005-0000-0000-000006890000}"/>
    <cellStyle name="Normal 5 4 5 2 4 3" xfId="35268" xr:uid="{00000000-0005-0000-0000-000007890000}"/>
    <cellStyle name="Normal 5 4 5 2 5" xfId="35269" xr:uid="{00000000-0005-0000-0000-000008890000}"/>
    <cellStyle name="Normal 5 4 5 2 5 2" xfId="35270" xr:uid="{00000000-0005-0000-0000-000009890000}"/>
    <cellStyle name="Normal 5 4 5 2 5 3" xfId="35271" xr:uid="{00000000-0005-0000-0000-00000A890000}"/>
    <cellStyle name="Normal 5 4 5 2 6" xfId="35272" xr:uid="{00000000-0005-0000-0000-00000B890000}"/>
    <cellStyle name="Normal 5 4 5 2 7" xfId="35273" xr:uid="{00000000-0005-0000-0000-00000C890000}"/>
    <cellStyle name="Normal 5 4 5 3" xfId="35274" xr:uid="{00000000-0005-0000-0000-00000D890000}"/>
    <cellStyle name="Normal 5 4 5 3 2" xfId="35275" xr:uid="{00000000-0005-0000-0000-00000E890000}"/>
    <cellStyle name="Normal 5 4 5 3 3" xfId="35276" xr:uid="{00000000-0005-0000-0000-00000F890000}"/>
    <cellStyle name="Normal 5 4 5 4" xfId="35277" xr:uid="{00000000-0005-0000-0000-000010890000}"/>
    <cellStyle name="Normal 5 4 5 4 2" xfId="35278" xr:uid="{00000000-0005-0000-0000-000011890000}"/>
    <cellStyle name="Normal 5 4 5 4 3" xfId="35279" xr:uid="{00000000-0005-0000-0000-000012890000}"/>
    <cellStyle name="Normal 5 4 5 5" xfId="35280" xr:uid="{00000000-0005-0000-0000-000013890000}"/>
    <cellStyle name="Normal 5 4 5 5 2" xfId="35281" xr:uid="{00000000-0005-0000-0000-000014890000}"/>
    <cellStyle name="Normal 5 4 5 5 3" xfId="35282" xr:uid="{00000000-0005-0000-0000-000015890000}"/>
    <cellStyle name="Normal 5 4 5 6" xfId="35283" xr:uid="{00000000-0005-0000-0000-000016890000}"/>
    <cellStyle name="Normal 5 4 5 6 2" xfId="35284" xr:uid="{00000000-0005-0000-0000-000017890000}"/>
    <cellStyle name="Normal 5 4 5 6 3" xfId="35285" xr:uid="{00000000-0005-0000-0000-000018890000}"/>
    <cellStyle name="Normal 5 4 5 7" xfId="35286" xr:uid="{00000000-0005-0000-0000-000019890000}"/>
    <cellStyle name="Normal 5 4 5 8" xfId="35287" xr:uid="{00000000-0005-0000-0000-00001A890000}"/>
    <cellStyle name="Normal 5 4 6" xfId="35288" xr:uid="{00000000-0005-0000-0000-00001B890000}"/>
    <cellStyle name="Normal 5 4 6 2" xfId="35289" xr:uid="{00000000-0005-0000-0000-00001C890000}"/>
    <cellStyle name="Normal 5 4 6 2 2" xfId="35290" xr:uid="{00000000-0005-0000-0000-00001D890000}"/>
    <cellStyle name="Normal 5 4 6 2 3" xfId="35291" xr:uid="{00000000-0005-0000-0000-00001E890000}"/>
    <cellStyle name="Normal 5 4 6 3" xfId="35292" xr:uid="{00000000-0005-0000-0000-00001F890000}"/>
    <cellStyle name="Normal 5 4 6 3 2" xfId="35293" xr:uid="{00000000-0005-0000-0000-000020890000}"/>
    <cellStyle name="Normal 5 4 6 3 3" xfId="35294" xr:uid="{00000000-0005-0000-0000-000021890000}"/>
    <cellStyle name="Normal 5 4 6 4" xfId="35295" xr:uid="{00000000-0005-0000-0000-000022890000}"/>
    <cellStyle name="Normal 5 4 6 4 2" xfId="35296" xr:uid="{00000000-0005-0000-0000-000023890000}"/>
    <cellStyle name="Normal 5 4 6 4 3" xfId="35297" xr:uid="{00000000-0005-0000-0000-000024890000}"/>
    <cellStyle name="Normal 5 4 6 5" xfId="35298" xr:uid="{00000000-0005-0000-0000-000025890000}"/>
    <cellStyle name="Normal 5 4 6 5 2" xfId="35299" xr:uid="{00000000-0005-0000-0000-000026890000}"/>
    <cellStyle name="Normal 5 4 6 5 3" xfId="35300" xr:uid="{00000000-0005-0000-0000-000027890000}"/>
    <cellStyle name="Normal 5 4 6 6" xfId="35301" xr:uid="{00000000-0005-0000-0000-000028890000}"/>
    <cellStyle name="Normal 5 4 6 7" xfId="35302" xr:uid="{00000000-0005-0000-0000-000029890000}"/>
    <cellStyle name="Normal 5 4 7" xfId="35303" xr:uid="{00000000-0005-0000-0000-00002A890000}"/>
    <cellStyle name="Normal 5 4 7 2" xfId="35304" xr:uid="{00000000-0005-0000-0000-00002B890000}"/>
    <cellStyle name="Normal 5 4 7 2 2" xfId="35305" xr:uid="{00000000-0005-0000-0000-00002C890000}"/>
    <cellStyle name="Normal 5 4 7 2 3" xfId="35306" xr:uid="{00000000-0005-0000-0000-00002D890000}"/>
    <cellStyle name="Normal 5 4 7 3" xfId="35307" xr:uid="{00000000-0005-0000-0000-00002E890000}"/>
    <cellStyle name="Normal 5 4 7 3 2" xfId="35308" xr:uid="{00000000-0005-0000-0000-00002F890000}"/>
    <cellStyle name="Normal 5 4 7 3 3" xfId="35309" xr:uid="{00000000-0005-0000-0000-000030890000}"/>
    <cellStyle name="Normal 5 4 7 4" xfId="35310" xr:uid="{00000000-0005-0000-0000-000031890000}"/>
    <cellStyle name="Normal 5 4 7 4 2" xfId="35311" xr:uid="{00000000-0005-0000-0000-000032890000}"/>
    <cellStyle name="Normal 5 4 7 4 3" xfId="35312" xr:uid="{00000000-0005-0000-0000-000033890000}"/>
    <cellStyle name="Normal 5 4 7 5" xfId="35313" xr:uid="{00000000-0005-0000-0000-000034890000}"/>
    <cellStyle name="Normal 5 4 7 5 2" xfId="35314" xr:uid="{00000000-0005-0000-0000-000035890000}"/>
    <cellStyle name="Normal 5 4 7 5 3" xfId="35315" xr:uid="{00000000-0005-0000-0000-000036890000}"/>
    <cellStyle name="Normal 5 4 7 6" xfId="35316" xr:uid="{00000000-0005-0000-0000-000037890000}"/>
    <cellStyle name="Normal 5 4 7 7" xfId="35317" xr:uid="{00000000-0005-0000-0000-000038890000}"/>
    <cellStyle name="Normal 5 4 8" xfId="35318" xr:uid="{00000000-0005-0000-0000-000039890000}"/>
    <cellStyle name="Normal 5 4 8 2" xfId="35319" xr:uid="{00000000-0005-0000-0000-00003A890000}"/>
    <cellStyle name="Normal 5 4 8 2 2" xfId="35320" xr:uid="{00000000-0005-0000-0000-00003B890000}"/>
    <cellStyle name="Normal 5 4 8 2 3" xfId="35321" xr:uid="{00000000-0005-0000-0000-00003C890000}"/>
    <cellStyle name="Normal 5 4 8 3" xfId="35322" xr:uid="{00000000-0005-0000-0000-00003D890000}"/>
    <cellStyle name="Normal 5 4 8 3 2" xfId="35323" xr:uid="{00000000-0005-0000-0000-00003E890000}"/>
    <cellStyle name="Normal 5 4 8 3 3" xfId="35324" xr:uid="{00000000-0005-0000-0000-00003F890000}"/>
    <cellStyle name="Normal 5 4 8 4" xfId="35325" xr:uid="{00000000-0005-0000-0000-000040890000}"/>
    <cellStyle name="Normal 5 4 8 4 2" xfId="35326" xr:uid="{00000000-0005-0000-0000-000041890000}"/>
    <cellStyle name="Normal 5 4 8 4 3" xfId="35327" xr:uid="{00000000-0005-0000-0000-000042890000}"/>
    <cellStyle name="Normal 5 4 8 5" xfId="35328" xr:uid="{00000000-0005-0000-0000-000043890000}"/>
    <cellStyle name="Normal 5 4 8 5 2" xfId="35329" xr:uid="{00000000-0005-0000-0000-000044890000}"/>
    <cellStyle name="Normal 5 4 8 5 3" xfId="35330" xr:uid="{00000000-0005-0000-0000-000045890000}"/>
    <cellStyle name="Normal 5 4 8 6" xfId="35331" xr:uid="{00000000-0005-0000-0000-000046890000}"/>
    <cellStyle name="Normal 5 4 8 7" xfId="35332" xr:uid="{00000000-0005-0000-0000-000047890000}"/>
    <cellStyle name="Normal 5 4 9" xfId="35333" xr:uid="{00000000-0005-0000-0000-000048890000}"/>
    <cellStyle name="Normal 5 4 9 2" xfId="35334" xr:uid="{00000000-0005-0000-0000-000049890000}"/>
    <cellStyle name="Normal 5 4 9 2 2" xfId="35335" xr:uid="{00000000-0005-0000-0000-00004A890000}"/>
    <cellStyle name="Normal 5 4 9 2 3" xfId="35336" xr:uid="{00000000-0005-0000-0000-00004B890000}"/>
    <cellStyle name="Normal 5 4 9 3" xfId="35337" xr:uid="{00000000-0005-0000-0000-00004C890000}"/>
    <cellStyle name="Normal 5 4 9 3 2" xfId="35338" xr:uid="{00000000-0005-0000-0000-00004D890000}"/>
    <cellStyle name="Normal 5 4 9 3 3" xfId="35339" xr:uid="{00000000-0005-0000-0000-00004E890000}"/>
    <cellStyle name="Normal 5 4 9 4" xfId="35340" xr:uid="{00000000-0005-0000-0000-00004F890000}"/>
    <cellStyle name="Normal 5 4 9 4 2" xfId="35341" xr:uid="{00000000-0005-0000-0000-000050890000}"/>
    <cellStyle name="Normal 5 4 9 4 3" xfId="35342" xr:uid="{00000000-0005-0000-0000-000051890000}"/>
    <cellStyle name="Normal 5 4 9 5" xfId="35343" xr:uid="{00000000-0005-0000-0000-000052890000}"/>
    <cellStyle name="Normal 5 4 9 5 2" xfId="35344" xr:uid="{00000000-0005-0000-0000-000053890000}"/>
    <cellStyle name="Normal 5 4 9 5 3" xfId="35345" xr:uid="{00000000-0005-0000-0000-000054890000}"/>
    <cellStyle name="Normal 5 4 9 6" xfId="35346" xr:uid="{00000000-0005-0000-0000-000055890000}"/>
    <cellStyle name="Normal 5 4 9 7" xfId="35347" xr:uid="{00000000-0005-0000-0000-000056890000}"/>
    <cellStyle name="Normal 5 5" xfId="1165" xr:uid="{00000000-0005-0000-0000-000057890000}"/>
    <cellStyle name="Normal 5 5 10" xfId="35348" xr:uid="{00000000-0005-0000-0000-000058890000}"/>
    <cellStyle name="Normal 5 5 10 2" xfId="35349" xr:uid="{00000000-0005-0000-0000-000059890000}"/>
    <cellStyle name="Normal 5 5 10 3" xfId="35350" xr:uid="{00000000-0005-0000-0000-00005A890000}"/>
    <cellStyle name="Normal 5 5 11" xfId="35351" xr:uid="{00000000-0005-0000-0000-00005B890000}"/>
    <cellStyle name="Normal 5 5 11 2" xfId="35352" xr:uid="{00000000-0005-0000-0000-00005C890000}"/>
    <cellStyle name="Normal 5 5 11 3" xfId="35353" xr:uid="{00000000-0005-0000-0000-00005D890000}"/>
    <cellStyle name="Normal 5 5 12" xfId="35354" xr:uid="{00000000-0005-0000-0000-00005E890000}"/>
    <cellStyle name="Normal 5 5 12 2" xfId="35355" xr:uid="{00000000-0005-0000-0000-00005F890000}"/>
    <cellStyle name="Normal 5 5 12 3" xfId="35356" xr:uid="{00000000-0005-0000-0000-000060890000}"/>
    <cellStyle name="Normal 5 5 13" xfId="35357" xr:uid="{00000000-0005-0000-0000-000061890000}"/>
    <cellStyle name="Normal 5 5 14" xfId="35358" xr:uid="{00000000-0005-0000-0000-000062890000}"/>
    <cellStyle name="Normal 5 5 2" xfId="1166" xr:uid="{00000000-0005-0000-0000-000063890000}"/>
    <cellStyle name="Normal 5 5 2 10" xfId="35359" xr:uid="{00000000-0005-0000-0000-000064890000}"/>
    <cellStyle name="Normal 5 5 2 11" xfId="35360" xr:uid="{00000000-0005-0000-0000-000065890000}"/>
    <cellStyle name="Normal 5 5 2 2" xfId="1167" xr:uid="{00000000-0005-0000-0000-000066890000}"/>
    <cellStyle name="Normal 5 5 2 2 2" xfId="35361" xr:uid="{00000000-0005-0000-0000-000067890000}"/>
    <cellStyle name="Normal 5 5 2 2 2 2" xfId="35362" xr:uid="{00000000-0005-0000-0000-000068890000}"/>
    <cellStyle name="Normal 5 5 2 2 2 2 2" xfId="35363" xr:uid="{00000000-0005-0000-0000-000069890000}"/>
    <cellStyle name="Normal 5 5 2 2 2 2 3" xfId="35364" xr:uid="{00000000-0005-0000-0000-00006A890000}"/>
    <cellStyle name="Normal 5 5 2 2 2 3" xfId="35365" xr:uid="{00000000-0005-0000-0000-00006B890000}"/>
    <cellStyle name="Normal 5 5 2 2 2 3 2" xfId="35366" xr:uid="{00000000-0005-0000-0000-00006C890000}"/>
    <cellStyle name="Normal 5 5 2 2 2 3 3" xfId="35367" xr:uid="{00000000-0005-0000-0000-00006D890000}"/>
    <cellStyle name="Normal 5 5 2 2 2 4" xfId="35368" xr:uid="{00000000-0005-0000-0000-00006E890000}"/>
    <cellStyle name="Normal 5 5 2 2 2 4 2" xfId="35369" xr:uid="{00000000-0005-0000-0000-00006F890000}"/>
    <cellStyle name="Normal 5 5 2 2 2 4 3" xfId="35370" xr:uid="{00000000-0005-0000-0000-000070890000}"/>
    <cellStyle name="Normal 5 5 2 2 2 5" xfId="35371" xr:uid="{00000000-0005-0000-0000-000071890000}"/>
    <cellStyle name="Normal 5 5 2 2 2 5 2" xfId="35372" xr:uid="{00000000-0005-0000-0000-000072890000}"/>
    <cellStyle name="Normal 5 5 2 2 2 5 3" xfId="35373" xr:uid="{00000000-0005-0000-0000-000073890000}"/>
    <cellStyle name="Normal 5 5 2 2 2 6" xfId="35374" xr:uid="{00000000-0005-0000-0000-000074890000}"/>
    <cellStyle name="Normal 5 5 2 2 2 7" xfId="35375" xr:uid="{00000000-0005-0000-0000-000075890000}"/>
    <cellStyle name="Normal 5 5 2 2 3" xfId="35376" xr:uid="{00000000-0005-0000-0000-000076890000}"/>
    <cellStyle name="Normal 5 5 2 2 3 2" xfId="35377" xr:uid="{00000000-0005-0000-0000-000077890000}"/>
    <cellStyle name="Normal 5 5 2 2 3 3" xfId="35378" xr:uid="{00000000-0005-0000-0000-000078890000}"/>
    <cellStyle name="Normal 5 5 2 2 4" xfId="35379" xr:uid="{00000000-0005-0000-0000-000079890000}"/>
    <cellStyle name="Normal 5 5 2 2 4 2" xfId="35380" xr:uid="{00000000-0005-0000-0000-00007A890000}"/>
    <cellStyle name="Normal 5 5 2 2 4 3" xfId="35381" xr:uid="{00000000-0005-0000-0000-00007B890000}"/>
    <cellStyle name="Normal 5 5 2 2 5" xfId="35382" xr:uid="{00000000-0005-0000-0000-00007C890000}"/>
    <cellStyle name="Normal 5 5 2 2 5 2" xfId="35383" xr:uid="{00000000-0005-0000-0000-00007D890000}"/>
    <cellStyle name="Normal 5 5 2 2 5 3" xfId="35384" xr:uid="{00000000-0005-0000-0000-00007E890000}"/>
    <cellStyle name="Normal 5 5 2 2 6" xfId="35385" xr:uid="{00000000-0005-0000-0000-00007F890000}"/>
    <cellStyle name="Normal 5 5 2 2 6 2" xfId="35386" xr:uid="{00000000-0005-0000-0000-000080890000}"/>
    <cellStyle name="Normal 5 5 2 2 6 3" xfId="35387" xr:uid="{00000000-0005-0000-0000-000081890000}"/>
    <cellStyle name="Normal 5 5 2 2 7" xfId="35388" xr:uid="{00000000-0005-0000-0000-000082890000}"/>
    <cellStyle name="Normal 5 5 2 2 8" xfId="35389" xr:uid="{00000000-0005-0000-0000-000083890000}"/>
    <cellStyle name="Normal 5 5 2 3" xfId="35390" xr:uid="{00000000-0005-0000-0000-000084890000}"/>
    <cellStyle name="Normal 5 5 2 3 2" xfId="35391" xr:uid="{00000000-0005-0000-0000-000085890000}"/>
    <cellStyle name="Normal 5 5 2 3 2 2" xfId="35392" xr:uid="{00000000-0005-0000-0000-000086890000}"/>
    <cellStyle name="Normal 5 5 2 3 2 3" xfId="35393" xr:uid="{00000000-0005-0000-0000-000087890000}"/>
    <cellStyle name="Normal 5 5 2 3 3" xfId="35394" xr:uid="{00000000-0005-0000-0000-000088890000}"/>
    <cellStyle name="Normal 5 5 2 3 3 2" xfId="35395" xr:uid="{00000000-0005-0000-0000-000089890000}"/>
    <cellStyle name="Normal 5 5 2 3 3 3" xfId="35396" xr:uid="{00000000-0005-0000-0000-00008A890000}"/>
    <cellStyle name="Normal 5 5 2 3 4" xfId="35397" xr:uid="{00000000-0005-0000-0000-00008B890000}"/>
    <cellStyle name="Normal 5 5 2 3 4 2" xfId="35398" xr:uid="{00000000-0005-0000-0000-00008C890000}"/>
    <cellStyle name="Normal 5 5 2 3 4 3" xfId="35399" xr:uid="{00000000-0005-0000-0000-00008D890000}"/>
    <cellStyle name="Normal 5 5 2 3 5" xfId="35400" xr:uid="{00000000-0005-0000-0000-00008E890000}"/>
    <cellStyle name="Normal 5 5 2 3 5 2" xfId="35401" xr:uid="{00000000-0005-0000-0000-00008F890000}"/>
    <cellStyle name="Normal 5 5 2 3 5 3" xfId="35402" xr:uid="{00000000-0005-0000-0000-000090890000}"/>
    <cellStyle name="Normal 5 5 2 3 6" xfId="35403" xr:uid="{00000000-0005-0000-0000-000091890000}"/>
    <cellStyle name="Normal 5 5 2 3 7" xfId="35404" xr:uid="{00000000-0005-0000-0000-000092890000}"/>
    <cellStyle name="Normal 5 5 2 4" xfId="35405" xr:uid="{00000000-0005-0000-0000-000093890000}"/>
    <cellStyle name="Normal 5 5 2 4 2" xfId="35406" xr:uid="{00000000-0005-0000-0000-000094890000}"/>
    <cellStyle name="Normal 5 5 2 4 2 2" xfId="35407" xr:uid="{00000000-0005-0000-0000-000095890000}"/>
    <cellStyle name="Normal 5 5 2 4 2 3" xfId="35408" xr:uid="{00000000-0005-0000-0000-000096890000}"/>
    <cellStyle name="Normal 5 5 2 4 3" xfId="35409" xr:uid="{00000000-0005-0000-0000-000097890000}"/>
    <cellStyle name="Normal 5 5 2 4 3 2" xfId="35410" xr:uid="{00000000-0005-0000-0000-000098890000}"/>
    <cellStyle name="Normal 5 5 2 4 3 3" xfId="35411" xr:uid="{00000000-0005-0000-0000-000099890000}"/>
    <cellStyle name="Normal 5 5 2 4 4" xfId="35412" xr:uid="{00000000-0005-0000-0000-00009A890000}"/>
    <cellStyle name="Normal 5 5 2 4 4 2" xfId="35413" xr:uid="{00000000-0005-0000-0000-00009B890000}"/>
    <cellStyle name="Normal 5 5 2 4 4 3" xfId="35414" xr:uid="{00000000-0005-0000-0000-00009C890000}"/>
    <cellStyle name="Normal 5 5 2 4 5" xfId="35415" xr:uid="{00000000-0005-0000-0000-00009D890000}"/>
    <cellStyle name="Normal 5 5 2 4 5 2" xfId="35416" xr:uid="{00000000-0005-0000-0000-00009E890000}"/>
    <cellStyle name="Normal 5 5 2 4 5 3" xfId="35417" xr:uid="{00000000-0005-0000-0000-00009F890000}"/>
    <cellStyle name="Normal 5 5 2 4 6" xfId="35418" xr:uid="{00000000-0005-0000-0000-0000A0890000}"/>
    <cellStyle name="Normal 5 5 2 4 7" xfId="35419" xr:uid="{00000000-0005-0000-0000-0000A1890000}"/>
    <cellStyle name="Normal 5 5 2 5" xfId="35420" xr:uid="{00000000-0005-0000-0000-0000A2890000}"/>
    <cellStyle name="Normal 5 5 2 5 2" xfId="35421" xr:uid="{00000000-0005-0000-0000-0000A3890000}"/>
    <cellStyle name="Normal 5 5 2 5 2 2" xfId="35422" xr:uid="{00000000-0005-0000-0000-0000A4890000}"/>
    <cellStyle name="Normal 5 5 2 5 2 3" xfId="35423" xr:uid="{00000000-0005-0000-0000-0000A5890000}"/>
    <cellStyle name="Normal 5 5 2 5 3" xfId="35424" xr:uid="{00000000-0005-0000-0000-0000A6890000}"/>
    <cellStyle name="Normal 5 5 2 5 3 2" xfId="35425" xr:uid="{00000000-0005-0000-0000-0000A7890000}"/>
    <cellStyle name="Normal 5 5 2 5 3 3" xfId="35426" xr:uid="{00000000-0005-0000-0000-0000A8890000}"/>
    <cellStyle name="Normal 5 5 2 5 4" xfId="35427" xr:uid="{00000000-0005-0000-0000-0000A9890000}"/>
    <cellStyle name="Normal 5 5 2 5 4 2" xfId="35428" xr:uid="{00000000-0005-0000-0000-0000AA890000}"/>
    <cellStyle name="Normal 5 5 2 5 4 3" xfId="35429" xr:uid="{00000000-0005-0000-0000-0000AB890000}"/>
    <cellStyle name="Normal 5 5 2 5 5" xfId="35430" xr:uid="{00000000-0005-0000-0000-0000AC890000}"/>
    <cellStyle name="Normal 5 5 2 5 5 2" xfId="35431" xr:uid="{00000000-0005-0000-0000-0000AD890000}"/>
    <cellStyle name="Normal 5 5 2 5 5 3" xfId="35432" xr:uid="{00000000-0005-0000-0000-0000AE890000}"/>
    <cellStyle name="Normal 5 5 2 5 6" xfId="35433" xr:uid="{00000000-0005-0000-0000-0000AF890000}"/>
    <cellStyle name="Normal 5 5 2 5 7" xfId="35434" xr:uid="{00000000-0005-0000-0000-0000B0890000}"/>
    <cellStyle name="Normal 5 5 2 6" xfId="35435" xr:uid="{00000000-0005-0000-0000-0000B1890000}"/>
    <cellStyle name="Normal 5 5 2 6 2" xfId="35436" xr:uid="{00000000-0005-0000-0000-0000B2890000}"/>
    <cellStyle name="Normal 5 5 2 6 3" xfId="35437" xr:uid="{00000000-0005-0000-0000-0000B3890000}"/>
    <cellStyle name="Normal 5 5 2 7" xfId="35438" xr:uid="{00000000-0005-0000-0000-0000B4890000}"/>
    <cellStyle name="Normal 5 5 2 7 2" xfId="35439" xr:uid="{00000000-0005-0000-0000-0000B5890000}"/>
    <cellStyle name="Normal 5 5 2 7 3" xfId="35440" xr:uid="{00000000-0005-0000-0000-0000B6890000}"/>
    <cellStyle name="Normal 5 5 2 8" xfId="35441" xr:uid="{00000000-0005-0000-0000-0000B7890000}"/>
    <cellStyle name="Normal 5 5 2 8 2" xfId="35442" xr:uid="{00000000-0005-0000-0000-0000B8890000}"/>
    <cellStyle name="Normal 5 5 2 8 3" xfId="35443" xr:uid="{00000000-0005-0000-0000-0000B9890000}"/>
    <cellStyle name="Normal 5 5 2 9" xfId="35444" xr:uid="{00000000-0005-0000-0000-0000BA890000}"/>
    <cellStyle name="Normal 5 5 2 9 2" xfId="35445" xr:uid="{00000000-0005-0000-0000-0000BB890000}"/>
    <cellStyle name="Normal 5 5 2 9 3" xfId="35446" xr:uid="{00000000-0005-0000-0000-0000BC890000}"/>
    <cellStyle name="Normal 5 5 3" xfId="1168" xr:uid="{00000000-0005-0000-0000-0000BD890000}"/>
    <cellStyle name="Normal 5 5 3 2" xfId="35447" xr:uid="{00000000-0005-0000-0000-0000BE890000}"/>
    <cellStyle name="Normal 5 5 3 2 2" xfId="35448" xr:uid="{00000000-0005-0000-0000-0000BF890000}"/>
    <cellStyle name="Normal 5 5 3 2 2 2" xfId="35449" xr:uid="{00000000-0005-0000-0000-0000C0890000}"/>
    <cellStyle name="Normal 5 5 3 2 2 3" xfId="35450" xr:uid="{00000000-0005-0000-0000-0000C1890000}"/>
    <cellStyle name="Normal 5 5 3 2 3" xfId="35451" xr:uid="{00000000-0005-0000-0000-0000C2890000}"/>
    <cellStyle name="Normal 5 5 3 2 3 2" xfId="35452" xr:uid="{00000000-0005-0000-0000-0000C3890000}"/>
    <cellStyle name="Normal 5 5 3 2 3 3" xfId="35453" xr:uid="{00000000-0005-0000-0000-0000C4890000}"/>
    <cellStyle name="Normal 5 5 3 2 4" xfId="35454" xr:uid="{00000000-0005-0000-0000-0000C5890000}"/>
    <cellStyle name="Normal 5 5 3 2 4 2" xfId="35455" xr:uid="{00000000-0005-0000-0000-0000C6890000}"/>
    <cellStyle name="Normal 5 5 3 2 4 3" xfId="35456" xr:uid="{00000000-0005-0000-0000-0000C7890000}"/>
    <cellStyle name="Normal 5 5 3 2 5" xfId="35457" xr:uid="{00000000-0005-0000-0000-0000C8890000}"/>
    <cellStyle name="Normal 5 5 3 2 5 2" xfId="35458" xr:uid="{00000000-0005-0000-0000-0000C9890000}"/>
    <cellStyle name="Normal 5 5 3 2 5 3" xfId="35459" xr:uid="{00000000-0005-0000-0000-0000CA890000}"/>
    <cellStyle name="Normal 5 5 3 2 6" xfId="35460" xr:uid="{00000000-0005-0000-0000-0000CB890000}"/>
    <cellStyle name="Normal 5 5 3 2 7" xfId="35461" xr:uid="{00000000-0005-0000-0000-0000CC890000}"/>
    <cellStyle name="Normal 5 5 3 3" xfId="35462" xr:uid="{00000000-0005-0000-0000-0000CD890000}"/>
    <cellStyle name="Normal 5 5 3 3 2" xfId="35463" xr:uid="{00000000-0005-0000-0000-0000CE890000}"/>
    <cellStyle name="Normal 5 5 3 3 3" xfId="35464" xr:uid="{00000000-0005-0000-0000-0000CF890000}"/>
    <cellStyle name="Normal 5 5 3 4" xfId="35465" xr:uid="{00000000-0005-0000-0000-0000D0890000}"/>
    <cellStyle name="Normal 5 5 3 4 2" xfId="35466" xr:uid="{00000000-0005-0000-0000-0000D1890000}"/>
    <cellStyle name="Normal 5 5 3 4 3" xfId="35467" xr:uid="{00000000-0005-0000-0000-0000D2890000}"/>
    <cellStyle name="Normal 5 5 3 5" xfId="35468" xr:uid="{00000000-0005-0000-0000-0000D3890000}"/>
    <cellStyle name="Normal 5 5 3 5 2" xfId="35469" xr:uid="{00000000-0005-0000-0000-0000D4890000}"/>
    <cellStyle name="Normal 5 5 3 5 3" xfId="35470" xr:uid="{00000000-0005-0000-0000-0000D5890000}"/>
    <cellStyle name="Normal 5 5 3 6" xfId="35471" xr:uid="{00000000-0005-0000-0000-0000D6890000}"/>
    <cellStyle name="Normal 5 5 3 6 2" xfId="35472" xr:uid="{00000000-0005-0000-0000-0000D7890000}"/>
    <cellStyle name="Normal 5 5 3 6 3" xfId="35473" xr:uid="{00000000-0005-0000-0000-0000D8890000}"/>
    <cellStyle name="Normal 5 5 3 7" xfId="35474" xr:uid="{00000000-0005-0000-0000-0000D9890000}"/>
    <cellStyle name="Normal 5 5 3 8" xfId="35475" xr:uid="{00000000-0005-0000-0000-0000DA890000}"/>
    <cellStyle name="Normal 5 5 4" xfId="35476" xr:uid="{00000000-0005-0000-0000-0000DB890000}"/>
    <cellStyle name="Normal 5 5 4 2" xfId="35477" xr:uid="{00000000-0005-0000-0000-0000DC890000}"/>
    <cellStyle name="Normal 5 5 4 2 2" xfId="35478" xr:uid="{00000000-0005-0000-0000-0000DD890000}"/>
    <cellStyle name="Normal 5 5 4 2 2 2" xfId="35479" xr:uid="{00000000-0005-0000-0000-0000DE890000}"/>
    <cellStyle name="Normal 5 5 4 2 2 3" xfId="35480" xr:uid="{00000000-0005-0000-0000-0000DF890000}"/>
    <cellStyle name="Normal 5 5 4 2 3" xfId="35481" xr:uid="{00000000-0005-0000-0000-0000E0890000}"/>
    <cellStyle name="Normal 5 5 4 2 3 2" xfId="35482" xr:uid="{00000000-0005-0000-0000-0000E1890000}"/>
    <cellStyle name="Normal 5 5 4 2 3 3" xfId="35483" xr:uid="{00000000-0005-0000-0000-0000E2890000}"/>
    <cellStyle name="Normal 5 5 4 2 4" xfId="35484" xr:uid="{00000000-0005-0000-0000-0000E3890000}"/>
    <cellStyle name="Normal 5 5 4 2 4 2" xfId="35485" xr:uid="{00000000-0005-0000-0000-0000E4890000}"/>
    <cellStyle name="Normal 5 5 4 2 4 3" xfId="35486" xr:uid="{00000000-0005-0000-0000-0000E5890000}"/>
    <cellStyle name="Normal 5 5 4 2 5" xfId="35487" xr:uid="{00000000-0005-0000-0000-0000E6890000}"/>
    <cellStyle name="Normal 5 5 4 2 5 2" xfId="35488" xr:uid="{00000000-0005-0000-0000-0000E7890000}"/>
    <cellStyle name="Normal 5 5 4 2 5 3" xfId="35489" xr:uid="{00000000-0005-0000-0000-0000E8890000}"/>
    <cellStyle name="Normal 5 5 4 2 6" xfId="35490" xr:uid="{00000000-0005-0000-0000-0000E9890000}"/>
    <cellStyle name="Normal 5 5 4 2 7" xfId="35491" xr:uid="{00000000-0005-0000-0000-0000EA890000}"/>
    <cellStyle name="Normal 5 5 4 3" xfId="35492" xr:uid="{00000000-0005-0000-0000-0000EB890000}"/>
    <cellStyle name="Normal 5 5 4 3 2" xfId="35493" xr:uid="{00000000-0005-0000-0000-0000EC890000}"/>
    <cellStyle name="Normal 5 5 4 3 3" xfId="35494" xr:uid="{00000000-0005-0000-0000-0000ED890000}"/>
    <cellStyle name="Normal 5 5 4 4" xfId="35495" xr:uid="{00000000-0005-0000-0000-0000EE890000}"/>
    <cellStyle name="Normal 5 5 4 4 2" xfId="35496" xr:uid="{00000000-0005-0000-0000-0000EF890000}"/>
    <cellStyle name="Normal 5 5 4 4 3" xfId="35497" xr:uid="{00000000-0005-0000-0000-0000F0890000}"/>
    <cellStyle name="Normal 5 5 4 5" xfId="35498" xr:uid="{00000000-0005-0000-0000-0000F1890000}"/>
    <cellStyle name="Normal 5 5 4 5 2" xfId="35499" xr:uid="{00000000-0005-0000-0000-0000F2890000}"/>
    <cellStyle name="Normal 5 5 4 5 3" xfId="35500" xr:uid="{00000000-0005-0000-0000-0000F3890000}"/>
    <cellStyle name="Normal 5 5 4 6" xfId="35501" xr:uid="{00000000-0005-0000-0000-0000F4890000}"/>
    <cellStyle name="Normal 5 5 4 6 2" xfId="35502" xr:uid="{00000000-0005-0000-0000-0000F5890000}"/>
    <cellStyle name="Normal 5 5 4 6 3" xfId="35503" xr:uid="{00000000-0005-0000-0000-0000F6890000}"/>
    <cellStyle name="Normal 5 5 4 7" xfId="35504" xr:uid="{00000000-0005-0000-0000-0000F7890000}"/>
    <cellStyle name="Normal 5 5 4 8" xfId="35505" xr:uid="{00000000-0005-0000-0000-0000F8890000}"/>
    <cellStyle name="Normal 5 5 5" xfId="35506" xr:uid="{00000000-0005-0000-0000-0000F9890000}"/>
    <cellStyle name="Normal 5 5 5 2" xfId="35507" xr:uid="{00000000-0005-0000-0000-0000FA890000}"/>
    <cellStyle name="Normal 5 5 5 2 2" xfId="35508" xr:uid="{00000000-0005-0000-0000-0000FB890000}"/>
    <cellStyle name="Normal 5 5 5 2 3" xfId="35509" xr:uid="{00000000-0005-0000-0000-0000FC890000}"/>
    <cellStyle name="Normal 5 5 5 3" xfId="35510" xr:uid="{00000000-0005-0000-0000-0000FD890000}"/>
    <cellStyle name="Normal 5 5 5 3 2" xfId="35511" xr:uid="{00000000-0005-0000-0000-0000FE890000}"/>
    <cellStyle name="Normal 5 5 5 3 3" xfId="35512" xr:uid="{00000000-0005-0000-0000-0000FF890000}"/>
    <cellStyle name="Normal 5 5 5 4" xfId="35513" xr:uid="{00000000-0005-0000-0000-0000008A0000}"/>
    <cellStyle name="Normal 5 5 5 4 2" xfId="35514" xr:uid="{00000000-0005-0000-0000-0000018A0000}"/>
    <cellStyle name="Normal 5 5 5 4 3" xfId="35515" xr:uid="{00000000-0005-0000-0000-0000028A0000}"/>
    <cellStyle name="Normal 5 5 5 5" xfId="35516" xr:uid="{00000000-0005-0000-0000-0000038A0000}"/>
    <cellStyle name="Normal 5 5 5 5 2" xfId="35517" xr:uid="{00000000-0005-0000-0000-0000048A0000}"/>
    <cellStyle name="Normal 5 5 5 5 3" xfId="35518" xr:uid="{00000000-0005-0000-0000-0000058A0000}"/>
    <cellStyle name="Normal 5 5 5 6" xfId="35519" xr:uid="{00000000-0005-0000-0000-0000068A0000}"/>
    <cellStyle name="Normal 5 5 5 7" xfId="35520" xr:uid="{00000000-0005-0000-0000-0000078A0000}"/>
    <cellStyle name="Normal 5 5 6" xfId="35521" xr:uid="{00000000-0005-0000-0000-0000088A0000}"/>
    <cellStyle name="Normal 5 5 6 2" xfId="35522" xr:uid="{00000000-0005-0000-0000-0000098A0000}"/>
    <cellStyle name="Normal 5 5 6 2 2" xfId="35523" xr:uid="{00000000-0005-0000-0000-00000A8A0000}"/>
    <cellStyle name="Normal 5 5 6 2 3" xfId="35524" xr:uid="{00000000-0005-0000-0000-00000B8A0000}"/>
    <cellStyle name="Normal 5 5 6 3" xfId="35525" xr:uid="{00000000-0005-0000-0000-00000C8A0000}"/>
    <cellStyle name="Normal 5 5 6 3 2" xfId="35526" xr:uid="{00000000-0005-0000-0000-00000D8A0000}"/>
    <cellStyle name="Normal 5 5 6 3 3" xfId="35527" xr:uid="{00000000-0005-0000-0000-00000E8A0000}"/>
    <cellStyle name="Normal 5 5 6 4" xfId="35528" xr:uid="{00000000-0005-0000-0000-00000F8A0000}"/>
    <cellStyle name="Normal 5 5 6 4 2" xfId="35529" xr:uid="{00000000-0005-0000-0000-0000108A0000}"/>
    <cellStyle name="Normal 5 5 6 4 3" xfId="35530" xr:uid="{00000000-0005-0000-0000-0000118A0000}"/>
    <cellStyle name="Normal 5 5 6 5" xfId="35531" xr:uid="{00000000-0005-0000-0000-0000128A0000}"/>
    <cellStyle name="Normal 5 5 6 5 2" xfId="35532" xr:uid="{00000000-0005-0000-0000-0000138A0000}"/>
    <cellStyle name="Normal 5 5 6 5 3" xfId="35533" xr:uid="{00000000-0005-0000-0000-0000148A0000}"/>
    <cellStyle name="Normal 5 5 6 6" xfId="35534" xr:uid="{00000000-0005-0000-0000-0000158A0000}"/>
    <cellStyle name="Normal 5 5 6 7" xfId="35535" xr:uid="{00000000-0005-0000-0000-0000168A0000}"/>
    <cellStyle name="Normal 5 5 7" xfId="35536" xr:uid="{00000000-0005-0000-0000-0000178A0000}"/>
    <cellStyle name="Normal 5 5 7 2" xfId="35537" xr:uid="{00000000-0005-0000-0000-0000188A0000}"/>
    <cellStyle name="Normal 5 5 7 2 2" xfId="35538" xr:uid="{00000000-0005-0000-0000-0000198A0000}"/>
    <cellStyle name="Normal 5 5 7 2 3" xfId="35539" xr:uid="{00000000-0005-0000-0000-00001A8A0000}"/>
    <cellStyle name="Normal 5 5 7 3" xfId="35540" xr:uid="{00000000-0005-0000-0000-00001B8A0000}"/>
    <cellStyle name="Normal 5 5 7 3 2" xfId="35541" xr:uid="{00000000-0005-0000-0000-00001C8A0000}"/>
    <cellStyle name="Normal 5 5 7 3 3" xfId="35542" xr:uid="{00000000-0005-0000-0000-00001D8A0000}"/>
    <cellStyle name="Normal 5 5 7 4" xfId="35543" xr:uid="{00000000-0005-0000-0000-00001E8A0000}"/>
    <cellStyle name="Normal 5 5 7 4 2" xfId="35544" xr:uid="{00000000-0005-0000-0000-00001F8A0000}"/>
    <cellStyle name="Normal 5 5 7 4 3" xfId="35545" xr:uid="{00000000-0005-0000-0000-0000208A0000}"/>
    <cellStyle name="Normal 5 5 7 5" xfId="35546" xr:uid="{00000000-0005-0000-0000-0000218A0000}"/>
    <cellStyle name="Normal 5 5 7 5 2" xfId="35547" xr:uid="{00000000-0005-0000-0000-0000228A0000}"/>
    <cellStyle name="Normal 5 5 7 5 3" xfId="35548" xr:uid="{00000000-0005-0000-0000-0000238A0000}"/>
    <cellStyle name="Normal 5 5 7 6" xfId="35549" xr:uid="{00000000-0005-0000-0000-0000248A0000}"/>
    <cellStyle name="Normal 5 5 7 7" xfId="35550" xr:uid="{00000000-0005-0000-0000-0000258A0000}"/>
    <cellStyle name="Normal 5 5 8" xfId="35551" xr:uid="{00000000-0005-0000-0000-0000268A0000}"/>
    <cellStyle name="Normal 5 5 8 2" xfId="35552" xr:uid="{00000000-0005-0000-0000-0000278A0000}"/>
    <cellStyle name="Normal 5 5 8 2 2" xfId="35553" xr:uid="{00000000-0005-0000-0000-0000288A0000}"/>
    <cellStyle name="Normal 5 5 8 2 3" xfId="35554" xr:uid="{00000000-0005-0000-0000-0000298A0000}"/>
    <cellStyle name="Normal 5 5 8 3" xfId="35555" xr:uid="{00000000-0005-0000-0000-00002A8A0000}"/>
    <cellStyle name="Normal 5 5 8 3 2" xfId="35556" xr:uid="{00000000-0005-0000-0000-00002B8A0000}"/>
    <cellStyle name="Normal 5 5 8 3 3" xfId="35557" xr:uid="{00000000-0005-0000-0000-00002C8A0000}"/>
    <cellStyle name="Normal 5 5 8 4" xfId="35558" xr:uid="{00000000-0005-0000-0000-00002D8A0000}"/>
    <cellStyle name="Normal 5 5 8 4 2" xfId="35559" xr:uid="{00000000-0005-0000-0000-00002E8A0000}"/>
    <cellStyle name="Normal 5 5 8 4 3" xfId="35560" xr:uid="{00000000-0005-0000-0000-00002F8A0000}"/>
    <cellStyle name="Normal 5 5 8 5" xfId="35561" xr:uid="{00000000-0005-0000-0000-0000308A0000}"/>
    <cellStyle name="Normal 5 5 8 5 2" xfId="35562" xr:uid="{00000000-0005-0000-0000-0000318A0000}"/>
    <cellStyle name="Normal 5 5 8 5 3" xfId="35563" xr:uid="{00000000-0005-0000-0000-0000328A0000}"/>
    <cellStyle name="Normal 5 5 8 6" xfId="35564" xr:uid="{00000000-0005-0000-0000-0000338A0000}"/>
    <cellStyle name="Normal 5 5 8 7" xfId="35565" xr:uid="{00000000-0005-0000-0000-0000348A0000}"/>
    <cellStyle name="Normal 5 5 9" xfId="35566" xr:uid="{00000000-0005-0000-0000-0000358A0000}"/>
    <cellStyle name="Normal 5 5 9 2" xfId="35567" xr:uid="{00000000-0005-0000-0000-0000368A0000}"/>
    <cellStyle name="Normal 5 5 9 3" xfId="35568" xr:uid="{00000000-0005-0000-0000-0000378A0000}"/>
    <cellStyle name="Normal 5 6" xfId="1169" xr:uid="{00000000-0005-0000-0000-0000388A0000}"/>
    <cellStyle name="Normal 5 6 10" xfId="35569" xr:uid="{00000000-0005-0000-0000-0000398A0000}"/>
    <cellStyle name="Normal 5 6 11" xfId="35570" xr:uid="{00000000-0005-0000-0000-00003A8A0000}"/>
    <cellStyle name="Normal 5 6 2" xfId="1170" xr:uid="{00000000-0005-0000-0000-00003B8A0000}"/>
    <cellStyle name="Normal 5 6 2 2" xfId="1171" xr:uid="{00000000-0005-0000-0000-00003C8A0000}"/>
    <cellStyle name="Normal 5 6 2 2 2" xfId="35571" xr:uid="{00000000-0005-0000-0000-00003D8A0000}"/>
    <cellStyle name="Normal 5 6 2 2 2 2" xfId="35572" xr:uid="{00000000-0005-0000-0000-00003E8A0000}"/>
    <cellStyle name="Normal 5 6 2 2 2 3" xfId="35573" xr:uid="{00000000-0005-0000-0000-00003F8A0000}"/>
    <cellStyle name="Normal 5 6 2 2 3" xfId="35574" xr:uid="{00000000-0005-0000-0000-0000408A0000}"/>
    <cellStyle name="Normal 5 6 2 2 3 2" xfId="35575" xr:uid="{00000000-0005-0000-0000-0000418A0000}"/>
    <cellStyle name="Normal 5 6 2 2 3 3" xfId="35576" xr:uid="{00000000-0005-0000-0000-0000428A0000}"/>
    <cellStyle name="Normal 5 6 2 2 4" xfId="35577" xr:uid="{00000000-0005-0000-0000-0000438A0000}"/>
    <cellStyle name="Normal 5 6 2 2 4 2" xfId="35578" xr:uid="{00000000-0005-0000-0000-0000448A0000}"/>
    <cellStyle name="Normal 5 6 2 2 4 3" xfId="35579" xr:uid="{00000000-0005-0000-0000-0000458A0000}"/>
    <cellStyle name="Normal 5 6 2 2 5" xfId="35580" xr:uid="{00000000-0005-0000-0000-0000468A0000}"/>
    <cellStyle name="Normal 5 6 2 2 5 2" xfId="35581" xr:uid="{00000000-0005-0000-0000-0000478A0000}"/>
    <cellStyle name="Normal 5 6 2 2 5 3" xfId="35582" xr:uid="{00000000-0005-0000-0000-0000488A0000}"/>
    <cellStyle name="Normal 5 6 2 2 6" xfId="35583" xr:uid="{00000000-0005-0000-0000-0000498A0000}"/>
    <cellStyle name="Normal 5 6 2 2 7" xfId="35584" xr:uid="{00000000-0005-0000-0000-00004A8A0000}"/>
    <cellStyle name="Normal 5 6 2 3" xfId="35585" xr:uid="{00000000-0005-0000-0000-00004B8A0000}"/>
    <cellStyle name="Normal 5 6 2 3 2" xfId="35586" xr:uid="{00000000-0005-0000-0000-00004C8A0000}"/>
    <cellStyle name="Normal 5 6 2 3 3" xfId="35587" xr:uid="{00000000-0005-0000-0000-00004D8A0000}"/>
    <cellStyle name="Normal 5 6 2 4" xfId="35588" xr:uid="{00000000-0005-0000-0000-00004E8A0000}"/>
    <cellStyle name="Normal 5 6 2 4 2" xfId="35589" xr:uid="{00000000-0005-0000-0000-00004F8A0000}"/>
    <cellStyle name="Normal 5 6 2 4 3" xfId="35590" xr:uid="{00000000-0005-0000-0000-0000508A0000}"/>
    <cellStyle name="Normal 5 6 2 5" xfId="35591" xr:uid="{00000000-0005-0000-0000-0000518A0000}"/>
    <cellStyle name="Normal 5 6 2 5 2" xfId="35592" xr:uid="{00000000-0005-0000-0000-0000528A0000}"/>
    <cellStyle name="Normal 5 6 2 5 3" xfId="35593" xr:uid="{00000000-0005-0000-0000-0000538A0000}"/>
    <cellStyle name="Normal 5 6 2 6" xfId="35594" xr:uid="{00000000-0005-0000-0000-0000548A0000}"/>
    <cellStyle name="Normal 5 6 2 6 2" xfId="35595" xr:uid="{00000000-0005-0000-0000-0000558A0000}"/>
    <cellStyle name="Normal 5 6 2 6 3" xfId="35596" xr:uid="{00000000-0005-0000-0000-0000568A0000}"/>
    <cellStyle name="Normal 5 6 2 7" xfId="35597" xr:uid="{00000000-0005-0000-0000-0000578A0000}"/>
    <cellStyle name="Normal 5 6 2 8" xfId="35598" xr:uid="{00000000-0005-0000-0000-0000588A0000}"/>
    <cellStyle name="Normal 5 6 3" xfId="1172" xr:uid="{00000000-0005-0000-0000-0000598A0000}"/>
    <cellStyle name="Normal 5 6 3 2" xfId="35599" xr:uid="{00000000-0005-0000-0000-00005A8A0000}"/>
    <cellStyle name="Normal 5 6 3 2 2" xfId="35600" xr:uid="{00000000-0005-0000-0000-00005B8A0000}"/>
    <cellStyle name="Normal 5 6 3 2 3" xfId="35601" xr:uid="{00000000-0005-0000-0000-00005C8A0000}"/>
    <cellStyle name="Normal 5 6 3 3" xfId="35602" xr:uid="{00000000-0005-0000-0000-00005D8A0000}"/>
    <cellStyle name="Normal 5 6 3 3 2" xfId="35603" xr:uid="{00000000-0005-0000-0000-00005E8A0000}"/>
    <cellStyle name="Normal 5 6 3 3 3" xfId="35604" xr:uid="{00000000-0005-0000-0000-00005F8A0000}"/>
    <cellStyle name="Normal 5 6 3 4" xfId="35605" xr:uid="{00000000-0005-0000-0000-0000608A0000}"/>
    <cellStyle name="Normal 5 6 3 4 2" xfId="35606" xr:uid="{00000000-0005-0000-0000-0000618A0000}"/>
    <cellStyle name="Normal 5 6 3 4 3" xfId="35607" xr:uid="{00000000-0005-0000-0000-0000628A0000}"/>
    <cellStyle name="Normal 5 6 3 5" xfId="35608" xr:uid="{00000000-0005-0000-0000-0000638A0000}"/>
    <cellStyle name="Normal 5 6 3 5 2" xfId="35609" xr:uid="{00000000-0005-0000-0000-0000648A0000}"/>
    <cellStyle name="Normal 5 6 3 5 3" xfId="35610" xr:uid="{00000000-0005-0000-0000-0000658A0000}"/>
    <cellStyle name="Normal 5 6 3 6" xfId="35611" xr:uid="{00000000-0005-0000-0000-0000668A0000}"/>
    <cellStyle name="Normal 5 6 3 7" xfId="35612" xr:uid="{00000000-0005-0000-0000-0000678A0000}"/>
    <cellStyle name="Normal 5 6 4" xfId="35613" xr:uid="{00000000-0005-0000-0000-0000688A0000}"/>
    <cellStyle name="Normal 5 6 4 2" xfId="35614" xr:uid="{00000000-0005-0000-0000-0000698A0000}"/>
    <cellStyle name="Normal 5 6 4 2 2" xfId="35615" xr:uid="{00000000-0005-0000-0000-00006A8A0000}"/>
    <cellStyle name="Normal 5 6 4 2 3" xfId="35616" xr:uid="{00000000-0005-0000-0000-00006B8A0000}"/>
    <cellStyle name="Normal 5 6 4 3" xfId="35617" xr:uid="{00000000-0005-0000-0000-00006C8A0000}"/>
    <cellStyle name="Normal 5 6 4 3 2" xfId="35618" xr:uid="{00000000-0005-0000-0000-00006D8A0000}"/>
    <cellStyle name="Normal 5 6 4 3 3" xfId="35619" xr:uid="{00000000-0005-0000-0000-00006E8A0000}"/>
    <cellStyle name="Normal 5 6 4 4" xfId="35620" xr:uid="{00000000-0005-0000-0000-00006F8A0000}"/>
    <cellStyle name="Normal 5 6 4 4 2" xfId="35621" xr:uid="{00000000-0005-0000-0000-0000708A0000}"/>
    <cellStyle name="Normal 5 6 4 4 3" xfId="35622" xr:uid="{00000000-0005-0000-0000-0000718A0000}"/>
    <cellStyle name="Normal 5 6 4 5" xfId="35623" xr:uid="{00000000-0005-0000-0000-0000728A0000}"/>
    <cellStyle name="Normal 5 6 4 5 2" xfId="35624" xr:uid="{00000000-0005-0000-0000-0000738A0000}"/>
    <cellStyle name="Normal 5 6 4 5 3" xfId="35625" xr:uid="{00000000-0005-0000-0000-0000748A0000}"/>
    <cellStyle name="Normal 5 6 4 6" xfId="35626" xr:uid="{00000000-0005-0000-0000-0000758A0000}"/>
    <cellStyle name="Normal 5 6 4 7" xfId="35627" xr:uid="{00000000-0005-0000-0000-0000768A0000}"/>
    <cellStyle name="Normal 5 6 5" xfId="35628" xr:uid="{00000000-0005-0000-0000-0000778A0000}"/>
    <cellStyle name="Normal 5 6 5 2" xfId="35629" xr:uid="{00000000-0005-0000-0000-0000788A0000}"/>
    <cellStyle name="Normal 5 6 5 2 2" xfId="35630" xr:uid="{00000000-0005-0000-0000-0000798A0000}"/>
    <cellStyle name="Normal 5 6 5 2 3" xfId="35631" xr:uid="{00000000-0005-0000-0000-00007A8A0000}"/>
    <cellStyle name="Normal 5 6 5 3" xfId="35632" xr:uid="{00000000-0005-0000-0000-00007B8A0000}"/>
    <cellStyle name="Normal 5 6 5 3 2" xfId="35633" xr:uid="{00000000-0005-0000-0000-00007C8A0000}"/>
    <cellStyle name="Normal 5 6 5 3 3" xfId="35634" xr:uid="{00000000-0005-0000-0000-00007D8A0000}"/>
    <cellStyle name="Normal 5 6 5 4" xfId="35635" xr:uid="{00000000-0005-0000-0000-00007E8A0000}"/>
    <cellStyle name="Normal 5 6 5 4 2" xfId="35636" xr:uid="{00000000-0005-0000-0000-00007F8A0000}"/>
    <cellStyle name="Normal 5 6 5 4 3" xfId="35637" xr:uid="{00000000-0005-0000-0000-0000808A0000}"/>
    <cellStyle name="Normal 5 6 5 5" xfId="35638" xr:uid="{00000000-0005-0000-0000-0000818A0000}"/>
    <cellStyle name="Normal 5 6 5 5 2" xfId="35639" xr:uid="{00000000-0005-0000-0000-0000828A0000}"/>
    <cellStyle name="Normal 5 6 5 5 3" xfId="35640" xr:uid="{00000000-0005-0000-0000-0000838A0000}"/>
    <cellStyle name="Normal 5 6 5 6" xfId="35641" xr:uid="{00000000-0005-0000-0000-0000848A0000}"/>
    <cellStyle name="Normal 5 6 5 7" xfId="35642" xr:uid="{00000000-0005-0000-0000-0000858A0000}"/>
    <cellStyle name="Normal 5 6 6" xfId="35643" xr:uid="{00000000-0005-0000-0000-0000868A0000}"/>
    <cellStyle name="Normal 5 6 6 2" xfId="35644" xr:uid="{00000000-0005-0000-0000-0000878A0000}"/>
    <cellStyle name="Normal 5 6 6 3" xfId="35645" xr:uid="{00000000-0005-0000-0000-0000888A0000}"/>
    <cellStyle name="Normal 5 6 7" xfId="35646" xr:uid="{00000000-0005-0000-0000-0000898A0000}"/>
    <cellStyle name="Normal 5 6 7 2" xfId="35647" xr:uid="{00000000-0005-0000-0000-00008A8A0000}"/>
    <cellStyle name="Normal 5 6 7 3" xfId="35648" xr:uid="{00000000-0005-0000-0000-00008B8A0000}"/>
    <cellStyle name="Normal 5 6 8" xfId="35649" xr:uid="{00000000-0005-0000-0000-00008C8A0000}"/>
    <cellStyle name="Normal 5 6 8 2" xfId="35650" xr:uid="{00000000-0005-0000-0000-00008D8A0000}"/>
    <cellStyle name="Normal 5 6 8 3" xfId="35651" xr:uid="{00000000-0005-0000-0000-00008E8A0000}"/>
    <cellStyle name="Normal 5 6 9" xfId="35652" xr:uid="{00000000-0005-0000-0000-00008F8A0000}"/>
    <cellStyle name="Normal 5 6 9 2" xfId="35653" xr:uid="{00000000-0005-0000-0000-0000908A0000}"/>
    <cellStyle name="Normal 5 6 9 3" xfId="35654" xr:uid="{00000000-0005-0000-0000-0000918A0000}"/>
    <cellStyle name="Normal 5 7" xfId="35655" xr:uid="{00000000-0005-0000-0000-0000928A0000}"/>
    <cellStyle name="Normal 5 7 2" xfId="35656" xr:uid="{00000000-0005-0000-0000-0000938A0000}"/>
    <cellStyle name="Normal 5 7 2 2" xfId="35657" xr:uid="{00000000-0005-0000-0000-0000948A0000}"/>
    <cellStyle name="Normal 5 7 2 2 2" xfId="35658" xr:uid="{00000000-0005-0000-0000-0000958A0000}"/>
    <cellStyle name="Normal 5 7 2 2 3" xfId="35659" xr:uid="{00000000-0005-0000-0000-0000968A0000}"/>
    <cellStyle name="Normal 5 7 2 3" xfId="35660" xr:uid="{00000000-0005-0000-0000-0000978A0000}"/>
    <cellStyle name="Normal 5 7 2 3 2" xfId="35661" xr:uid="{00000000-0005-0000-0000-0000988A0000}"/>
    <cellStyle name="Normal 5 7 2 3 3" xfId="35662" xr:uid="{00000000-0005-0000-0000-0000998A0000}"/>
    <cellStyle name="Normal 5 7 2 4" xfId="35663" xr:uid="{00000000-0005-0000-0000-00009A8A0000}"/>
    <cellStyle name="Normal 5 7 2 4 2" xfId="35664" xr:uid="{00000000-0005-0000-0000-00009B8A0000}"/>
    <cellStyle name="Normal 5 7 2 4 3" xfId="35665" xr:uid="{00000000-0005-0000-0000-00009C8A0000}"/>
    <cellStyle name="Normal 5 7 2 5" xfId="35666" xr:uid="{00000000-0005-0000-0000-00009D8A0000}"/>
    <cellStyle name="Normal 5 7 2 5 2" xfId="35667" xr:uid="{00000000-0005-0000-0000-00009E8A0000}"/>
    <cellStyle name="Normal 5 7 2 5 3" xfId="35668" xr:uid="{00000000-0005-0000-0000-00009F8A0000}"/>
    <cellStyle name="Normal 5 7 2 6" xfId="35669" xr:uid="{00000000-0005-0000-0000-0000A08A0000}"/>
    <cellStyle name="Normal 5 7 2 7" xfId="35670" xr:uid="{00000000-0005-0000-0000-0000A18A0000}"/>
    <cellStyle name="Normal 5 7 3" xfId="35671" xr:uid="{00000000-0005-0000-0000-0000A28A0000}"/>
    <cellStyle name="Normal 5 7 3 2" xfId="35672" xr:uid="{00000000-0005-0000-0000-0000A38A0000}"/>
    <cellStyle name="Normal 5 7 3 3" xfId="35673" xr:uid="{00000000-0005-0000-0000-0000A48A0000}"/>
    <cellStyle name="Normal 5 7 4" xfId="35674" xr:uid="{00000000-0005-0000-0000-0000A58A0000}"/>
    <cellStyle name="Normal 5 7 4 2" xfId="35675" xr:uid="{00000000-0005-0000-0000-0000A68A0000}"/>
    <cellStyle name="Normal 5 7 4 3" xfId="35676" xr:uid="{00000000-0005-0000-0000-0000A78A0000}"/>
    <cellStyle name="Normal 5 7 5" xfId="35677" xr:uid="{00000000-0005-0000-0000-0000A88A0000}"/>
    <cellStyle name="Normal 5 7 5 2" xfId="35678" xr:uid="{00000000-0005-0000-0000-0000A98A0000}"/>
    <cellStyle name="Normal 5 7 5 3" xfId="35679" xr:uid="{00000000-0005-0000-0000-0000AA8A0000}"/>
    <cellStyle name="Normal 5 7 6" xfId="35680" xr:uid="{00000000-0005-0000-0000-0000AB8A0000}"/>
    <cellStyle name="Normal 5 7 6 2" xfId="35681" xr:uid="{00000000-0005-0000-0000-0000AC8A0000}"/>
    <cellStyle name="Normal 5 7 6 3" xfId="35682" xr:uid="{00000000-0005-0000-0000-0000AD8A0000}"/>
    <cellStyle name="Normal 5 7 7" xfId="35683" xr:uid="{00000000-0005-0000-0000-0000AE8A0000}"/>
    <cellStyle name="Normal 5 7 8" xfId="35684" xr:uid="{00000000-0005-0000-0000-0000AF8A0000}"/>
    <cellStyle name="Normal 5 8" xfId="35685" xr:uid="{00000000-0005-0000-0000-0000B08A0000}"/>
    <cellStyle name="Normal 5 8 2" xfId="35686" xr:uid="{00000000-0005-0000-0000-0000B18A0000}"/>
    <cellStyle name="Normal 5 8 2 2" xfId="35687" xr:uid="{00000000-0005-0000-0000-0000B28A0000}"/>
    <cellStyle name="Normal 5 8 2 2 2" xfId="35688" xr:uid="{00000000-0005-0000-0000-0000B38A0000}"/>
    <cellStyle name="Normal 5 8 2 2 3" xfId="35689" xr:uid="{00000000-0005-0000-0000-0000B48A0000}"/>
    <cellStyle name="Normal 5 8 2 3" xfId="35690" xr:uid="{00000000-0005-0000-0000-0000B58A0000}"/>
    <cellStyle name="Normal 5 8 2 3 2" xfId="35691" xr:uid="{00000000-0005-0000-0000-0000B68A0000}"/>
    <cellStyle name="Normal 5 8 2 3 3" xfId="35692" xr:uid="{00000000-0005-0000-0000-0000B78A0000}"/>
    <cellStyle name="Normal 5 8 2 4" xfId="35693" xr:uid="{00000000-0005-0000-0000-0000B88A0000}"/>
    <cellStyle name="Normal 5 8 2 4 2" xfId="35694" xr:uid="{00000000-0005-0000-0000-0000B98A0000}"/>
    <cellStyle name="Normal 5 8 2 4 3" xfId="35695" xr:uid="{00000000-0005-0000-0000-0000BA8A0000}"/>
    <cellStyle name="Normal 5 8 2 5" xfId="35696" xr:uid="{00000000-0005-0000-0000-0000BB8A0000}"/>
    <cellStyle name="Normal 5 8 2 5 2" xfId="35697" xr:uid="{00000000-0005-0000-0000-0000BC8A0000}"/>
    <cellStyle name="Normal 5 8 2 5 3" xfId="35698" xr:uid="{00000000-0005-0000-0000-0000BD8A0000}"/>
    <cellStyle name="Normal 5 8 2 6" xfId="35699" xr:uid="{00000000-0005-0000-0000-0000BE8A0000}"/>
    <cellStyle name="Normal 5 8 2 7" xfId="35700" xr:uid="{00000000-0005-0000-0000-0000BF8A0000}"/>
    <cellStyle name="Normal 5 8 3" xfId="35701" xr:uid="{00000000-0005-0000-0000-0000C08A0000}"/>
    <cellStyle name="Normal 5 8 3 2" xfId="35702" xr:uid="{00000000-0005-0000-0000-0000C18A0000}"/>
    <cellStyle name="Normal 5 8 3 3" xfId="35703" xr:uid="{00000000-0005-0000-0000-0000C28A0000}"/>
    <cellStyle name="Normal 5 8 4" xfId="35704" xr:uid="{00000000-0005-0000-0000-0000C38A0000}"/>
    <cellStyle name="Normal 5 8 4 2" xfId="35705" xr:uid="{00000000-0005-0000-0000-0000C48A0000}"/>
    <cellStyle name="Normal 5 8 4 3" xfId="35706" xr:uid="{00000000-0005-0000-0000-0000C58A0000}"/>
    <cellStyle name="Normal 5 8 5" xfId="35707" xr:uid="{00000000-0005-0000-0000-0000C68A0000}"/>
    <cellStyle name="Normal 5 8 5 2" xfId="35708" xr:uid="{00000000-0005-0000-0000-0000C78A0000}"/>
    <cellStyle name="Normal 5 8 5 3" xfId="35709" xr:uid="{00000000-0005-0000-0000-0000C88A0000}"/>
    <cellStyle name="Normal 5 8 6" xfId="35710" xr:uid="{00000000-0005-0000-0000-0000C98A0000}"/>
    <cellStyle name="Normal 5 8 6 2" xfId="35711" xr:uid="{00000000-0005-0000-0000-0000CA8A0000}"/>
    <cellStyle name="Normal 5 8 6 3" xfId="35712" xr:uid="{00000000-0005-0000-0000-0000CB8A0000}"/>
    <cellStyle name="Normal 5 8 7" xfId="35713" xr:uid="{00000000-0005-0000-0000-0000CC8A0000}"/>
    <cellStyle name="Normal 5 8 8" xfId="35714" xr:uid="{00000000-0005-0000-0000-0000CD8A0000}"/>
    <cellStyle name="Normal 5 8 9" xfId="47167" xr:uid="{00000000-0005-0000-0000-0000CE8A0000}"/>
    <cellStyle name="Normal 5 9" xfId="35715" xr:uid="{00000000-0005-0000-0000-0000CF8A0000}"/>
    <cellStyle name="Normal 5 9 2" xfId="35716" xr:uid="{00000000-0005-0000-0000-0000D08A0000}"/>
    <cellStyle name="Normal 5 9 2 2" xfId="35717" xr:uid="{00000000-0005-0000-0000-0000D18A0000}"/>
    <cellStyle name="Normal 5 9 2 2 2" xfId="35718" xr:uid="{00000000-0005-0000-0000-0000D28A0000}"/>
    <cellStyle name="Normal 5 9 2 2 3" xfId="35719" xr:uid="{00000000-0005-0000-0000-0000D38A0000}"/>
    <cellStyle name="Normal 5 9 2 3" xfId="35720" xr:uid="{00000000-0005-0000-0000-0000D48A0000}"/>
    <cellStyle name="Normal 5 9 2 3 2" xfId="35721" xr:uid="{00000000-0005-0000-0000-0000D58A0000}"/>
    <cellStyle name="Normal 5 9 2 3 3" xfId="35722" xr:uid="{00000000-0005-0000-0000-0000D68A0000}"/>
    <cellStyle name="Normal 5 9 2 4" xfId="35723" xr:uid="{00000000-0005-0000-0000-0000D78A0000}"/>
    <cellStyle name="Normal 5 9 2 4 2" xfId="35724" xr:uid="{00000000-0005-0000-0000-0000D88A0000}"/>
    <cellStyle name="Normal 5 9 2 4 3" xfId="35725" xr:uid="{00000000-0005-0000-0000-0000D98A0000}"/>
    <cellStyle name="Normal 5 9 2 5" xfId="35726" xr:uid="{00000000-0005-0000-0000-0000DA8A0000}"/>
    <cellStyle name="Normal 5 9 2 5 2" xfId="35727" xr:uid="{00000000-0005-0000-0000-0000DB8A0000}"/>
    <cellStyle name="Normal 5 9 2 5 3" xfId="35728" xr:uid="{00000000-0005-0000-0000-0000DC8A0000}"/>
    <cellStyle name="Normal 5 9 2 6" xfId="35729" xr:uid="{00000000-0005-0000-0000-0000DD8A0000}"/>
    <cellStyle name="Normal 5 9 2 7" xfId="35730" xr:uid="{00000000-0005-0000-0000-0000DE8A0000}"/>
    <cellStyle name="Normal 5 9 3" xfId="35731" xr:uid="{00000000-0005-0000-0000-0000DF8A0000}"/>
    <cellStyle name="Normal 5 9 3 2" xfId="35732" xr:uid="{00000000-0005-0000-0000-0000E08A0000}"/>
    <cellStyle name="Normal 5 9 3 3" xfId="35733" xr:uid="{00000000-0005-0000-0000-0000E18A0000}"/>
    <cellStyle name="Normal 5 9 4" xfId="35734" xr:uid="{00000000-0005-0000-0000-0000E28A0000}"/>
    <cellStyle name="Normal 5 9 4 2" xfId="35735" xr:uid="{00000000-0005-0000-0000-0000E38A0000}"/>
    <cellStyle name="Normal 5 9 4 3" xfId="35736" xr:uid="{00000000-0005-0000-0000-0000E48A0000}"/>
    <cellStyle name="Normal 5 9 5" xfId="35737" xr:uid="{00000000-0005-0000-0000-0000E58A0000}"/>
    <cellStyle name="Normal 5 9 5 2" xfId="35738" xr:uid="{00000000-0005-0000-0000-0000E68A0000}"/>
    <cellStyle name="Normal 5 9 5 3" xfId="35739" xr:uid="{00000000-0005-0000-0000-0000E78A0000}"/>
    <cellStyle name="Normal 5 9 6" xfId="35740" xr:uid="{00000000-0005-0000-0000-0000E88A0000}"/>
    <cellStyle name="Normal 5 9 6 2" xfId="35741" xr:uid="{00000000-0005-0000-0000-0000E98A0000}"/>
    <cellStyle name="Normal 5 9 6 3" xfId="35742" xr:uid="{00000000-0005-0000-0000-0000EA8A0000}"/>
    <cellStyle name="Normal 5 9 7" xfId="35743" xr:uid="{00000000-0005-0000-0000-0000EB8A0000}"/>
    <cellStyle name="Normal 5 9 8" xfId="35744" xr:uid="{00000000-0005-0000-0000-0000EC8A0000}"/>
    <cellStyle name="Normal 50" xfId="35745" xr:uid="{00000000-0005-0000-0000-0000ED8A0000}"/>
    <cellStyle name="Normal 51" xfId="35746" xr:uid="{00000000-0005-0000-0000-0000EE8A0000}"/>
    <cellStyle name="Normal 52" xfId="35747" xr:uid="{00000000-0005-0000-0000-0000EF8A0000}"/>
    <cellStyle name="Normal 53" xfId="35748" xr:uid="{00000000-0005-0000-0000-0000F08A0000}"/>
    <cellStyle name="Normal 54" xfId="35749" xr:uid="{00000000-0005-0000-0000-0000F18A0000}"/>
    <cellStyle name="Normal 55" xfId="35750" xr:uid="{00000000-0005-0000-0000-0000F28A0000}"/>
    <cellStyle name="Normal 56" xfId="35751" xr:uid="{00000000-0005-0000-0000-0000F38A0000}"/>
    <cellStyle name="Normal 56 2" xfId="35752" xr:uid="{00000000-0005-0000-0000-0000F48A0000}"/>
    <cellStyle name="Normal 57" xfId="35753" xr:uid="{00000000-0005-0000-0000-0000F58A0000}"/>
    <cellStyle name="Normal 57 2" xfId="35754" xr:uid="{00000000-0005-0000-0000-0000F68A0000}"/>
    <cellStyle name="Normal 58" xfId="35755" xr:uid="{00000000-0005-0000-0000-0000F78A0000}"/>
    <cellStyle name="Normal 58 2" xfId="35756" xr:uid="{00000000-0005-0000-0000-0000F88A0000}"/>
    <cellStyle name="Normal 59" xfId="35757" xr:uid="{00000000-0005-0000-0000-0000F98A0000}"/>
    <cellStyle name="Normal 59 2" xfId="35758" xr:uid="{00000000-0005-0000-0000-0000FA8A0000}"/>
    <cellStyle name="Normal 6" xfId="1173" xr:uid="{00000000-0005-0000-0000-0000FB8A0000}"/>
    <cellStyle name="Normal 6 10" xfId="35759" xr:uid="{00000000-0005-0000-0000-0000FC8A0000}"/>
    <cellStyle name="Normal 6 10 2" xfId="35760" xr:uid="{00000000-0005-0000-0000-0000FD8A0000}"/>
    <cellStyle name="Normal 6 11" xfId="35761" xr:uid="{00000000-0005-0000-0000-0000FE8A0000}"/>
    <cellStyle name="Normal 6 11 2" xfId="35762" xr:uid="{00000000-0005-0000-0000-0000FF8A0000}"/>
    <cellStyle name="Normal 6 12" xfId="35763" xr:uid="{00000000-0005-0000-0000-0000008B0000}"/>
    <cellStyle name="Normal 6 2" xfId="1174" xr:uid="{00000000-0005-0000-0000-0000018B0000}"/>
    <cellStyle name="Normal 6 2 2" xfId="1175" xr:uid="{00000000-0005-0000-0000-0000028B0000}"/>
    <cellStyle name="Normal 6 2 2 2" xfId="35766" xr:uid="{00000000-0005-0000-0000-0000038B0000}"/>
    <cellStyle name="Normal 6 2 2 2 2" xfId="35767" xr:uid="{00000000-0005-0000-0000-0000048B0000}"/>
    <cellStyle name="Normal 6 2 2 2 2 2" xfId="35768" xr:uid="{00000000-0005-0000-0000-0000058B0000}"/>
    <cellStyle name="Normal 6 2 2 2 3" xfId="35769" xr:uid="{00000000-0005-0000-0000-0000068B0000}"/>
    <cellStyle name="Normal 6 2 2 2 3 2" xfId="35770" xr:uid="{00000000-0005-0000-0000-0000078B0000}"/>
    <cellStyle name="Normal 6 2 2 2 4" xfId="35771" xr:uid="{00000000-0005-0000-0000-0000088B0000}"/>
    <cellStyle name="Normal 6 2 2 3" xfId="35772" xr:uid="{00000000-0005-0000-0000-0000098B0000}"/>
    <cellStyle name="Normal 6 2 2 3 2" xfId="35773" xr:uid="{00000000-0005-0000-0000-00000A8B0000}"/>
    <cellStyle name="Normal 6 2 2 4" xfId="35774" xr:uid="{00000000-0005-0000-0000-00000B8B0000}"/>
    <cellStyle name="Normal 6 2 2 4 2" xfId="35775" xr:uid="{00000000-0005-0000-0000-00000C8B0000}"/>
    <cellStyle name="Normal 6 2 2 5" xfId="35776" xr:uid="{00000000-0005-0000-0000-00000D8B0000}"/>
    <cellStyle name="Normal 6 2 2 6" xfId="35777" xr:uid="{00000000-0005-0000-0000-00000E8B0000}"/>
    <cellStyle name="Normal 6 2 2 7" xfId="35765" xr:uid="{00000000-0005-0000-0000-00000F8B0000}"/>
    <cellStyle name="Normal 6 2 3" xfId="1176" xr:uid="{00000000-0005-0000-0000-0000108B0000}"/>
    <cellStyle name="Normal 6 2 3 2" xfId="1177" xr:uid="{00000000-0005-0000-0000-0000118B0000}"/>
    <cellStyle name="Normal 6 2 3 2 2" xfId="1178" xr:uid="{00000000-0005-0000-0000-0000128B0000}"/>
    <cellStyle name="Normal 6 2 3 2 3" xfId="35780" xr:uid="{00000000-0005-0000-0000-0000138B0000}"/>
    <cellStyle name="Normal 6 2 3 2 4" xfId="35779" xr:uid="{00000000-0005-0000-0000-0000148B0000}"/>
    <cellStyle name="Normal 6 2 3 3" xfId="1179" xr:uid="{00000000-0005-0000-0000-0000158B0000}"/>
    <cellStyle name="Normal 6 2 3 3 2" xfId="35782" xr:uid="{00000000-0005-0000-0000-0000168B0000}"/>
    <cellStyle name="Normal 6 2 3 3 2 2" xfId="35783" xr:uid="{00000000-0005-0000-0000-0000178B0000}"/>
    <cellStyle name="Normal 6 2 3 3 3" xfId="35784" xr:uid="{00000000-0005-0000-0000-0000188B0000}"/>
    <cellStyle name="Normal 6 2 3 3 4" xfId="35781" xr:uid="{00000000-0005-0000-0000-0000198B0000}"/>
    <cellStyle name="Normal 6 2 3 4" xfId="35785" xr:uid="{00000000-0005-0000-0000-00001A8B0000}"/>
    <cellStyle name="Normal 6 2 3 5" xfId="35786" xr:uid="{00000000-0005-0000-0000-00001B8B0000}"/>
    <cellStyle name="Normal 6 2 3 6" xfId="35778" xr:uid="{00000000-0005-0000-0000-00001C8B0000}"/>
    <cellStyle name="Normal 6 2 4" xfId="1180" xr:uid="{00000000-0005-0000-0000-00001D8B0000}"/>
    <cellStyle name="Normal 6 2 4 2" xfId="1181" xr:uid="{00000000-0005-0000-0000-00001E8B0000}"/>
    <cellStyle name="Normal 6 2 5" xfId="1182" xr:uid="{00000000-0005-0000-0000-00001F8B0000}"/>
    <cellStyle name="Normal 6 2 5 2" xfId="35787" xr:uid="{00000000-0005-0000-0000-0000208B0000}"/>
    <cellStyle name="Normal 6 2 6" xfId="35788" xr:uid="{00000000-0005-0000-0000-0000218B0000}"/>
    <cellStyle name="Normal 6 2 7" xfId="35789" xr:uid="{00000000-0005-0000-0000-0000228B0000}"/>
    <cellStyle name="Normal 6 2 8" xfId="35790" xr:uid="{00000000-0005-0000-0000-0000238B0000}"/>
    <cellStyle name="Normal 6 2 9" xfId="35764" xr:uid="{00000000-0005-0000-0000-0000248B0000}"/>
    <cellStyle name="Normal 6 3" xfId="1183" xr:uid="{00000000-0005-0000-0000-0000258B0000}"/>
    <cellStyle name="Normal 6 3 2" xfId="1184" xr:uid="{00000000-0005-0000-0000-0000268B0000}"/>
    <cellStyle name="Normal 6 3 2 2" xfId="1185" xr:uid="{00000000-0005-0000-0000-0000278B0000}"/>
    <cellStyle name="Normal 6 3 2 2 2" xfId="1186" xr:uid="{00000000-0005-0000-0000-0000288B0000}"/>
    <cellStyle name="Normal 6 3 2 2 2 2" xfId="1187" xr:uid="{00000000-0005-0000-0000-0000298B0000}"/>
    <cellStyle name="Normal 6 3 2 2 2 3" xfId="35794" xr:uid="{00000000-0005-0000-0000-00002A8B0000}"/>
    <cellStyle name="Normal 6 3 2 2 3" xfId="1188" xr:uid="{00000000-0005-0000-0000-00002B8B0000}"/>
    <cellStyle name="Normal 6 3 2 2 3 2" xfId="35796" xr:uid="{00000000-0005-0000-0000-00002C8B0000}"/>
    <cellStyle name="Normal 6 3 2 2 3 2 2" xfId="35797" xr:uid="{00000000-0005-0000-0000-00002D8B0000}"/>
    <cellStyle name="Normal 6 3 2 2 3 3" xfId="35798" xr:uid="{00000000-0005-0000-0000-00002E8B0000}"/>
    <cellStyle name="Normal 6 3 2 2 3 4" xfId="35795" xr:uid="{00000000-0005-0000-0000-00002F8B0000}"/>
    <cellStyle name="Normal 6 3 2 2 4" xfId="35799" xr:uid="{00000000-0005-0000-0000-0000308B0000}"/>
    <cellStyle name="Normal 6 3 2 2 5" xfId="35793" xr:uid="{00000000-0005-0000-0000-0000318B0000}"/>
    <cellStyle name="Normal 6 3 2 3" xfId="1189" xr:uid="{00000000-0005-0000-0000-0000328B0000}"/>
    <cellStyle name="Normal 6 3 2 3 2" xfId="1190" xr:uid="{00000000-0005-0000-0000-0000338B0000}"/>
    <cellStyle name="Normal 6 3 2 3 2 2" xfId="1191" xr:uid="{00000000-0005-0000-0000-0000348B0000}"/>
    <cellStyle name="Normal 6 3 2 3 3" xfId="1192" xr:uid="{00000000-0005-0000-0000-0000358B0000}"/>
    <cellStyle name="Normal 6 3 2 4" xfId="1193" xr:uid="{00000000-0005-0000-0000-0000368B0000}"/>
    <cellStyle name="Normal 6 3 2 4 2" xfId="1194" xr:uid="{00000000-0005-0000-0000-0000378B0000}"/>
    <cellStyle name="Normal 6 3 2 5" xfId="1195" xr:uid="{00000000-0005-0000-0000-0000388B0000}"/>
    <cellStyle name="Normal 6 3 2 6" xfId="35792" xr:uid="{00000000-0005-0000-0000-0000398B0000}"/>
    <cellStyle name="Normal 6 3 3" xfId="1196" xr:uid="{00000000-0005-0000-0000-00003A8B0000}"/>
    <cellStyle name="Normal 6 3 3 2" xfId="1197" xr:uid="{00000000-0005-0000-0000-00003B8B0000}"/>
    <cellStyle name="Normal 6 3 3 2 2" xfId="1198" xr:uid="{00000000-0005-0000-0000-00003C8B0000}"/>
    <cellStyle name="Normal 6 3 3 3" xfId="1199" xr:uid="{00000000-0005-0000-0000-00003D8B0000}"/>
    <cellStyle name="Normal 6 3 3 3 2" xfId="35801" xr:uid="{00000000-0005-0000-0000-00003E8B0000}"/>
    <cellStyle name="Normal 6 3 3 4" xfId="35802" xr:uid="{00000000-0005-0000-0000-00003F8B0000}"/>
    <cellStyle name="Normal 6 3 3 5" xfId="35803" xr:uid="{00000000-0005-0000-0000-0000408B0000}"/>
    <cellStyle name="Normal 6 3 3 6" xfId="35800" xr:uid="{00000000-0005-0000-0000-0000418B0000}"/>
    <cellStyle name="Normal 6 3 4" xfId="1200" xr:uid="{00000000-0005-0000-0000-0000428B0000}"/>
    <cellStyle name="Normal 6 3 4 2" xfId="1201" xr:uid="{00000000-0005-0000-0000-0000438B0000}"/>
    <cellStyle name="Normal 6 3 4 2 2" xfId="1202" xr:uid="{00000000-0005-0000-0000-0000448B0000}"/>
    <cellStyle name="Normal 6 3 4 3" xfId="1203" xr:uid="{00000000-0005-0000-0000-0000458B0000}"/>
    <cellStyle name="Normal 6 3 5" xfId="1204" xr:uid="{00000000-0005-0000-0000-0000468B0000}"/>
    <cellStyle name="Normal 6 3 5 2" xfId="1205" xr:uid="{00000000-0005-0000-0000-0000478B0000}"/>
    <cellStyle name="Normal 6 3 6" xfId="1206" xr:uid="{00000000-0005-0000-0000-0000488B0000}"/>
    <cellStyle name="Normal 6 3 7" xfId="35804" xr:uid="{00000000-0005-0000-0000-0000498B0000}"/>
    <cellStyle name="Normal 6 3 8" xfId="35805" xr:uid="{00000000-0005-0000-0000-00004A8B0000}"/>
    <cellStyle name="Normal 6 3 9" xfId="35791" xr:uid="{00000000-0005-0000-0000-00004B8B0000}"/>
    <cellStyle name="Normal 6 4" xfId="1207" xr:uid="{00000000-0005-0000-0000-00004C8B0000}"/>
    <cellStyle name="Normal 6 4 2" xfId="1208" xr:uid="{00000000-0005-0000-0000-00004D8B0000}"/>
    <cellStyle name="Normal 6 4 2 2" xfId="1209" xr:uid="{00000000-0005-0000-0000-00004E8B0000}"/>
    <cellStyle name="Normal 6 4 2 2 2" xfId="1210" xr:uid="{00000000-0005-0000-0000-00004F8B0000}"/>
    <cellStyle name="Normal 6 4 2 2 2 2" xfId="1211" xr:uid="{00000000-0005-0000-0000-0000508B0000}"/>
    <cellStyle name="Normal 6 4 2 2 3" xfId="1212" xr:uid="{00000000-0005-0000-0000-0000518B0000}"/>
    <cellStyle name="Normal 6 4 2 3" xfId="1213" xr:uid="{00000000-0005-0000-0000-0000528B0000}"/>
    <cellStyle name="Normal 6 4 2 3 2" xfId="1214" xr:uid="{00000000-0005-0000-0000-0000538B0000}"/>
    <cellStyle name="Normal 6 4 2 4" xfId="1215" xr:uid="{00000000-0005-0000-0000-0000548B0000}"/>
    <cellStyle name="Normal 6 4 3" xfId="1216" xr:uid="{00000000-0005-0000-0000-0000558B0000}"/>
    <cellStyle name="Normal 6 4 3 2" xfId="1217" xr:uid="{00000000-0005-0000-0000-0000568B0000}"/>
    <cellStyle name="Normal 6 4 3 2 2" xfId="1218" xr:uid="{00000000-0005-0000-0000-0000578B0000}"/>
    <cellStyle name="Normal 6 4 3 3" xfId="1219" xr:uid="{00000000-0005-0000-0000-0000588B0000}"/>
    <cellStyle name="Normal 6 4 4" xfId="1220" xr:uid="{00000000-0005-0000-0000-0000598B0000}"/>
    <cellStyle name="Normal 6 4 4 2" xfId="1221" xr:uid="{00000000-0005-0000-0000-00005A8B0000}"/>
    <cellStyle name="Normal 6 4 5" xfId="1222" xr:uid="{00000000-0005-0000-0000-00005B8B0000}"/>
    <cellStyle name="Normal 6 4 5 2" xfId="35806" xr:uid="{00000000-0005-0000-0000-00005C8B0000}"/>
    <cellStyle name="Normal 6 4 6" xfId="35807" xr:uid="{00000000-0005-0000-0000-00005D8B0000}"/>
    <cellStyle name="Normal 6 4 7" xfId="35808" xr:uid="{00000000-0005-0000-0000-00005E8B0000}"/>
    <cellStyle name="Normal 6 4 8" xfId="35809" xr:uid="{00000000-0005-0000-0000-00005F8B0000}"/>
    <cellStyle name="Normal 6 5" xfId="1223" xr:uid="{00000000-0005-0000-0000-0000608B0000}"/>
    <cellStyle name="Normal 6 5 2" xfId="1224" xr:uid="{00000000-0005-0000-0000-0000618B0000}"/>
    <cellStyle name="Normal 6 5 2 2" xfId="1225" xr:uid="{00000000-0005-0000-0000-0000628B0000}"/>
    <cellStyle name="Normal 6 5 2 2 2" xfId="1226" xr:uid="{00000000-0005-0000-0000-0000638B0000}"/>
    <cellStyle name="Normal 6 5 2 3" xfId="1227" xr:uid="{00000000-0005-0000-0000-0000648B0000}"/>
    <cellStyle name="Normal 6 5 2 3 2" xfId="35810" xr:uid="{00000000-0005-0000-0000-0000658B0000}"/>
    <cellStyle name="Normal 6 5 2 4" xfId="35811" xr:uid="{00000000-0005-0000-0000-0000668B0000}"/>
    <cellStyle name="Normal 6 5 3" xfId="1228" xr:uid="{00000000-0005-0000-0000-0000678B0000}"/>
    <cellStyle name="Normal 6 5 3 2" xfId="1229" xr:uid="{00000000-0005-0000-0000-0000688B0000}"/>
    <cellStyle name="Normal 6 5 3 2 2" xfId="35812" xr:uid="{00000000-0005-0000-0000-0000698B0000}"/>
    <cellStyle name="Normal 6 5 3 3" xfId="35813" xr:uid="{00000000-0005-0000-0000-00006A8B0000}"/>
    <cellStyle name="Normal 6 5 4" xfId="1230" xr:uid="{00000000-0005-0000-0000-00006B8B0000}"/>
    <cellStyle name="Normal 6 5 4 2" xfId="35814" xr:uid="{00000000-0005-0000-0000-00006C8B0000}"/>
    <cellStyle name="Normal 6 5 5" xfId="35815" xr:uid="{00000000-0005-0000-0000-00006D8B0000}"/>
    <cellStyle name="Normal 6 5 5 2" xfId="35816" xr:uid="{00000000-0005-0000-0000-00006E8B0000}"/>
    <cellStyle name="Normal 6 5 6" xfId="35817" xr:uid="{00000000-0005-0000-0000-00006F8B0000}"/>
    <cellStyle name="Normal 6 6" xfId="1231" xr:uid="{00000000-0005-0000-0000-0000708B0000}"/>
    <cellStyle name="Normal 6 6 2" xfId="1232" xr:uid="{00000000-0005-0000-0000-0000718B0000}"/>
    <cellStyle name="Normal 6 6 2 2" xfId="1233" xr:uid="{00000000-0005-0000-0000-0000728B0000}"/>
    <cellStyle name="Normal 6 6 2 2 2" xfId="35818" xr:uid="{00000000-0005-0000-0000-0000738B0000}"/>
    <cellStyle name="Normal 6 6 2 3" xfId="35819" xr:uid="{00000000-0005-0000-0000-0000748B0000}"/>
    <cellStyle name="Normal 6 6 2 3 2" xfId="35820" xr:uid="{00000000-0005-0000-0000-0000758B0000}"/>
    <cellStyle name="Normal 6 6 2 4" xfId="35821" xr:uid="{00000000-0005-0000-0000-0000768B0000}"/>
    <cellStyle name="Normal 6 6 3" xfId="1234" xr:uid="{00000000-0005-0000-0000-0000778B0000}"/>
    <cellStyle name="Normal 6 6 3 2" xfId="35822" xr:uid="{00000000-0005-0000-0000-0000788B0000}"/>
    <cellStyle name="Normal 6 6 3 2 2" xfId="35823" xr:uid="{00000000-0005-0000-0000-0000798B0000}"/>
    <cellStyle name="Normal 6 6 3 3" xfId="35824" xr:uid="{00000000-0005-0000-0000-00007A8B0000}"/>
    <cellStyle name="Normal 6 6 4" xfId="35825" xr:uid="{00000000-0005-0000-0000-00007B8B0000}"/>
    <cellStyle name="Normal 6 6 4 2" xfId="35826" xr:uid="{00000000-0005-0000-0000-00007C8B0000}"/>
    <cellStyle name="Normal 6 6 5" xfId="35827" xr:uid="{00000000-0005-0000-0000-00007D8B0000}"/>
    <cellStyle name="Normal 6 6 5 2" xfId="35828" xr:uid="{00000000-0005-0000-0000-00007E8B0000}"/>
    <cellStyle name="Normal 6 6 6" xfId="35829" xr:uid="{00000000-0005-0000-0000-00007F8B0000}"/>
    <cellStyle name="Normal 6 7" xfId="1235" xr:uid="{00000000-0005-0000-0000-0000808B0000}"/>
    <cellStyle name="Normal 6 7 2" xfId="1236" xr:uid="{00000000-0005-0000-0000-0000818B0000}"/>
    <cellStyle name="Normal 6 7 2 2" xfId="35830" xr:uid="{00000000-0005-0000-0000-0000828B0000}"/>
    <cellStyle name="Normal 6 7 2 2 2" xfId="35831" xr:uid="{00000000-0005-0000-0000-0000838B0000}"/>
    <cellStyle name="Normal 6 7 2 3" xfId="35832" xr:uid="{00000000-0005-0000-0000-0000848B0000}"/>
    <cellStyle name="Normal 6 7 2 3 2" xfId="35833" xr:uid="{00000000-0005-0000-0000-0000858B0000}"/>
    <cellStyle name="Normal 6 7 2 4" xfId="35834" xr:uid="{00000000-0005-0000-0000-0000868B0000}"/>
    <cellStyle name="Normal 6 7 3" xfId="35835" xr:uid="{00000000-0005-0000-0000-0000878B0000}"/>
    <cellStyle name="Normal 6 7 3 2" xfId="35836" xr:uid="{00000000-0005-0000-0000-0000888B0000}"/>
    <cellStyle name="Normal 6 7 4" xfId="35837" xr:uid="{00000000-0005-0000-0000-0000898B0000}"/>
    <cellStyle name="Normal 6 7 4 2" xfId="35838" xr:uid="{00000000-0005-0000-0000-00008A8B0000}"/>
    <cellStyle name="Normal 6 7 5" xfId="35839" xr:uid="{00000000-0005-0000-0000-00008B8B0000}"/>
    <cellStyle name="Normal 6 8" xfId="1237" xr:uid="{00000000-0005-0000-0000-00008C8B0000}"/>
    <cellStyle name="Normal 6 8 2" xfId="35840" xr:uid="{00000000-0005-0000-0000-00008D8B0000}"/>
    <cellStyle name="Normal 6 8 2 2" xfId="35841" xr:uid="{00000000-0005-0000-0000-00008E8B0000}"/>
    <cellStyle name="Normal 6 8 3" xfId="35842" xr:uid="{00000000-0005-0000-0000-00008F8B0000}"/>
    <cellStyle name="Normal 6 8 3 2" xfId="35843" xr:uid="{00000000-0005-0000-0000-0000908B0000}"/>
    <cellStyle name="Normal 6 8 4" xfId="35844" xr:uid="{00000000-0005-0000-0000-0000918B0000}"/>
    <cellStyle name="Normal 6 9" xfId="35845" xr:uid="{00000000-0005-0000-0000-0000928B0000}"/>
    <cellStyle name="Normal 6 9 2" xfId="35846" xr:uid="{00000000-0005-0000-0000-0000938B0000}"/>
    <cellStyle name="Normal 6 9 2 2" xfId="35847" xr:uid="{00000000-0005-0000-0000-0000948B0000}"/>
    <cellStyle name="Normal 6 9 3" xfId="35848" xr:uid="{00000000-0005-0000-0000-0000958B0000}"/>
    <cellStyle name="Normal 6 9 3 2" xfId="35849" xr:uid="{00000000-0005-0000-0000-0000968B0000}"/>
    <cellStyle name="Normal 6 9 4" xfId="35850" xr:uid="{00000000-0005-0000-0000-0000978B0000}"/>
    <cellStyle name="Normal 60" xfId="35851" xr:uid="{00000000-0005-0000-0000-0000988B0000}"/>
    <cellStyle name="Normal 60 2" xfId="35852" xr:uid="{00000000-0005-0000-0000-0000998B0000}"/>
    <cellStyle name="Normal 61" xfId="35853" xr:uid="{00000000-0005-0000-0000-00009A8B0000}"/>
    <cellStyle name="Normal 61 2" xfId="35854" xr:uid="{00000000-0005-0000-0000-00009B8B0000}"/>
    <cellStyle name="Normal 62" xfId="35855" xr:uid="{00000000-0005-0000-0000-00009C8B0000}"/>
    <cellStyle name="Normal 62 2" xfId="35856" xr:uid="{00000000-0005-0000-0000-00009D8B0000}"/>
    <cellStyle name="Normal 63" xfId="35857" xr:uid="{00000000-0005-0000-0000-00009E8B0000}"/>
    <cellStyle name="Normal 63 2" xfId="35858" xr:uid="{00000000-0005-0000-0000-00009F8B0000}"/>
    <cellStyle name="Normal 64" xfId="35859" xr:uid="{00000000-0005-0000-0000-0000A08B0000}"/>
    <cellStyle name="Normal 64 2" xfId="35860" xr:uid="{00000000-0005-0000-0000-0000A18B0000}"/>
    <cellStyle name="Normal 65" xfId="35861" xr:uid="{00000000-0005-0000-0000-0000A28B0000}"/>
    <cellStyle name="Normal 65 2" xfId="35862" xr:uid="{00000000-0005-0000-0000-0000A38B0000}"/>
    <cellStyle name="Normal 66" xfId="35863" xr:uid="{00000000-0005-0000-0000-0000A48B0000}"/>
    <cellStyle name="Normal 66 2" xfId="35864" xr:uid="{00000000-0005-0000-0000-0000A58B0000}"/>
    <cellStyle name="Normal 67" xfId="35865" xr:uid="{00000000-0005-0000-0000-0000A68B0000}"/>
    <cellStyle name="Normal 67 2" xfId="35866" xr:uid="{00000000-0005-0000-0000-0000A78B0000}"/>
    <cellStyle name="Normal 68" xfId="35867" xr:uid="{00000000-0005-0000-0000-0000A88B0000}"/>
    <cellStyle name="Normal 69" xfId="35868" xr:uid="{00000000-0005-0000-0000-0000A98B0000}"/>
    <cellStyle name="Normal 7" xfId="1238" xr:uid="{00000000-0005-0000-0000-0000AA8B0000}"/>
    <cellStyle name="Normal 7 10" xfId="35870" xr:uid="{00000000-0005-0000-0000-0000AB8B0000}"/>
    <cellStyle name="Normal 7 10 2" xfId="35871" xr:uid="{00000000-0005-0000-0000-0000AC8B0000}"/>
    <cellStyle name="Normal 7 10 2 2" xfId="35872" xr:uid="{00000000-0005-0000-0000-0000AD8B0000}"/>
    <cellStyle name="Normal 7 10 2 2 2" xfId="35873" xr:uid="{00000000-0005-0000-0000-0000AE8B0000}"/>
    <cellStyle name="Normal 7 10 2 2 3" xfId="35874" xr:uid="{00000000-0005-0000-0000-0000AF8B0000}"/>
    <cellStyle name="Normal 7 10 2 3" xfId="35875" xr:uid="{00000000-0005-0000-0000-0000B08B0000}"/>
    <cellStyle name="Normal 7 10 2 3 2" xfId="35876" xr:uid="{00000000-0005-0000-0000-0000B18B0000}"/>
    <cellStyle name="Normal 7 10 2 3 3" xfId="35877" xr:uid="{00000000-0005-0000-0000-0000B28B0000}"/>
    <cellStyle name="Normal 7 10 2 4" xfId="35878" xr:uid="{00000000-0005-0000-0000-0000B38B0000}"/>
    <cellStyle name="Normal 7 10 2 4 2" xfId="35879" xr:uid="{00000000-0005-0000-0000-0000B48B0000}"/>
    <cellStyle name="Normal 7 10 2 4 3" xfId="35880" xr:uid="{00000000-0005-0000-0000-0000B58B0000}"/>
    <cellStyle name="Normal 7 10 2 5" xfId="35881" xr:uid="{00000000-0005-0000-0000-0000B68B0000}"/>
    <cellStyle name="Normal 7 10 2 5 2" xfId="35882" xr:uid="{00000000-0005-0000-0000-0000B78B0000}"/>
    <cellStyle name="Normal 7 10 2 5 3" xfId="35883" xr:uid="{00000000-0005-0000-0000-0000B88B0000}"/>
    <cellStyle name="Normal 7 10 2 6" xfId="35884" xr:uid="{00000000-0005-0000-0000-0000B98B0000}"/>
    <cellStyle name="Normal 7 10 2 7" xfId="35885" xr:uid="{00000000-0005-0000-0000-0000BA8B0000}"/>
    <cellStyle name="Normal 7 10 3" xfId="35886" xr:uid="{00000000-0005-0000-0000-0000BB8B0000}"/>
    <cellStyle name="Normal 7 10 3 2" xfId="35887" xr:uid="{00000000-0005-0000-0000-0000BC8B0000}"/>
    <cellStyle name="Normal 7 10 3 3" xfId="35888" xr:uid="{00000000-0005-0000-0000-0000BD8B0000}"/>
    <cellStyle name="Normal 7 10 4" xfId="35889" xr:uid="{00000000-0005-0000-0000-0000BE8B0000}"/>
    <cellStyle name="Normal 7 10 4 2" xfId="35890" xr:uid="{00000000-0005-0000-0000-0000BF8B0000}"/>
    <cellStyle name="Normal 7 10 4 3" xfId="35891" xr:uid="{00000000-0005-0000-0000-0000C08B0000}"/>
    <cellStyle name="Normal 7 10 5" xfId="35892" xr:uid="{00000000-0005-0000-0000-0000C18B0000}"/>
    <cellStyle name="Normal 7 10 5 2" xfId="35893" xr:uid="{00000000-0005-0000-0000-0000C28B0000}"/>
    <cellStyle name="Normal 7 10 5 3" xfId="35894" xr:uid="{00000000-0005-0000-0000-0000C38B0000}"/>
    <cellStyle name="Normal 7 10 6" xfId="35895" xr:uid="{00000000-0005-0000-0000-0000C48B0000}"/>
    <cellStyle name="Normal 7 10 6 2" xfId="35896" xr:uid="{00000000-0005-0000-0000-0000C58B0000}"/>
    <cellStyle name="Normal 7 10 6 3" xfId="35897" xr:uid="{00000000-0005-0000-0000-0000C68B0000}"/>
    <cellStyle name="Normal 7 10 7" xfId="35898" xr:uid="{00000000-0005-0000-0000-0000C78B0000}"/>
    <cellStyle name="Normal 7 10 8" xfId="35899" xr:uid="{00000000-0005-0000-0000-0000C88B0000}"/>
    <cellStyle name="Normal 7 11" xfId="35900" xr:uid="{00000000-0005-0000-0000-0000C98B0000}"/>
    <cellStyle name="Normal 7 11 2" xfId="35901" xr:uid="{00000000-0005-0000-0000-0000CA8B0000}"/>
    <cellStyle name="Normal 7 11 2 2" xfId="35902" xr:uid="{00000000-0005-0000-0000-0000CB8B0000}"/>
    <cellStyle name="Normal 7 11 2 3" xfId="35903" xr:uid="{00000000-0005-0000-0000-0000CC8B0000}"/>
    <cellStyle name="Normal 7 11 3" xfId="35904" xr:uid="{00000000-0005-0000-0000-0000CD8B0000}"/>
    <cellStyle name="Normal 7 11 3 2" xfId="35905" xr:uid="{00000000-0005-0000-0000-0000CE8B0000}"/>
    <cellStyle name="Normal 7 11 3 3" xfId="35906" xr:uid="{00000000-0005-0000-0000-0000CF8B0000}"/>
    <cellStyle name="Normal 7 11 4" xfId="35907" xr:uid="{00000000-0005-0000-0000-0000D08B0000}"/>
    <cellStyle name="Normal 7 11 4 2" xfId="35908" xr:uid="{00000000-0005-0000-0000-0000D18B0000}"/>
    <cellStyle name="Normal 7 11 4 3" xfId="35909" xr:uid="{00000000-0005-0000-0000-0000D28B0000}"/>
    <cellStyle name="Normal 7 11 5" xfId="35910" xr:uid="{00000000-0005-0000-0000-0000D38B0000}"/>
    <cellStyle name="Normal 7 11 5 2" xfId="35911" xr:uid="{00000000-0005-0000-0000-0000D48B0000}"/>
    <cellStyle name="Normal 7 11 5 3" xfId="35912" xr:uid="{00000000-0005-0000-0000-0000D58B0000}"/>
    <cellStyle name="Normal 7 11 6" xfId="35913" xr:uid="{00000000-0005-0000-0000-0000D68B0000}"/>
    <cellStyle name="Normal 7 11 7" xfId="35914" xr:uid="{00000000-0005-0000-0000-0000D78B0000}"/>
    <cellStyle name="Normal 7 12" xfId="35915" xr:uid="{00000000-0005-0000-0000-0000D88B0000}"/>
    <cellStyle name="Normal 7 12 2" xfId="35916" xr:uid="{00000000-0005-0000-0000-0000D98B0000}"/>
    <cellStyle name="Normal 7 12 2 2" xfId="35917" xr:uid="{00000000-0005-0000-0000-0000DA8B0000}"/>
    <cellStyle name="Normal 7 12 2 3" xfId="35918" xr:uid="{00000000-0005-0000-0000-0000DB8B0000}"/>
    <cellStyle name="Normal 7 12 3" xfId="35919" xr:uid="{00000000-0005-0000-0000-0000DC8B0000}"/>
    <cellStyle name="Normal 7 12 3 2" xfId="35920" xr:uid="{00000000-0005-0000-0000-0000DD8B0000}"/>
    <cellStyle name="Normal 7 12 3 3" xfId="35921" xr:uid="{00000000-0005-0000-0000-0000DE8B0000}"/>
    <cellStyle name="Normal 7 12 4" xfId="35922" xr:uid="{00000000-0005-0000-0000-0000DF8B0000}"/>
    <cellStyle name="Normal 7 12 4 2" xfId="35923" xr:uid="{00000000-0005-0000-0000-0000E08B0000}"/>
    <cellStyle name="Normal 7 12 4 3" xfId="35924" xr:uid="{00000000-0005-0000-0000-0000E18B0000}"/>
    <cellStyle name="Normal 7 12 5" xfId="35925" xr:uid="{00000000-0005-0000-0000-0000E28B0000}"/>
    <cellStyle name="Normal 7 12 5 2" xfId="35926" xr:uid="{00000000-0005-0000-0000-0000E38B0000}"/>
    <cellStyle name="Normal 7 12 5 3" xfId="35927" xr:uid="{00000000-0005-0000-0000-0000E48B0000}"/>
    <cellStyle name="Normal 7 12 6" xfId="35928" xr:uid="{00000000-0005-0000-0000-0000E58B0000}"/>
    <cellStyle name="Normal 7 12 7" xfId="35929" xr:uid="{00000000-0005-0000-0000-0000E68B0000}"/>
    <cellStyle name="Normal 7 13" xfId="35930" xr:uid="{00000000-0005-0000-0000-0000E78B0000}"/>
    <cellStyle name="Normal 7 13 2" xfId="35931" xr:uid="{00000000-0005-0000-0000-0000E88B0000}"/>
    <cellStyle name="Normal 7 13 2 2" xfId="35932" xr:uid="{00000000-0005-0000-0000-0000E98B0000}"/>
    <cellStyle name="Normal 7 13 2 3" xfId="35933" xr:uid="{00000000-0005-0000-0000-0000EA8B0000}"/>
    <cellStyle name="Normal 7 13 3" xfId="35934" xr:uid="{00000000-0005-0000-0000-0000EB8B0000}"/>
    <cellStyle name="Normal 7 13 3 2" xfId="35935" xr:uid="{00000000-0005-0000-0000-0000EC8B0000}"/>
    <cellStyle name="Normal 7 13 3 3" xfId="35936" xr:uid="{00000000-0005-0000-0000-0000ED8B0000}"/>
    <cellStyle name="Normal 7 13 4" xfId="35937" xr:uid="{00000000-0005-0000-0000-0000EE8B0000}"/>
    <cellStyle name="Normal 7 13 4 2" xfId="35938" xr:uid="{00000000-0005-0000-0000-0000EF8B0000}"/>
    <cellStyle name="Normal 7 13 4 3" xfId="35939" xr:uid="{00000000-0005-0000-0000-0000F08B0000}"/>
    <cellStyle name="Normal 7 13 5" xfId="35940" xr:uid="{00000000-0005-0000-0000-0000F18B0000}"/>
    <cellStyle name="Normal 7 13 5 2" xfId="35941" xr:uid="{00000000-0005-0000-0000-0000F28B0000}"/>
    <cellStyle name="Normal 7 13 5 3" xfId="35942" xr:uid="{00000000-0005-0000-0000-0000F38B0000}"/>
    <cellStyle name="Normal 7 13 6" xfId="35943" xr:uid="{00000000-0005-0000-0000-0000F48B0000}"/>
    <cellStyle name="Normal 7 13 7" xfId="35944" xr:uid="{00000000-0005-0000-0000-0000F58B0000}"/>
    <cellStyle name="Normal 7 14" xfId="35945" xr:uid="{00000000-0005-0000-0000-0000F68B0000}"/>
    <cellStyle name="Normal 7 14 2" xfId="35946" xr:uid="{00000000-0005-0000-0000-0000F78B0000}"/>
    <cellStyle name="Normal 7 14 2 2" xfId="35947" xr:uid="{00000000-0005-0000-0000-0000F88B0000}"/>
    <cellStyle name="Normal 7 14 2 3" xfId="35948" xr:uid="{00000000-0005-0000-0000-0000F98B0000}"/>
    <cellStyle name="Normal 7 14 3" xfId="35949" xr:uid="{00000000-0005-0000-0000-0000FA8B0000}"/>
    <cellStyle name="Normal 7 14 3 2" xfId="35950" xr:uid="{00000000-0005-0000-0000-0000FB8B0000}"/>
    <cellStyle name="Normal 7 14 3 3" xfId="35951" xr:uid="{00000000-0005-0000-0000-0000FC8B0000}"/>
    <cellStyle name="Normal 7 14 4" xfId="35952" xr:uid="{00000000-0005-0000-0000-0000FD8B0000}"/>
    <cellStyle name="Normal 7 14 4 2" xfId="35953" xr:uid="{00000000-0005-0000-0000-0000FE8B0000}"/>
    <cellStyle name="Normal 7 14 4 3" xfId="35954" xr:uid="{00000000-0005-0000-0000-0000FF8B0000}"/>
    <cellStyle name="Normal 7 14 5" xfId="35955" xr:uid="{00000000-0005-0000-0000-0000008C0000}"/>
    <cellStyle name="Normal 7 14 5 2" xfId="35956" xr:uid="{00000000-0005-0000-0000-0000018C0000}"/>
    <cellStyle name="Normal 7 14 5 3" xfId="35957" xr:uid="{00000000-0005-0000-0000-0000028C0000}"/>
    <cellStyle name="Normal 7 14 6" xfId="35958" xr:uid="{00000000-0005-0000-0000-0000038C0000}"/>
    <cellStyle name="Normal 7 14 7" xfId="35959" xr:uid="{00000000-0005-0000-0000-0000048C0000}"/>
    <cellStyle name="Normal 7 15" xfId="35960" xr:uid="{00000000-0005-0000-0000-0000058C0000}"/>
    <cellStyle name="Normal 7 15 2" xfId="35961" xr:uid="{00000000-0005-0000-0000-0000068C0000}"/>
    <cellStyle name="Normal 7 15 2 2" xfId="35962" xr:uid="{00000000-0005-0000-0000-0000078C0000}"/>
    <cellStyle name="Normal 7 15 2 3" xfId="35963" xr:uid="{00000000-0005-0000-0000-0000088C0000}"/>
    <cellStyle name="Normal 7 15 3" xfId="35964" xr:uid="{00000000-0005-0000-0000-0000098C0000}"/>
    <cellStyle name="Normal 7 15 3 2" xfId="35965" xr:uid="{00000000-0005-0000-0000-00000A8C0000}"/>
    <cellStyle name="Normal 7 15 3 3" xfId="35966" xr:uid="{00000000-0005-0000-0000-00000B8C0000}"/>
    <cellStyle name="Normal 7 15 4" xfId="35967" xr:uid="{00000000-0005-0000-0000-00000C8C0000}"/>
    <cellStyle name="Normal 7 15 4 2" xfId="35968" xr:uid="{00000000-0005-0000-0000-00000D8C0000}"/>
    <cellStyle name="Normal 7 15 4 3" xfId="35969" xr:uid="{00000000-0005-0000-0000-00000E8C0000}"/>
    <cellStyle name="Normal 7 15 5" xfId="35970" xr:uid="{00000000-0005-0000-0000-00000F8C0000}"/>
    <cellStyle name="Normal 7 15 5 2" xfId="35971" xr:uid="{00000000-0005-0000-0000-0000108C0000}"/>
    <cellStyle name="Normal 7 15 5 3" xfId="35972" xr:uid="{00000000-0005-0000-0000-0000118C0000}"/>
    <cellStyle name="Normal 7 15 6" xfId="35973" xr:uid="{00000000-0005-0000-0000-0000128C0000}"/>
    <cellStyle name="Normal 7 15 7" xfId="35974" xr:uid="{00000000-0005-0000-0000-0000138C0000}"/>
    <cellStyle name="Normal 7 16" xfId="35975" xr:uid="{00000000-0005-0000-0000-0000148C0000}"/>
    <cellStyle name="Normal 7 16 2" xfId="35976" xr:uid="{00000000-0005-0000-0000-0000158C0000}"/>
    <cellStyle name="Normal 7 16 3" xfId="35977" xr:uid="{00000000-0005-0000-0000-0000168C0000}"/>
    <cellStyle name="Normal 7 17" xfId="35978" xr:uid="{00000000-0005-0000-0000-0000178C0000}"/>
    <cellStyle name="Normal 7 17 2" xfId="35979" xr:uid="{00000000-0005-0000-0000-0000188C0000}"/>
    <cellStyle name="Normal 7 17 3" xfId="35980" xr:uid="{00000000-0005-0000-0000-0000198C0000}"/>
    <cellStyle name="Normal 7 18" xfId="35981" xr:uid="{00000000-0005-0000-0000-00001A8C0000}"/>
    <cellStyle name="Normal 7 18 2" xfId="35982" xr:uid="{00000000-0005-0000-0000-00001B8C0000}"/>
    <cellStyle name="Normal 7 18 3" xfId="35983" xr:uid="{00000000-0005-0000-0000-00001C8C0000}"/>
    <cellStyle name="Normal 7 19" xfId="35984" xr:uid="{00000000-0005-0000-0000-00001D8C0000}"/>
    <cellStyle name="Normal 7 19 2" xfId="35985" xr:uid="{00000000-0005-0000-0000-00001E8C0000}"/>
    <cellStyle name="Normal 7 19 3" xfId="35986" xr:uid="{00000000-0005-0000-0000-00001F8C0000}"/>
    <cellStyle name="Normal 7 2" xfId="1239" xr:uid="{00000000-0005-0000-0000-0000208C0000}"/>
    <cellStyle name="Normal 7 2 10" xfId="35988" xr:uid="{00000000-0005-0000-0000-0000218C0000}"/>
    <cellStyle name="Normal 7 2 10 2" xfId="35989" xr:uid="{00000000-0005-0000-0000-0000228C0000}"/>
    <cellStyle name="Normal 7 2 10 2 2" xfId="35990" xr:uid="{00000000-0005-0000-0000-0000238C0000}"/>
    <cellStyle name="Normal 7 2 10 2 3" xfId="35991" xr:uid="{00000000-0005-0000-0000-0000248C0000}"/>
    <cellStyle name="Normal 7 2 10 3" xfId="35992" xr:uid="{00000000-0005-0000-0000-0000258C0000}"/>
    <cellStyle name="Normal 7 2 10 3 2" xfId="35993" xr:uid="{00000000-0005-0000-0000-0000268C0000}"/>
    <cellStyle name="Normal 7 2 10 3 3" xfId="35994" xr:uid="{00000000-0005-0000-0000-0000278C0000}"/>
    <cellStyle name="Normal 7 2 10 4" xfId="35995" xr:uid="{00000000-0005-0000-0000-0000288C0000}"/>
    <cellStyle name="Normal 7 2 10 4 2" xfId="35996" xr:uid="{00000000-0005-0000-0000-0000298C0000}"/>
    <cellStyle name="Normal 7 2 10 4 3" xfId="35997" xr:uid="{00000000-0005-0000-0000-00002A8C0000}"/>
    <cellStyle name="Normal 7 2 10 5" xfId="35998" xr:uid="{00000000-0005-0000-0000-00002B8C0000}"/>
    <cellStyle name="Normal 7 2 10 5 2" xfId="35999" xr:uid="{00000000-0005-0000-0000-00002C8C0000}"/>
    <cellStyle name="Normal 7 2 10 5 3" xfId="36000" xr:uid="{00000000-0005-0000-0000-00002D8C0000}"/>
    <cellStyle name="Normal 7 2 10 6" xfId="36001" xr:uid="{00000000-0005-0000-0000-00002E8C0000}"/>
    <cellStyle name="Normal 7 2 10 7" xfId="36002" xr:uid="{00000000-0005-0000-0000-00002F8C0000}"/>
    <cellStyle name="Normal 7 2 11" xfId="36003" xr:uid="{00000000-0005-0000-0000-0000308C0000}"/>
    <cellStyle name="Normal 7 2 11 2" xfId="36004" xr:uid="{00000000-0005-0000-0000-0000318C0000}"/>
    <cellStyle name="Normal 7 2 11 2 2" xfId="36005" xr:uid="{00000000-0005-0000-0000-0000328C0000}"/>
    <cellStyle name="Normal 7 2 11 2 3" xfId="36006" xr:uid="{00000000-0005-0000-0000-0000338C0000}"/>
    <cellStyle name="Normal 7 2 11 3" xfId="36007" xr:uid="{00000000-0005-0000-0000-0000348C0000}"/>
    <cellStyle name="Normal 7 2 11 3 2" xfId="36008" xr:uid="{00000000-0005-0000-0000-0000358C0000}"/>
    <cellStyle name="Normal 7 2 11 3 3" xfId="36009" xr:uid="{00000000-0005-0000-0000-0000368C0000}"/>
    <cellStyle name="Normal 7 2 11 4" xfId="36010" xr:uid="{00000000-0005-0000-0000-0000378C0000}"/>
    <cellStyle name="Normal 7 2 11 4 2" xfId="36011" xr:uid="{00000000-0005-0000-0000-0000388C0000}"/>
    <cellStyle name="Normal 7 2 11 4 3" xfId="36012" xr:uid="{00000000-0005-0000-0000-0000398C0000}"/>
    <cellStyle name="Normal 7 2 11 5" xfId="36013" xr:uid="{00000000-0005-0000-0000-00003A8C0000}"/>
    <cellStyle name="Normal 7 2 11 5 2" xfId="36014" xr:uid="{00000000-0005-0000-0000-00003B8C0000}"/>
    <cellStyle name="Normal 7 2 11 5 3" xfId="36015" xr:uid="{00000000-0005-0000-0000-00003C8C0000}"/>
    <cellStyle name="Normal 7 2 11 6" xfId="36016" xr:uid="{00000000-0005-0000-0000-00003D8C0000}"/>
    <cellStyle name="Normal 7 2 11 7" xfId="36017" xr:uid="{00000000-0005-0000-0000-00003E8C0000}"/>
    <cellStyle name="Normal 7 2 12" xfId="36018" xr:uid="{00000000-0005-0000-0000-00003F8C0000}"/>
    <cellStyle name="Normal 7 2 12 2" xfId="36019" xr:uid="{00000000-0005-0000-0000-0000408C0000}"/>
    <cellStyle name="Normal 7 2 12 2 2" xfId="36020" xr:uid="{00000000-0005-0000-0000-0000418C0000}"/>
    <cellStyle name="Normal 7 2 12 2 3" xfId="36021" xr:uid="{00000000-0005-0000-0000-0000428C0000}"/>
    <cellStyle name="Normal 7 2 12 3" xfId="36022" xr:uid="{00000000-0005-0000-0000-0000438C0000}"/>
    <cellStyle name="Normal 7 2 12 3 2" xfId="36023" xr:uid="{00000000-0005-0000-0000-0000448C0000}"/>
    <cellStyle name="Normal 7 2 12 3 3" xfId="36024" xr:uid="{00000000-0005-0000-0000-0000458C0000}"/>
    <cellStyle name="Normal 7 2 12 4" xfId="36025" xr:uid="{00000000-0005-0000-0000-0000468C0000}"/>
    <cellStyle name="Normal 7 2 12 4 2" xfId="36026" xr:uid="{00000000-0005-0000-0000-0000478C0000}"/>
    <cellStyle name="Normal 7 2 12 4 3" xfId="36027" xr:uid="{00000000-0005-0000-0000-0000488C0000}"/>
    <cellStyle name="Normal 7 2 12 5" xfId="36028" xr:uid="{00000000-0005-0000-0000-0000498C0000}"/>
    <cellStyle name="Normal 7 2 12 5 2" xfId="36029" xr:uid="{00000000-0005-0000-0000-00004A8C0000}"/>
    <cellStyle name="Normal 7 2 12 5 3" xfId="36030" xr:uid="{00000000-0005-0000-0000-00004B8C0000}"/>
    <cellStyle name="Normal 7 2 12 6" xfId="36031" xr:uid="{00000000-0005-0000-0000-00004C8C0000}"/>
    <cellStyle name="Normal 7 2 12 7" xfId="36032" xr:uid="{00000000-0005-0000-0000-00004D8C0000}"/>
    <cellStyle name="Normal 7 2 13" xfId="36033" xr:uid="{00000000-0005-0000-0000-00004E8C0000}"/>
    <cellStyle name="Normal 7 2 13 2" xfId="36034" xr:uid="{00000000-0005-0000-0000-00004F8C0000}"/>
    <cellStyle name="Normal 7 2 13 2 2" xfId="36035" xr:uid="{00000000-0005-0000-0000-0000508C0000}"/>
    <cellStyle name="Normal 7 2 13 2 3" xfId="36036" xr:uid="{00000000-0005-0000-0000-0000518C0000}"/>
    <cellStyle name="Normal 7 2 13 3" xfId="36037" xr:uid="{00000000-0005-0000-0000-0000528C0000}"/>
    <cellStyle name="Normal 7 2 13 3 2" xfId="36038" xr:uid="{00000000-0005-0000-0000-0000538C0000}"/>
    <cellStyle name="Normal 7 2 13 3 3" xfId="36039" xr:uid="{00000000-0005-0000-0000-0000548C0000}"/>
    <cellStyle name="Normal 7 2 13 4" xfId="36040" xr:uid="{00000000-0005-0000-0000-0000558C0000}"/>
    <cellStyle name="Normal 7 2 13 4 2" xfId="36041" xr:uid="{00000000-0005-0000-0000-0000568C0000}"/>
    <cellStyle name="Normal 7 2 13 4 3" xfId="36042" xr:uid="{00000000-0005-0000-0000-0000578C0000}"/>
    <cellStyle name="Normal 7 2 13 5" xfId="36043" xr:uid="{00000000-0005-0000-0000-0000588C0000}"/>
    <cellStyle name="Normal 7 2 13 5 2" xfId="36044" xr:uid="{00000000-0005-0000-0000-0000598C0000}"/>
    <cellStyle name="Normal 7 2 13 5 3" xfId="36045" xr:uid="{00000000-0005-0000-0000-00005A8C0000}"/>
    <cellStyle name="Normal 7 2 13 6" xfId="36046" xr:uid="{00000000-0005-0000-0000-00005B8C0000}"/>
    <cellStyle name="Normal 7 2 13 7" xfId="36047" xr:uid="{00000000-0005-0000-0000-00005C8C0000}"/>
    <cellStyle name="Normal 7 2 14" xfId="36048" xr:uid="{00000000-0005-0000-0000-00005D8C0000}"/>
    <cellStyle name="Normal 7 2 14 2" xfId="36049" xr:uid="{00000000-0005-0000-0000-00005E8C0000}"/>
    <cellStyle name="Normal 7 2 14 3" xfId="36050" xr:uid="{00000000-0005-0000-0000-00005F8C0000}"/>
    <cellStyle name="Normal 7 2 15" xfId="36051" xr:uid="{00000000-0005-0000-0000-0000608C0000}"/>
    <cellStyle name="Normal 7 2 15 2" xfId="36052" xr:uid="{00000000-0005-0000-0000-0000618C0000}"/>
    <cellStyle name="Normal 7 2 15 3" xfId="36053" xr:uid="{00000000-0005-0000-0000-0000628C0000}"/>
    <cellStyle name="Normal 7 2 16" xfId="36054" xr:uid="{00000000-0005-0000-0000-0000638C0000}"/>
    <cellStyle name="Normal 7 2 16 2" xfId="36055" xr:uid="{00000000-0005-0000-0000-0000648C0000}"/>
    <cellStyle name="Normal 7 2 16 3" xfId="36056" xr:uid="{00000000-0005-0000-0000-0000658C0000}"/>
    <cellStyle name="Normal 7 2 17" xfId="36057" xr:uid="{00000000-0005-0000-0000-0000668C0000}"/>
    <cellStyle name="Normal 7 2 17 2" xfId="36058" xr:uid="{00000000-0005-0000-0000-0000678C0000}"/>
    <cellStyle name="Normal 7 2 17 3" xfId="36059" xr:uid="{00000000-0005-0000-0000-0000688C0000}"/>
    <cellStyle name="Normal 7 2 18" xfId="36060" xr:uid="{00000000-0005-0000-0000-0000698C0000}"/>
    <cellStyle name="Normal 7 2 19" xfId="36061" xr:uid="{00000000-0005-0000-0000-00006A8C0000}"/>
    <cellStyle name="Normal 7 2 2" xfId="1559" xr:uid="{00000000-0005-0000-0000-00006B8C0000}"/>
    <cellStyle name="Normal 7 2 2 10" xfId="36063" xr:uid="{00000000-0005-0000-0000-00006C8C0000}"/>
    <cellStyle name="Normal 7 2 2 10 2" xfId="36064" xr:uid="{00000000-0005-0000-0000-00006D8C0000}"/>
    <cellStyle name="Normal 7 2 2 10 2 2" xfId="36065" xr:uid="{00000000-0005-0000-0000-00006E8C0000}"/>
    <cellStyle name="Normal 7 2 2 10 2 3" xfId="36066" xr:uid="{00000000-0005-0000-0000-00006F8C0000}"/>
    <cellStyle name="Normal 7 2 2 10 3" xfId="36067" xr:uid="{00000000-0005-0000-0000-0000708C0000}"/>
    <cellStyle name="Normal 7 2 2 10 3 2" xfId="36068" xr:uid="{00000000-0005-0000-0000-0000718C0000}"/>
    <cellStyle name="Normal 7 2 2 10 3 3" xfId="36069" xr:uid="{00000000-0005-0000-0000-0000728C0000}"/>
    <cellStyle name="Normal 7 2 2 10 4" xfId="36070" xr:uid="{00000000-0005-0000-0000-0000738C0000}"/>
    <cellStyle name="Normal 7 2 2 10 4 2" xfId="36071" xr:uid="{00000000-0005-0000-0000-0000748C0000}"/>
    <cellStyle name="Normal 7 2 2 10 4 3" xfId="36072" xr:uid="{00000000-0005-0000-0000-0000758C0000}"/>
    <cellStyle name="Normal 7 2 2 10 5" xfId="36073" xr:uid="{00000000-0005-0000-0000-0000768C0000}"/>
    <cellStyle name="Normal 7 2 2 10 5 2" xfId="36074" xr:uid="{00000000-0005-0000-0000-0000778C0000}"/>
    <cellStyle name="Normal 7 2 2 10 5 3" xfId="36075" xr:uid="{00000000-0005-0000-0000-0000788C0000}"/>
    <cellStyle name="Normal 7 2 2 10 6" xfId="36076" xr:uid="{00000000-0005-0000-0000-0000798C0000}"/>
    <cellStyle name="Normal 7 2 2 10 7" xfId="36077" xr:uid="{00000000-0005-0000-0000-00007A8C0000}"/>
    <cellStyle name="Normal 7 2 2 11" xfId="36078" xr:uid="{00000000-0005-0000-0000-00007B8C0000}"/>
    <cellStyle name="Normal 7 2 2 11 2" xfId="36079" xr:uid="{00000000-0005-0000-0000-00007C8C0000}"/>
    <cellStyle name="Normal 7 2 2 11 3" xfId="36080" xr:uid="{00000000-0005-0000-0000-00007D8C0000}"/>
    <cellStyle name="Normal 7 2 2 12" xfId="36081" xr:uid="{00000000-0005-0000-0000-00007E8C0000}"/>
    <cellStyle name="Normal 7 2 2 12 2" xfId="36082" xr:uid="{00000000-0005-0000-0000-00007F8C0000}"/>
    <cellStyle name="Normal 7 2 2 12 3" xfId="36083" xr:uid="{00000000-0005-0000-0000-0000808C0000}"/>
    <cellStyle name="Normal 7 2 2 13" xfId="36084" xr:uid="{00000000-0005-0000-0000-0000818C0000}"/>
    <cellStyle name="Normal 7 2 2 13 2" xfId="36085" xr:uid="{00000000-0005-0000-0000-0000828C0000}"/>
    <cellStyle name="Normal 7 2 2 13 3" xfId="36086" xr:uid="{00000000-0005-0000-0000-0000838C0000}"/>
    <cellStyle name="Normal 7 2 2 14" xfId="36087" xr:uid="{00000000-0005-0000-0000-0000848C0000}"/>
    <cellStyle name="Normal 7 2 2 14 2" xfId="36088" xr:uid="{00000000-0005-0000-0000-0000858C0000}"/>
    <cellStyle name="Normal 7 2 2 14 3" xfId="36089" xr:uid="{00000000-0005-0000-0000-0000868C0000}"/>
    <cellStyle name="Normal 7 2 2 15" xfId="36090" xr:uid="{00000000-0005-0000-0000-0000878C0000}"/>
    <cellStyle name="Normal 7 2 2 16" xfId="36091" xr:uid="{00000000-0005-0000-0000-0000888C0000}"/>
    <cellStyle name="Normal 7 2 2 17" xfId="36062" xr:uid="{00000000-0005-0000-0000-0000898C0000}"/>
    <cellStyle name="Normal 7 2 2 2" xfId="36092" xr:uid="{00000000-0005-0000-0000-00008A8C0000}"/>
    <cellStyle name="Normal 7 2 2 2 10" xfId="36093" xr:uid="{00000000-0005-0000-0000-00008B8C0000}"/>
    <cellStyle name="Normal 7 2 2 2 10 2" xfId="36094" xr:uid="{00000000-0005-0000-0000-00008C8C0000}"/>
    <cellStyle name="Normal 7 2 2 2 10 3" xfId="36095" xr:uid="{00000000-0005-0000-0000-00008D8C0000}"/>
    <cellStyle name="Normal 7 2 2 2 11" xfId="36096" xr:uid="{00000000-0005-0000-0000-00008E8C0000}"/>
    <cellStyle name="Normal 7 2 2 2 11 2" xfId="36097" xr:uid="{00000000-0005-0000-0000-00008F8C0000}"/>
    <cellStyle name="Normal 7 2 2 2 11 3" xfId="36098" xr:uid="{00000000-0005-0000-0000-0000908C0000}"/>
    <cellStyle name="Normal 7 2 2 2 12" xfId="36099" xr:uid="{00000000-0005-0000-0000-0000918C0000}"/>
    <cellStyle name="Normal 7 2 2 2 12 2" xfId="36100" xr:uid="{00000000-0005-0000-0000-0000928C0000}"/>
    <cellStyle name="Normal 7 2 2 2 12 3" xfId="36101" xr:uid="{00000000-0005-0000-0000-0000938C0000}"/>
    <cellStyle name="Normal 7 2 2 2 13" xfId="36102" xr:uid="{00000000-0005-0000-0000-0000948C0000}"/>
    <cellStyle name="Normal 7 2 2 2 13 2" xfId="36103" xr:uid="{00000000-0005-0000-0000-0000958C0000}"/>
    <cellStyle name="Normal 7 2 2 2 13 3" xfId="36104" xr:uid="{00000000-0005-0000-0000-0000968C0000}"/>
    <cellStyle name="Normal 7 2 2 2 14" xfId="36105" xr:uid="{00000000-0005-0000-0000-0000978C0000}"/>
    <cellStyle name="Normal 7 2 2 2 15" xfId="36106" xr:uid="{00000000-0005-0000-0000-0000988C0000}"/>
    <cellStyle name="Normal 7 2 2 2 2" xfId="36107" xr:uid="{00000000-0005-0000-0000-0000998C0000}"/>
    <cellStyle name="Normal 7 2 2 2 2 10" xfId="36108" xr:uid="{00000000-0005-0000-0000-00009A8C0000}"/>
    <cellStyle name="Normal 7 2 2 2 2 10 2" xfId="36109" xr:uid="{00000000-0005-0000-0000-00009B8C0000}"/>
    <cellStyle name="Normal 7 2 2 2 2 10 3" xfId="36110" xr:uid="{00000000-0005-0000-0000-00009C8C0000}"/>
    <cellStyle name="Normal 7 2 2 2 2 11" xfId="36111" xr:uid="{00000000-0005-0000-0000-00009D8C0000}"/>
    <cellStyle name="Normal 7 2 2 2 2 11 2" xfId="36112" xr:uid="{00000000-0005-0000-0000-00009E8C0000}"/>
    <cellStyle name="Normal 7 2 2 2 2 11 3" xfId="36113" xr:uid="{00000000-0005-0000-0000-00009F8C0000}"/>
    <cellStyle name="Normal 7 2 2 2 2 12" xfId="36114" xr:uid="{00000000-0005-0000-0000-0000A08C0000}"/>
    <cellStyle name="Normal 7 2 2 2 2 12 2" xfId="36115" xr:uid="{00000000-0005-0000-0000-0000A18C0000}"/>
    <cellStyle name="Normal 7 2 2 2 2 12 3" xfId="36116" xr:uid="{00000000-0005-0000-0000-0000A28C0000}"/>
    <cellStyle name="Normal 7 2 2 2 2 13" xfId="36117" xr:uid="{00000000-0005-0000-0000-0000A38C0000}"/>
    <cellStyle name="Normal 7 2 2 2 2 14" xfId="36118" xr:uid="{00000000-0005-0000-0000-0000A48C0000}"/>
    <cellStyle name="Normal 7 2 2 2 2 2" xfId="36119" xr:uid="{00000000-0005-0000-0000-0000A58C0000}"/>
    <cellStyle name="Normal 7 2 2 2 2 2 10" xfId="36120" xr:uid="{00000000-0005-0000-0000-0000A68C0000}"/>
    <cellStyle name="Normal 7 2 2 2 2 2 11" xfId="36121" xr:uid="{00000000-0005-0000-0000-0000A78C0000}"/>
    <cellStyle name="Normal 7 2 2 2 2 2 2" xfId="36122" xr:uid="{00000000-0005-0000-0000-0000A88C0000}"/>
    <cellStyle name="Normal 7 2 2 2 2 2 2 2" xfId="36123" xr:uid="{00000000-0005-0000-0000-0000A98C0000}"/>
    <cellStyle name="Normal 7 2 2 2 2 2 2 2 2" xfId="36124" xr:uid="{00000000-0005-0000-0000-0000AA8C0000}"/>
    <cellStyle name="Normal 7 2 2 2 2 2 2 2 2 2" xfId="36125" xr:uid="{00000000-0005-0000-0000-0000AB8C0000}"/>
    <cellStyle name="Normal 7 2 2 2 2 2 2 2 2 3" xfId="36126" xr:uid="{00000000-0005-0000-0000-0000AC8C0000}"/>
    <cellStyle name="Normal 7 2 2 2 2 2 2 2 3" xfId="36127" xr:uid="{00000000-0005-0000-0000-0000AD8C0000}"/>
    <cellStyle name="Normal 7 2 2 2 2 2 2 2 3 2" xfId="36128" xr:uid="{00000000-0005-0000-0000-0000AE8C0000}"/>
    <cellStyle name="Normal 7 2 2 2 2 2 2 2 3 3" xfId="36129" xr:uid="{00000000-0005-0000-0000-0000AF8C0000}"/>
    <cellStyle name="Normal 7 2 2 2 2 2 2 2 4" xfId="36130" xr:uid="{00000000-0005-0000-0000-0000B08C0000}"/>
    <cellStyle name="Normal 7 2 2 2 2 2 2 2 4 2" xfId="36131" xr:uid="{00000000-0005-0000-0000-0000B18C0000}"/>
    <cellStyle name="Normal 7 2 2 2 2 2 2 2 4 3" xfId="36132" xr:uid="{00000000-0005-0000-0000-0000B28C0000}"/>
    <cellStyle name="Normal 7 2 2 2 2 2 2 2 5" xfId="36133" xr:uid="{00000000-0005-0000-0000-0000B38C0000}"/>
    <cellStyle name="Normal 7 2 2 2 2 2 2 2 5 2" xfId="36134" xr:uid="{00000000-0005-0000-0000-0000B48C0000}"/>
    <cellStyle name="Normal 7 2 2 2 2 2 2 2 5 3" xfId="36135" xr:uid="{00000000-0005-0000-0000-0000B58C0000}"/>
    <cellStyle name="Normal 7 2 2 2 2 2 2 2 6" xfId="36136" xr:uid="{00000000-0005-0000-0000-0000B68C0000}"/>
    <cellStyle name="Normal 7 2 2 2 2 2 2 2 7" xfId="36137" xr:uid="{00000000-0005-0000-0000-0000B78C0000}"/>
    <cellStyle name="Normal 7 2 2 2 2 2 2 3" xfId="36138" xr:uid="{00000000-0005-0000-0000-0000B88C0000}"/>
    <cellStyle name="Normal 7 2 2 2 2 2 2 3 2" xfId="36139" xr:uid="{00000000-0005-0000-0000-0000B98C0000}"/>
    <cellStyle name="Normal 7 2 2 2 2 2 2 3 3" xfId="36140" xr:uid="{00000000-0005-0000-0000-0000BA8C0000}"/>
    <cellStyle name="Normal 7 2 2 2 2 2 2 4" xfId="36141" xr:uid="{00000000-0005-0000-0000-0000BB8C0000}"/>
    <cellStyle name="Normal 7 2 2 2 2 2 2 4 2" xfId="36142" xr:uid="{00000000-0005-0000-0000-0000BC8C0000}"/>
    <cellStyle name="Normal 7 2 2 2 2 2 2 4 3" xfId="36143" xr:uid="{00000000-0005-0000-0000-0000BD8C0000}"/>
    <cellStyle name="Normal 7 2 2 2 2 2 2 5" xfId="36144" xr:uid="{00000000-0005-0000-0000-0000BE8C0000}"/>
    <cellStyle name="Normal 7 2 2 2 2 2 2 5 2" xfId="36145" xr:uid="{00000000-0005-0000-0000-0000BF8C0000}"/>
    <cellStyle name="Normal 7 2 2 2 2 2 2 5 3" xfId="36146" xr:uid="{00000000-0005-0000-0000-0000C08C0000}"/>
    <cellStyle name="Normal 7 2 2 2 2 2 2 6" xfId="36147" xr:uid="{00000000-0005-0000-0000-0000C18C0000}"/>
    <cellStyle name="Normal 7 2 2 2 2 2 2 6 2" xfId="36148" xr:uid="{00000000-0005-0000-0000-0000C28C0000}"/>
    <cellStyle name="Normal 7 2 2 2 2 2 2 6 3" xfId="36149" xr:uid="{00000000-0005-0000-0000-0000C38C0000}"/>
    <cellStyle name="Normal 7 2 2 2 2 2 2 7" xfId="36150" xr:uid="{00000000-0005-0000-0000-0000C48C0000}"/>
    <cellStyle name="Normal 7 2 2 2 2 2 2 8" xfId="36151" xr:uid="{00000000-0005-0000-0000-0000C58C0000}"/>
    <cellStyle name="Normal 7 2 2 2 2 2 3" xfId="36152" xr:uid="{00000000-0005-0000-0000-0000C68C0000}"/>
    <cellStyle name="Normal 7 2 2 2 2 2 3 2" xfId="36153" xr:uid="{00000000-0005-0000-0000-0000C78C0000}"/>
    <cellStyle name="Normal 7 2 2 2 2 2 3 2 2" xfId="36154" xr:uid="{00000000-0005-0000-0000-0000C88C0000}"/>
    <cellStyle name="Normal 7 2 2 2 2 2 3 2 3" xfId="36155" xr:uid="{00000000-0005-0000-0000-0000C98C0000}"/>
    <cellStyle name="Normal 7 2 2 2 2 2 3 3" xfId="36156" xr:uid="{00000000-0005-0000-0000-0000CA8C0000}"/>
    <cellStyle name="Normal 7 2 2 2 2 2 3 3 2" xfId="36157" xr:uid="{00000000-0005-0000-0000-0000CB8C0000}"/>
    <cellStyle name="Normal 7 2 2 2 2 2 3 3 3" xfId="36158" xr:uid="{00000000-0005-0000-0000-0000CC8C0000}"/>
    <cellStyle name="Normal 7 2 2 2 2 2 3 4" xfId="36159" xr:uid="{00000000-0005-0000-0000-0000CD8C0000}"/>
    <cellStyle name="Normal 7 2 2 2 2 2 3 4 2" xfId="36160" xr:uid="{00000000-0005-0000-0000-0000CE8C0000}"/>
    <cellStyle name="Normal 7 2 2 2 2 2 3 4 3" xfId="36161" xr:uid="{00000000-0005-0000-0000-0000CF8C0000}"/>
    <cellStyle name="Normal 7 2 2 2 2 2 3 5" xfId="36162" xr:uid="{00000000-0005-0000-0000-0000D08C0000}"/>
    <cellStyle name="Normal 7 2 2 2 2 2 3 5 2" xfId="36163" xr:uid="{00000000-0005-0000-0000-0000D18C0000}"/>
    <cellStyle name="Normal 7 2 2 2 2 2 3 5 3" xfId="36164" xr:uid="{00000000-0005-0000-0000-0000D28C0000}"/>
    <cellStyle name="Normal 7 2 2 2 2 2 3 6" xfId="36165" xr:uid="{00000000-0005-0000-0000-0000D38C0000}"/>
    <cellStyle name="Normal 7 2 2 2 2 2 3 7" xfId="36166" xr:uid="{00000000-0005-0000-0000-0000D48C0000}"/>
    <cellStyle name="Normal 7 2 2 2 2 2 4" xfId="36167" xr:uid="{00000000-0005-0000-0000-0000D58C0000}"/>
    <cellStyle name="Normal 7 2 2 2 2 2 4 2" xfId="36168" xr:uid="{00000000-0005-0000-0000-0000D68C0000}"/>
    <cellStyle name="Normal 7 2 2 2 2 2 4 2 2" xfId="36169" xr:uid="{00000000-0005-0000-0000-0000D78C0000}"/>
    <cellStyle name="Normal 7 2 2 2 2 2 4 2 3" xfId="36170" xr:uid="{00000000-0005-0000-0000-0000D88C0000}"/>
    <cellStyle name="Normal 7 2 2 2 2 2 4 3" xfId="36171" xr:uid="{00000000-0005-0000-0000-0000D98C0000}"/>
    <cellStyle name="Normal 7 2 2 2 2 2 4 3 2" xfId="36172" xr:uid="{00000000-0005-0000-0000-0000DA8C0000}"/>
    <cellStyle name="Normal 7 2 2 2 2 2 4 3 3" xfId="36173" xr:uid="{00000000-0005-0000-0000-0000DB8C0000}"/>
    <cellStyle name="Normal 7 2 2 2 2 2 4 4" xfId="36174" xr:uid="{00000000-0005-0000-0000-0000DC8C0000}"/>
    <cellStyle name="Normal 7 2 2 2 2 2 4 4 2" xfId="36175" xr:uid="{00000000-0005-0000-0000-0000DD8C0000}"/>
    <cellStyle name="Normal 7 2 2 2 2 2 4 4 3" xfId="36176" xr:uid="{00000000-0005-0000-0000-0000DE8C0000}"/>
    <cellStyle name="Normal 7 2 2 2 2 2 4 5" xfId="36177" xr:uid="{00000000-0005-0000-0000-0000DF8C0000}"/>
    <cellStyle name="Normal 7 2 2 2 2 2 4 5 2" xfId="36178" xr:uid="{00000000-0005-0000-0000-0000E08C0000}"/>
    <cellStyle name="Normal 7 2 2 2 2 2 4 5 3" xfId="36179" xr:uid="{00000000-0005-0000-0000-0000E18C0000}"/>
    <cellStyle name="Normal 7 2 2 2 2 2 4 6" xfId="36180" xr:uid="{00000000-0005-0000-0000-0000E28C0000}"/>
    <cellStyle name="Normal 7 2 2 2 2 2 4 7" xfId="36181" xr:uid="{00000000-0005-0000-0000-0000E38C0000}"/>
    <cellStyle name="Normal 7 2 2 2 2 2 5" xfId="36182" xr:uid="{00000000-0005-0000-0000-0000E48C0000}"/>
    <cellStyle name="Normal 7 2 2 2 2 2 5 2" xfId="36183" xr:uid="{00000000-0005-0000-0000-0000E58C0000}"/>
    <cellStyle name="Normal 7 2 2 2 2 2 5 2 2" xfId="36184" xr:uid="{00000000-0005-0000-0000-0000E68C0000}"/>
    <cellStyle name="Normal 7 2 2 2 2 2 5 2 3" xfId="36185" xr:uid="{00000000-0005-0000-0000-0000E78C0000}"/>
    <cellStyle name="Normal 7 2 2 2 2 2 5 3" xfId="36186" xr:uid="{00000000-0005-0000-0000-0000E88C0000}"/>
    <cellStyle name="Normal 7 2 2 2 2 2 5 3 2" xfId="36187" xr:uid="{00000000-0005-0000-0000-0000E98C0000}"/>
    <cellStyle name="Normal 7 2 2 2 2 2 5 3 3" xfId="36188" xr:uid="{00000000-0005-0000-0000-0000EA8C0000}"/>
    <cellStyle name="Normal 7 2 2 2 2 2 5 4" xfId="36189" xr:uid="{00000000-0005-0000-0000-0000EB8C0000}"/>
    <cellStyle name="Normal 7 2 2 2 2 2 5 4 2" xfId="36190" xr:uid="{00000000-0005-0000-0000-0000EC8C0000}"/>
    <cellStyle name="Normal 7 2 2 2 2 2 5 4 3" xfId="36191" xr:uid="{00000000-0005-0000-0000-0000ED8C0000}"/>
    <cellStyle name="Normal 7 2 2 2 2 2 5 5" xfId="36192" xr:uid="{00000000-0005-0000-0000-0000EE8C0000}"/>
    <cellStyle name="Normal 7 2 2 2 2 2 5 5 2" xfId="36193" xr:uid="{00000000-0005-0000-0000-0000EF8C0000}"/>
    <cellStyle name="Normal 7 2 2 2 2 2 5 5 3" xfId="36194" xr:uid="{00000000-0005-0000-0000-0000F08C0000}"/>
    <cellStyle name="Normal 7 2 2 2 2 2 5 6" xfId="36195" xr:uid="{00000000-0005-0000-0000-0000F18C0000}"/>
    <cellStyle name="Normal 7 2 2 2 2 2 5 7" xfId="36196" xr:uid="{00000000-0005-0000-0000-0000F28C0000}"/>
    <cellStyle name="Normal 7 2 2 2 2 2 6" xfId="36197" xr:uid="{00000000-0005-0000-0000-0000F38C0000}"/>
    <cellStyle name="Normal 7 2 2 2 2 2 6 2" xfId="36198" xr:uid="{00000000-0005-0000-0000-0000F48C0000}"/>
    <cellStyle name="Normal 7 2 2 2 2 2 6 3" xfId="36199" xr:uid="{00000000-0005-0000-0000-0000F58C0000}"/>
    <cellStyle name="Normal 7 2 2 2 2 2 7" xfId="36200" xr:uid="{00000000-0005-0000-0000-0000F68C0000}"/>
    <cellStyle name="Normal 7 2 2 2 2 2 7 2" xfId="36201" xr:uid="{00000000-0005-0000-0000-0000F78C0000}"/>
    <cellStyle name="Normal 7 2 2 2 2 2 7 3" xfId="36202" xr:uid="{00000000-0005-0000-0000-0000F88C0000}"/>
    <cellStyle name="Normal 7 2 2 2 2 2 8" xfId="36203" xr:uid="{00000000-0005-0000-0000-0000F98C0000}"/>
    <cellStyle name="Normal 7 2 2 2 2 2 8 2" xfId="36204" xr:uid="{00000000-0005-0000-0000-0000FA8C0000}"/>
    <cellStyle name="Normal 7 2 2 2 2 2 8 3" xfId="36205" xr:uid="{00000000-0005-0000-0000-0000FB8C0000}"/>
    <cellStyle name="Normal 7 2 2 2 2 2 9" xfId="36206" xr:uid="{00000000-0005-0000-0000-0000FC8C0000}"/>
    <cellStyle name="Normal 7 2 2 2 2 2 9 2" xfId="36207" xr:uid="{00000000-0005-0000-0000-0000FD8C0000}"/>
    <cellStyle name="Normal 7 2 2 2 2 2 9 3" xfId="36208" xr:uid="{00000000-0005-0000-0000-0000FE8C0000}"/>
    <cellStyle name="Normal 7 2 2 2 2 3" xfId="36209" xr:uid="{00000000-0005-0000-0000-0000FF8C0000}"/>
    <cellStyle name="Normal 7 2 2 2 2 3 2" xfId="36210" xr:uid="{00000000-0005-0000-0000-0000008D0000}"/>
    <cellStyle name="Normal 7 2 2 2 2 3 2 2" xfId="36211" xr:uid="{00000000-0005-0000-0000-0000018D0000}"/>
    <cellStyle name="Normal 7 2 2 2 2 3 2 2 2" xfId="36212" xr:uid="{00000000-0005-0000-0000-0000028D0000}"/>
    <cellStyle name="Normal 7 2 2 2 2 3 2 2 3" xfId="36213" xr:uid="{00000000-0005-0000-0000-0000038D0000}"/>
    <cellStyle name="Normal 7 2 2 2 2 3 2 3" xfId="36214" xr:uid="{00000000-0005-0000-0000-0000048D0000}"/>
    <cellStyle name="Normal 7 2 2 2 2 3 2 3 2" xfId="36215" xr:uid="{00000000-0005-0000-0000-0000058D0000}"/>
    <cellStyle name="Normal 7 2 2 2 2 3 2 3 3" xfId="36216" xr:uid="{00000000-0005-0000-0000-0000068D0000}"/>
    <cellStyle name="Normal 7 2 2 2 2 3 2 4" xfId="36217" xr:uid="{00000000-0005-0000-0000-0000078D0000}"/>
    <cellStyle name="Normal 7 2 2 2 2 3 2 4 2" xfId="36218" xr:uid="{00000000-0005-0000-0000-0000088D0000}"/>
    <cellStyle name="Normal 7 2 2 2 2 3 2 4 3" xfId="36219" xr:uid="{00000000-0005-0000-0000-0000098D0000}"/>
    <cellStyle name="Normal 7 2 2 2 2 3 2 5" xfId="36220" xr:uid="{00000000-0005-0000-0000-00000A8D0000}"/>
    <cellStyle name="Normal 7 2 2 2 2 3 2 5 2" xfId="36221" xr:uid="{00000000-0005-0000-0000-00000B8D0000}"/>
    <cellStyle name="Normal 7 2 2 2 2 3 2 5 3" xfId="36222" xr:uid="{00000000-0005-0000-0000-00000C8D0000}"/>
    <cellStyle name="Normal 7 2 2 2 2 3 2 6" xfId="36223" xr:uid="{00000000-0005-0000-0000-00000D8D0000}"/>
    <cellStyle name="Normal 7 2 2 2 2 3 2 7" xfId="36224" xr:uid="{00000000-0005-0000-0000-00000E8D0000}"/>
    <cellStyle name="Normal 7 2 2 2 2 3 3" xfId="36225" xr:uid="{00000000-0005-0000-0000-00000F8D0000}"/>
    <cellStyle name="Normal 7 2 2 2 2 3 3 2" xfId="36226" xr:uid="{00000000-0005-0000-0000-0000108D0000}"/>
    <cellStyle name="Normal 7 2 2 2 2 3 3 3" xfId="36227" xr:uid="{00000000-0005-0000-0000-0000118D0000}"/>
    <cellStyle name="Normal 7 2 2 2 2 3 4" xfId="36228" xr:uid="{00000000-0005-0000-0000-0000128D0000}"/>
    <cellStyle name="Normal 7 2 2 2 2 3 4 2" xfId="36229" xr:uid="{00000000-0005-0000-0000-0000138D0000}"/>
    <cellStyle name="Normal 7 2 2 2 2 3 4 3" xfId="36230" xr:uid="{00000000-0005-0000-0000-0000148D0000}"/>
    <cellStyle name="Normal 7 2 2 2 2 3 5" xfId="36231" xr:uid="{00000000-0005-0000-0000-0000158D0000}"/>
    <cellStyle name="Normal 7 2 2 2 2 3 5 2" xfId="36232" xr:uid="{00000000-0005-0000-0000-0000168D0000}"/>
    <cellStyle name="Normal 7 2 2 2 2 3 5 3" xfId="36233" xr:uid="{00000000-0005-0000-0000-0000178D0000}"/>
    <cellStyle name="Normal 7 2 2 2 2 3 6" xfId="36234" xr:uid="{00000000-0005-0000-0000-0000188D0000}"/>
    <cellStyle name="Normal 7 2 2 2 2 3 6 2" xfId="36235" xr:uid="{00000000-0005-0000-0000-0000198D0000}"/>
    <cellStyle name="Normal 7 2 2 2 2 3 6 3" xfId="36236" xr:uid="{00000000-0005-0000-0000-00001A8D0000}"/>
    <cellStyle name="Normal 7 2 2 2 2 3 7" xfId="36237" xr:uid="{00000000-0005-0000-0000-00001B8D0000}"/>
    <cellStyle name="Normal 7 2 2 2 2 3 8" xfId="36238" xr:uid="{00000000-0005-0000-0000-00001C8D0000}"/>
    <cellStyle name="Normal 7 2 2 2 2 4" xfId="36239" xr:uid="{00000000-0005-0000-0000-00001D8D0000}"/>
    <cellStyle name="Normal 7 2 2 2 2 4 2" xfId="36240" xr:uid="{00000000-0005-0000-0000-00001E8D0000}"/>
    <cellStyle name="Normal 7 2 2 2 2 4 2 2" xfId="36241" xr:uid="{00000000-0005-0000-0000-00001F8D0000}"/>
    <cellStyle name="Normal 7 2 2 2 2 4 2 2 2" xfId="36242" xr:uid="{00000000-0005-0000-0000-0000208D0000}"/>
    <cellStyle name="Normal 7 2 2 2 2 4 2 2 3" xfId="36243" xr:uid="{00000000-0005-0000-0000-0000218D0000}"/>
    <cellStyle name="Normal 7 2 2 2 2 4 2 3" xfId="36244" xr:uid="{00000000-0005-0000-0000-0000228D0000}"/>
    <cellStyle name="Normal 7 2 2 2 2 4 2 3 2" xfId="36245" xr:uid="{00000000-0005-0000-0000-0000238D0000}"/>
    <cellStyle name="Normal 7 2 2 2 2 4 2 3 3" xfId="36246" xr:uid="{00000000-0005-0000-0000-0000248D0000}"/>
    <cellStyle name="Normal 7 2 2 2 2 4 2 4" xfId="36247" xr:uid="{00000000-0005-0000-0000-0000258D0000}"/>
    <cellStyle name="Normal 7 2 2 2 2 4 2 4 2" xfId="36248" xr:uid="{00000000-0005-0000-0000-0000268D0000}"/>
    <cellStyle name="Normal 7 2 2 2 2 4 2 4 3" xfId="36249" xr:uid="{00000000-0005-0000-0000-0000278D0000}"/>
    <cellStyle name="Normal 7 2 2 2 2 4 2 5" xfId="36250" xr:uid="{00000000-0005-0000-0000-0000288D0000}"/>
    <cellStyle name="Normal 7 2 2 2 2 4 2 5 2" xfId="36251" xr:uid="{00000000-0005-0000-0000-0000298D0000}"/>
    <cellStyle name="Normal 7 2 2 2 2 4 2 5 3" xfId="36252" xr:uid="{00000000-0005-0000-0000-00002A8D0000}"/>
    <cellStyle name="Normal 7 2 2 2 2 4 2 6" xfId="36253" xr:uid="{00000000-0005-0000-0000-00002B8D0000}"/>
    <cellStyle name="Normal 7 2 2 2 2 4 2 7" xfId="36254" xr:uid="{00000000-0005-0000-0000-00002C8D0000}"/>
    <cellStyle name="Normal 7 2 2 2 2 4 3" xfId="36255" xr:uid="{00000000-0005-0000-0000-00002D8D0000}"/>
    <cellStyle name="Normal 7 2 2 2 2 4 3 2" xfId="36256" xr:uid="{00000000-0005-0000-0000-00002E8D0000}"/>
    <cellStyle name="Normal 7 2 2 2 2 4 3 3" xfId="36257" xr:uid="{00000000-0005-0000-0000-00002F8D0000}"/>
    <cellStyle name="Normal 7 2 2 2 2 4 4" xfId="36258" xr:uid="{00000000-0005-0000-0000-0000308D0000}"/>
    <cellStyle name="Normal 7 2 2 2 2 4 4 2" xfId="36259" xr:uid="{00000000-0005-0000-0000-0000318D0000}"/>
    <cellStyle name="Normal 7 2 2 2 2 4 4 3" xfId="36260" xr:uid="{00000000-0005-0000-0000-0000328D0000}"/>
    <cellStyle name="Normal 7 2 2 2 2 4 5" xfId="36261" xr:uid="{00000000-0005-0000-0000-0000338D0000}"/>
    <cellStyle name="Normal 7 2 2 2 2 4 5 2" xfId="36262" xr:uid="{00000000-0005-0000-0000-0000348D0000}"/>
    <cellStyle name="Normal 7 2 2 2 2 4 5 3" xfId="36263" xr:uid="{00000000-0005-0000-0000-0000358D0000}"/>
    <cellStyle name="Normal 7 2 2 2 2 4 6" xfId="36264" xr:uid="{00000000-0005-0000-0000-0000368D0000}"/>
    <cellStyle name="Normal 7 2 2 2 2 4 6 2" xfId="36265" xr:uid="{00000000-0005-0000-0000-0000378D0000}"/>
    <cellStyle name="Normal 7 2 2 2 2 4 6 3" xfId="36266" xr:uid="{00000000-0005-0000-0000-0000388D0000}"/>
    <cellStyle name="Normal 7 2 2 2 2 4 7" xfId="36267" xr:uid="{00000000-0005-0000-0000-0000398D0000}"/>
    <cellStyle name="Normal 7 2 2 2 2 4 8" xfId="36268" xr:uid="{00000000-0005-0000-0000-00003A8D0000}"/>
    <cellStyle name="Normal 7 2 2 2 2 5" xfId="36269" xr:uid="{00000000-0005-0000-0000-00003B8D0000}"/>
    <cellStyle name="Normal 7 2 2 2 2 5 2" xfId="36270" xr:uid="{00000000-0005-0000-0000-00003C8D0000}"/>
    <cellStyle name="Normal 7 2 2 2 2 5 2 2" xfId="36271" xr:uid="{00000000-0005-0000-0000-00003D8D0000}"/>
    <cellStyle name="Normal 7 2 2 2 2 5 2 3" xfId="36272" xr:uid="{00000000-0005-0000-0000-00003E8D0000}"/>
    <cellStyle name="Normal 7 2 2 2 2 5 3" xfId="36273" xr:uid="{00000000-0005-0000-0000-00003F8D0000}"/>
    <cellStyle name="Normal 7 2 2 2 2 5 3 2" xfId="36274" xr:uid="{00000000-0005-0000-0000-0000408D0000}"/>
    <cellStyle name="Normal 7 2 2 2 2 5 3 3" xfId="36275" xr:uid="{00000000-0005-0000-0000-0000418D0000}"/>
    <cellStyle name="Normal 7 2 2 2 2 5 4" xfId="36276" xr:uid="{00000000-0005-0000-0000-0000428D0000}"/>
    <cellStyle name="Normal 7 2 2 2 2 5 4 2" xfId="36277" xr:uid="{00000000-0005-0000-0000-0000438D0000}"/>
    <cellStyle name="Normal 7 2 2 2 2 5 4 3" xfId="36278" xr:uid="{00000000-0005-0000-0000-0000448D0000}"/>
    <cellStyle name="Normal 7 2 2 2 2 5 5" xfId="36279" xr:uid="{00000000-0005-0000-0000-0000458D0000}"/>
    <cellStyle name="Normal 7 2 2 2 2 5 5 2" xfId="36280" xr:uid="{00000000-0005-0000-0000-0000468D0000}"/>
    <cellStyle name="Normal 7 2 2 2 2 5 5 3" xfId="36281" xr:uid="{00000000-0005-0000-0000-0000478D0000}"/>
    <cellStyle name="Normal 7 2 2 2 2 5 6" xfId="36282" xr:uid="{00000000-0005-0000-0000-0000488D0000}"/>
    <cellStyle name="Normal 7 2 2 2 2 5 7" xfId="36283" xr:uid="{00000000-0005-0000-0000-0000498D0000}"/>
    <cellStyle name="Normal 7 2 2 2 2 6" xfId="36284" xr:uid="{00000000-0005-0000-0000-00004A8D0000}"/>
    <cellStyle name="Normal 7 2 2 2 2 6 2" xfId="36285" xr:uid="{00000000-0005-0000-0000-00004B8D0000}"/>
    <cellStyle name="Normal 7 2 2 2 2 6 2 2" xfId="36286" xr:uid="{00000000-0005-0000-0000-00004C8D0000}"/>
    <cellStyle name="Normal 7 2 2 2 2 6 2 3" xfId="36287" xr:uid="{00000000-0005-0000-0000-00004D8D0000}"/>
    <cellStyle name="Normal 7 2 2 2 2 6 3" xfId="36288" xr:uid="{00000000-0005-0000-0000-00004E8D0000}"/>
    <cellStyle name="Normal 7 2 2 2 2 6 3 2" xfId="36289" xr:uid="{00000000-0005-0000-0000-00004F8D0000}"/>
    <cellStyle name="Normal 7 2 2 2 2 6 3 3" xfId="36290" xr:uid="{00000000-0005-0000-0000-0000508D0000}"/>
    <cellStyle name="Normal 7 2 2 2 2 6 4" xfId="36291" xr:uid="{00000000-0005-0000-0000-0000518D0000}"/>
    <cellStyle name="Normal 7 2 2 2 2 6 4 2" xfId="36292" xr:uid="{00000000-0005-0000-0000-0000528D0000}"/>
    <cellStyle name="Normal 7 2 2 2 2 6 4 3" xfId="36293" xr:uid="{00000000-0005-0000-0000-0000538D0000}"/>
    <cellStyle name="Normal 7 2 2 2 2 6 5" xfId="36294" xr:uid="{00000000-0005-0000-0000-0000548D0000}"/>
    <cellStyle name="Normal 7 2 2 2 2 6 5 2" xfId="36295" xr:uid="{00000000-0005-0000-0000-0000558D0000}"/>
    <cellStyle name="Normal 7 2 2 2 2 6 5 3" xfId="36296" xr:uid="{00000000-0005-0000-0000-0000568D0000}"/>
    <cellStyle name="Normal 7 2 2 2 2 6 6" xfId="36297" xr:uid="{00000000-0005-0000-0000-0000578D0000}"/>
    <cellStyle name="Normal 7 2 2 2 2 6 7" xfId="36298" xr:uid="{00000000-0005-0000-0000-0000588D0000}"/>
    <cellStyle name="Normal 7 2 2 2 2 7" xfId="36299" xr:uid="{00000000-0005-0000-0000-0000598D0000}"/>
    <cellStyle name="Normal 7 2 2 2 2 7 2" xfId="36300" xr:uid="{00000000-0005-0000-0000-00005A8D0000}"/>
    <cellStyle name="Normal 7 2 2 2 2 7 2 2" xfId="36301" xr:uid="{00000000-0005-0000-0000-00005B8D0000}"/>
    <cellStyle name="Normal 7 2 2 2 2 7 2 3" xfId="36302" xr:uid="{00000000-0005-0000-0000-00005C8D0000}"/>
    <cellStyle name="Normal 7 2 2 2 2 7 3" xfId="36303" xr:uid="{00000000-0005-0000-0000-00005D8D0000}"/>
    <cellStyle name="Normal 7 2 2 2 2 7 3 2" xfId="36304" xr:uid="{00000000-0005-0000-0000-00005E8D0000}"/>
    <cellStyle name="Normal 7 2 2 2 2 7 3 3" xfId="36305" xr:uid="{00000000-0005-0000-0000-00005F8D0000}"/>
    <cellStyle name="Normal 7 2 2 2 2 7 4" xfId="36306" xr:uid="{00000000-0005-0000-0000-0000608D0000}"/>
    <cellStyle name="Normal 7 2 2 2 2 7 4 2" xfId="36307" xr:uid="{00000000-0005-0000-0000-0000618D0000}"/>
    <cellStyle name="Normal 7 2 2 2 2 7 4 3" xfId="36308" xr:uid="{00000000-0005-0000-0000-0000628D0000}"/>
    <cellStyle name="Normal 7 2 2 2 2 7 5" xfId="36309" xr:uid="{00000000-0005-0000-0000-0000638D0000}"/>
    <cellStyle name="Normal 7 2 2 2 2 7 5 2" xfId="36310" xr:uid="{00000000-0005-0000-0000-0000648D0000}"/>
    <cellStyle name="Normal 7 2 2 2 2 7 5 3" xfId="36311" xr:uid="{00000000-0005-0000-0000-0000658D0000}"/>
    <cellStyle name="Normal 7 2 2 2 2 7 6" xfId="36312" xr:uid="{00000000-0005-0000-0000-0000668D0000}"/>
    <cellStyle name="Normal 7 2 2 2 2 7 7" xfId="36313" xr:uid="{00000000-0005-0000-0000-0000678D0000}"/>
    <cellStyle name="Normal 7 2 2 2 2 8" xfId="36314" xr:uid="{00000000-0005-0000-0000-0000688D0000}"/>
    <cellStyle name="Normal 7 2 2 2 2 8 2" xfId="36315" xr:uid="{00000000-0005-0000-0000-0000698D0000}"/>
    <cellStyle name="Normal 7 2 2 2 2 8 2 2" xfId="36316" xr:uid="{00000000-0005-0000-0000-00006A8D0000}"/>
    <cellStyle name="Normal 7 2 2 2 2 8 2 3" xfId="36317" xr:uid="{00000000-0005-0000-0000-00006B8D0000}"/>
    <cellStyle name="Normal 7 2 2 2 2 8 3" xfId="36318" xr:uid="{00000000-0005-0000-0000-00006C8D0000}"/>
    <cellStyle name="Normal 7 2 2 2 2 8 3 2" xfId="36319" xr:uid="{00000000-0005-0000-0000-00006D8D0000}"/>
    <cellStyle name="Normal 7 2 2 2 2 8 3 3" xfId="36320" xr:uid="{00000000-0005-0000-0000-00006E8D0000}"/>
    <cellStyle name="Normal 7 2 2 2 2 8 4" xfId="36321" xr:uid="{00000000-0005-0000-0000-00006F8D0000}"/>
    <cellStyle name="Normal 7 2 2 2 2 8 4 2" xfId="36322" xr:uid="{00000000-0005-0000-0000-0000708D0000}"/>
    <cellStyle name="Normal 7 2 2 2 2 8 4 3" xfId="36323" xr:uid="{00000000-0005-0000-0000-0000718D0000}"/>
    <cellStyle name="Normal 7 2 2 2 2 8 5" xfId="36324" xr:uid="{00000000-0005-0000-0000-0000728D0000}"/>
    <cellStyle name="Normal 7 2 2 2 2 8 5 2" xfId="36325" xr:uid="{00000000-0005-0000-0000-0000738D0000}"/>
    <cellStyle name="Normal 7 2 2 2 2 8 5 3" xfId="36326" xr:uid="{00000000-0005-0000-0000-0000748D0000}"/>
    <cellStyle name="Normal 7 2 2 2 2 8 6" xfId="36327" xr:uid="{00000000-0005-0000-0000-0000758D0000}"/>
    <cellStyle name="Normal 7 2 2 2 2 8 7" xfId="36328" xr:uid="{00000000-0005-0000-0000-0000768D0000}"/>
    <cellStyle name="Normal 7 2 2 2 2 9" xfId="36329" xr:uid="{00000000-0005-0000-0000-0000778D0000}"/>
    <cellStyle name="Normal 7 2 2 2 2 9 2" xfId="36330" xr:uid="{00000000-0005-0000-0000-0000788D0000}"/>
    <cellStyle name="Normal 7 2 2 2 2 9 3" xfId="36331" xr:uid="{00000000-0005-0000-0000-0000798D0000}"/>
    <cellStyle name="Normal 7 2 2 2 3" xfId="36332" xr:uid="{00000000-0005-0000-0000-00007A8D0000}"/>
    <cellStyle name="Normal 7 2 2 2 3 10" xfId="36333" xr:uid="{00000000-0005-0000-0000-00007B8D0000}"/>
    <cellStyle name="Normal 7 2 2 2 3 11" xfId="36334" xr:uid="{00000000-0005-0000-0000-00007C8D0000}"/>
    <cellStyle name="Normal 7 2 2 2 3 2" xfId="36335" xr:uid="{00000000-0005-0000-0000-00007D8D0000}"/>
    <cellStyle name="Normal 7 2 2 2 3 2 2" xfId="36336" xr:uid="{00000000-0005-0000-0000-00007E8D0000}"/>
    <cellStyle name="Normal 7 2 2 2 3 2 2 2" xfId="36337" xr:uid="{00000000-0005-0000-0000-00007F8D0000}"/>
    <cellStyle name="Normal 7 2 2 2 3 2 2 2 2" xfId="36338" xr:uid="{00000000-0005-0000-0000-0000808D0000}"/>
    <cellStyle name="Normal 7 2 2 2 3 2 2 2 3" xfId="36339" xr:uid="{00000000-0005-0000-0000-0000818D0000}"/>
    <cellStyle name="Normal 7 2 2 2 3 2 2 3" xfId="36340" xr:uid="{00000000-0005-0000-0000-0000828D0000}"/>
    <cellStyle name="Normal 7 2 2 2 3 2 2 3 2" xfId="36341" xr:uid="{00000000-0005-0000-0000-0000838D0000}"/>
    <cellStyle name="Normal 7 2 2 2 3 2 2 3 3" xfId="36342" xr:uid="{00000000-0005-0000-0000-0000848D0000}"/>
    <cellStyle name="Normal 7 2 2 2 3 2 2 4" xfId="36343" xr:uid="{00000000-0005-0000-0000-0000858D0000}"/>
    <cellStyle name="Normal 7 2 2 2 3 2 2 4 2" xfId="36344" xr:uid="{00000000-0005-0000-0000-0000868D0000}"/>
    <cellStyle name="Normal 7 2 2 2 3 2 2 4 3" xfId="36345" xr:uid="{00000000-0005-0000-0000-0000878D0000}"/>
    <cellStyle name="Normal 7 2 2 2 3 2 2 5" xfId="36346" xr:uid="{00000000-0005-0000-0000-0000888D0000}"/>
    <cellStyle name="Normal 7 2 2 2 3 2 2 5 2" xfId="36347" xr:uid="{00000000-0005-0000-0000-0000898D0000}"/>
    <cellStyle name="Normal 7 2 2 2 3 2 2 5 3" xfId="36348" xr:uid="{00000000-0005-0000-0000-00008A8D0000}"/>
    <cellStyle name="Normal 7 2 2 2 3 2 2 6" xfId="36349" xr:uid="{00000000-0005-0000-0000-00008B8D0000}"/>
    <cellStyle name="Normal 7 2 2 2 3 2 2 7" xfId="36350" xr:uid="{00000000-0005-0000-0000-00008C8D0000}"/>
    <cellStyle name="Normal 7 2 2 2 3 2 3" xfId="36351" xr:uid="{00000000-0005-0000-0000-00008D8D0000}"/>
    <cellStyle name="Normal 7 2 2 2 3 2 3 2" xfId="36352" xr:uid="{00000000-0005-0000-0000-00008E8D0000}"/>
    <cellStyle name="Normal 7 2 2 2 3 2 3 3" xfId="36353" xr:uid="{00000000-0005-0000-0000-00008F8D0000}"/>
    <cellStyle name="Normal 7 2 2 2 3 2 4" xfId="36354" xr:uid="{00000000-0005-0000-0000-0000908D0000}"/>
    <cellStyle name="Normal 7 2 2 2 3 2 4 2" xfId="36355" xr:uid="{00000000-0005-0000-0000-0000918D0000}"/>
    <cellStyle name="Normal 7 2 2 2 3 2 4 3" xfId="36356" xr:uid="{00000000-0005-0000-0000-0000928D0000}"/>
    <cellStyle name="Normal 7 2 2 2 3 2 5" xfId="36357" xr:uid="{00000000-0005-0000-0000-0000938D0000}"/>
    <cellStyle name="Normal 7 2 2 2 3 2 5 2" xfId="36358" xr:uid="{00000000-0005-0000-0000-0000948D0000}"/>
    <cellStyle name="Normal 7 2 2 2 3 2 5 3" xfId="36359" xr:uid="{00000000-0005-0000-0000-0000958D0000}"/>
    <cellStyle name="Normal 7 2 2 2 3 2 6" xfId="36360" xr:uid="{00000000-0005-0000-0000-0000968D0000}"/>
    <cellStyle name="Normal 7 2 2 2 3 2 6 2" xfId="36361" xr:uid="{00000000-0005-0000-0000-0000978D0000}"/>
    <cellStyle name="Normal 7 2 2 2 3 2 6 3" xfId="36362" xr:uid="{00000000-0005-0000-0000-0000988D0000}"/>
    <cellStyle name="Normal 7 2 2 2 3 2 7" xfId="36363" xr:uid="{00000000-0005-0000-0000-0000998D0000}"/>
    <cellStyle name="Normal 7 2 2 2 3 2 8" xfId="36364" xr:uid="{00000000-0005-0000-0000-00009A8D0000}"/>
    <cellStyle name="Normal 7 2 2 2 3 3" xfId="36365" xr:uid="{00000000-0005-0000-0000-00009B8D0000}"/>
    <cellStyle name="Normal 7 2 2 2 3 3 2" xfId="36366" xr:uid="{00000000-0005-0000-0000-00009C8D0000}"/>
    <cellStyle name="Normal 7 2 2 2 3 3 2 2" xfId="36367" xr:uid="{00000000-0005-0000-0000-00009D8D0000}"/>
    <cellStyle name="Normal 7 2 2 2 3 3 2 3" xfId="36368" xr:uid="{00000000-0005-0000-0000-00009E8D0000}"/>
    <cellStyle name="Normal 7 2 2 2 3 3 3" xfId="36369" xr:uid="{00000000-0005-0000-0000-00009F8D0000}"/>
    <cellStyle name="Normal 7 2 2 2 3 3 3 2" xfId="36370" xr:uid="{00000000-0005-0000-0000-0000A08D0000}"/>
    <cellStyle name="Normal 7 2 2 2 3 3 3 3" xfId="36371" xr:uid="{00000000-0005-0000-0000-0000A18D0000}"/>
    <cellStyle name="Normal 7 2 2 2 3 3 4" xfId="36372" xr:uid="{00000000-0005-0000-0000-0000A28D0000}"/>
    <cellStyle name="Normal 7 2 2 2 3 3 4 2" xfId="36373" xr:uid="{00000000-0005-0000-0000-0000A38D0000}"/>
    <cellStyle name="Normal 7 2 2 2 3 3 4 3" xfId="36374" xr:uid="{00000000-0005-0000-0000-0000A48D0000}"/>
    <cellStyle name="Normal 7 2 2 2 3 3 5" xfId="36375" xr:uid="{00000000-0005-0000-0000-0000A58D0000}"/>
    <cellStyle name="Normal 7 2 2 2 3 3 5 2" xfId="36376" xr:uid="{00000000-0005-0000-0000-0000A68D0000}"/>
    <cellStyle name="Normal 7 2 2 2 3 3 5 3" xfId="36377" xr:uid="{00000000-0005-0000-0000-0000A78D0000}"/>
    <cellStyle name="Normal 7 2 2 2 3 3 6" xfId="36378" xr:uid="{00000000-0005-0000-0000-0000A88D0000}"/>
    <cellStyle name="Normal 7 2 2 2 3 3 7" xfId="36379" xr:uid="{00000000-0005-0000-0000-0000A98D0000}"/>
    <cellStyle name="Normal 7 2 2 2 3 4" xfId="36380" xr:uid="{00000000-0005-0000-0000-0000AA8D0000}"/>
    <cellStyle name="Normal 7 2 2 2 3 4 2" xfId="36381" xr:uid="{00000000-0005-0000-0000-0000AB8D0000}"/>
    <cellStyle name="Normal 7 2 2 2 3 4 2 2" xfId="36382" xr:uid="{00000000-0005-0000-0000-0000AC8D0000}"/>
    <cellStyle name="Normal 7 2 2 2 3 4 2 3" xfId="36383" xr:uid="{00000000-0005-0000-0000-0000AD8D0000}"/>
    <cellStyle name="Normal 7 2 2 2 3 4 3" xfId="36384" xr:uid="{00000000-0005-0000-0000-0000AE8D0000}"/>
    <cellStyle name="Normal 7 2 2 2 3 4 3 2" xfId="36385" xr:uid="{00000000-0005-0000-0000-0000AF8D0000}"/>
    <cellStyle name="Normal 7 2 2 2 3 4 3 3" xfId="36386" xr:uid="{00000000-0005-0000-0000-0000B08D0000}"/>
    <cellStyle name="Normal 7 2 2 2 3 4 4" xfId="36387" xr:uid="{00000000-0005-0000-0000-0000B18D0000}"/>
    <cellStyle name="Normal 7 2 2 2 3 4 4 2" xfId="36388" xr:uid="{00000000-0005-0000-0000-0000B28D0000}"/>
    <cellStyle name="Normal 7 2 2 2 3 4 4 3" xfId="36389" xr:uid="{00000000-0005-0000-0000-0000B38D0000}"/>
    <cellStyle name="Normal 7 2 2 2 3 4 5" xfId="36390" xr:uid="{00000000-0005-0000-0000-0000B48D0000}"/>
    <cellStyle name="Normal 7 2 2 2 3 4 5 2" xfId="36391" xr:uid="{00000000-0005-0000-0000-0000B58D0000}"/>
    <cellStyle name="Normal 7 2 2 2 3 4 5 3" xfId="36392" xr:uid="{00000000-0005-0000-0000-0000B68D0000}"/>
    <cellStyle name="Normal 7 2 2 2 3 4 6" xfId="36393" xr:uid="{00000000-0005-0000-0000-0000B78D0000}"/>
    <cellStyle name="Normal 7 2 2 2 3 4 7" xfId="36394" xr:uid="{00000000-0005-0000-0000-0000B88D0000}"/>
    <cellStyle name="Normal 7 2 2 2 3 5" xfId="36395" xr:uid="{00000000-0005-0000-0000-0000B98D0000}"/>
    <cellStyle name="Normal 7 2 2 2 3 5 2" xfId="36396" xr:uid="{00000000-0005-0000-0000-0000BA8D0000}"/>
    <cellStyle name="Normal 7 2 2 2 3 5 2 2" xfId="36397" xr:uid="{00000000-0005-0000-0000-0000BB8D0000}"/>
    <cellStyle name="Normal 7 2 2 2 3 5 2 3" xfId="36398" xr:uid="{00000000-0005-0000-0000-0000BC8D0000}"/>
    <cellStyle name="Normal 7 2 2 2 3 5 3" xfId="36399" xr:uid="{00000000-0005-0000-0000-0000BD8D0000}"/>
    <cellStyle name="Normal 7 2 2 2 3 5 3 2" xfId="36400" xr:uid="{00000000-0005-0000-0000-0000BE8D0000}"/>
    <cellStyle name="Normal 7 2 2 2 3 5 3 3" xfId="36401" xr:uid="{00000000-0005-0000-0000-0000BF8D0000}"/>
    <cellStyle name="Normal 7 2 2 2 3 5 4" xfId="36402" xr:uid="{00000000-0005-0000-0000-0000C08D0000}"/>
    <cellStyle name="Normal 7 2 2 2 3 5 4 2" xfId="36403" xr:uid="{00000000-0005-0000-0000-0000C18D0000}"/>
    <cellStyle name="Normal 7 2 2 2 3 5 4 3" xfId="36404" xr:uid="{00000000-0005-0000-0000-0000C28D0000}"/>
    <cellStyle name="Normal 7 2 2 2 3 5 5" xfId="36405" xr:uid="{00000000-0005-0000-0000-0000C38D0000}"/>
    <cellStyle name="Normal 7 2 2 2 3 5 5 2" xfId="36406" xr:uid="{00000000-0005-0000-0000-0000C48D0000}"/>
    <cellStyle name="Normal 7 2 2 2 3 5 5 3" xfId="36407" xr:uid="{00000000-0005-0000-0000-0000C58D0000}"/>
    <cellStyle name="Normal 7 2 2 2 3 5 6" xfId="36408" xr:uid="{00000000-0005-0000-0000-0000C68D0000}"/>
    <cellStyle name="Normal 7 2 2 2 3 5 7" xfId="36409" xr:uid="{00000000-0005-0000-0000-0000C78D0000}"/>
    <cellStyle name="Normal 7 2 2 2 3 6" xfId="36410" xr:uid="{00000000-0005-0000-0000-0000C88D0000}"/>
    <cellStyle name="Normal 7 2 2 2 3 6 2" xfId="36411" xr:uid="{00000000-0005-0000-0000-0000C98D0000}"/>
    <cellStyle name="Normal 7 2 2 2 3 6 3" xfId="36412" xr:uid="{00000000-0005-0000-0000-0000CA8D0000}"/>
    <cellStyle name="Normal 7 2 2 2 3 7" xfId="36413" xr:uid="{00000000-0005-0000-0000-0000CB8D0000}"/>
    <cellStyle name="Normal 7 2 2 2 3 7 2" xfId="36414" xr:uid="{00000000-0005-0000-0000-0000CC8D0000}"/>
    <cellStyle name="Normal 7 2 2 2 3 7 3" xfId="36415" xr:uid="{00000000-0005-0000-0000-0000CD8D0000}"/>
    <cellStyle name="Normal 7 2 2 2 3 8" xfId="36416" xr:uid="{00000000-0005-0000-0000-0000CE8D0000}"/>
    <cellStyle name="Normal 7 2 2 2 3 8 2" xfId="36417" xr:uid="{00000000-0005-0000-0000-0000CF8D0000}"/>
    <cellStyle name="Normal 7 2 2 2 3 8 3" xfId="36418" xr:uid="{00000000-0005-0000-0000-0000D08D0000}"/>
    <cellStyle name="Normal 7 2 2 2 3 9" xfId="36419" xr:uid="{00000000-0005-0000-0000-0000D18D0000}"/>
    <cellStyle name="Normal 7 2 2 2 3 9 2" xfId="36420" xr:uid="{00000000-0005-0000-0000-0000D28D0000}"/>
    <cellStyle name="Normal 7 2 2 2 3 9 3" xfId="36421" xr:uid="{00000000-0005-0000-0000-0000D38D0000}"/>
    <cellStyle name="Normal 7 2 2 2 4" xfId="36422" xr:uid="{00000000-0005-0000-0000-0000D48D0000}"/>
    <cellStyle name="Normal 7 2 2 2 4 2" xfId="36423" xr:uid="{00000000-0005-0000-0000-0000D58D0000}"/>
    <cellStyle name="Normal 7 2 2 2 4 2 2" xfId="36424" xr:uid="{00000000-0005-0000-0000-0000D68D0000}"/>
    <cellStyle name="Normal 7 2 2 2 4 2 2 2" xfId="36425" xr:uid="{00000000-0005-0000-0000-0000D78D0000}"/>
    <cellStyle name="Normal 7 2 2 2 4 2 2 3" xfId="36426" xr:uid="{00000000-0005-0000-0000-0000D88D0000}"/>
    <cellStyle name="Normal 7 2 2 2 4 2 3" xfId="36427" xr:uid="{00000000-0005-0000-0000-0000D98D0000}"/>
    <cellStyle name="Normal 7 2 2 2 4 2 3 2" xfId="36428" xr:uid="{00000000-0005-0000-0000-0000DA8D0000}"/>
    <cellStyle name="Normal 7 2 2 2 4 2 3 3" xfId="36429" xr:uid="{00000000-0005-0000-0000-0000DB8D0000}"/>
    <cellStyle name="Normal 7 2 2 2 4 2 4" xfId="36430" xr:uid="{00000000-0005-0000-0000-0000DC8D0000}"/>
    <cellStyle name="Normal 7 2 2 2 4 2 4 2" xfId="36431" xr:uid="{00000000-0005-0000-0000-0000DD8D0000}"/>
    <cellStyle name="Normal 7 2 2 2 4 2 4 3" xfId="36432" xr:uid="{00000000-0005-0000-0000-0000DE8D0000}"/>
    <cellStyle name="Normal 7 2 2 2 4 2 5" xfId="36433" xr:uid="{00000000-0005-0000-0000-0000DF8D0000}"/>
    <cellStyle name="Normal 7 2 2 2 4 2 5 2" xfId="36434" xr:uid="{00000000-0005-0000-0000-0000E08D0000}"/>
    <cellStyle name="Normal 7 2 2 2 4 2 5 3" xfId="36435" xr:uid="{00000000-0005-0000-0000-0000E18D0000}"/>
    <cellStyle name="Normal 7 2 2 2 4 2 6" xfId="36436" xr:uid="{00000000-0005-0000-0000-0000E28D0000}"/>
    <cellStyle name="Normal 7 2 2 2 4 2 7" xfId="36437" xr:uid="{00000000-0005-0000-0000-0000E38D0000}"/>
    <cellStyle name="Normal 7 2 2 2 4 3" xfId="36438" xr:uid="{00000000-0005-0000-0000-0000E48D0000}"/>
    <cellStyle name="Normal 7 2 2 2 4 3 2" xfId="36439" xr:uid="{00000000-0005-0000-0000-0000E58D0000}"/>
    <cellStyle name="Normal 7 2 2 2 4 3 3" xfId="36440" xr:uid="{00000000-0005-0000-0000-0000E68D0000}"/>
    <cellStyle name="Normal 7 2 2 2 4 4" xfId="36441" xr:uid="{00000000-0005-0000-0000-0000E78D0000}"/>
    <cellStyle name="Normal 7 2 2 2 4 4 2" xfId="36442" xr:uid="{00000000-0005-0000-0000-0000E88D0000}"/>
    <cellStyle name="Normal 7 2 2 2 4 4 3" xfId="36443" xr:uid="{00000000-0005-0000-0000-0000E98D0000}"/>
    <cellStyle name="Normal 7 2 2 2 4 5" xfId="36444" xr:uid="{00000000-0005-0000-0000-0000EA8D0000}"/>
    <cellStyle name="Normal 7 2 2 2 4 5 2" xfId="36445" xr:uid="{00000000-0005-0000-0000-0000EB8D0000}"/>
    <cellStyle name="Normal 7 2 2 2 4 5 3" xfId="36446" xr:uid="{00000000-0005-0000-0000-0000EC8D0000}"/>
    <cellStyle name="Normal 7 2 2 2 4 6" xfId="36447" xr:uid="{00000000-0005-0000-0000-0000ED8D0000}"/>
    <cellStyle name="Normal 7 2 2 2 4 6 2" xfId="36448" xr:uid="{00000000-0005-0000-0000-0000EE8D0000}"/>
    <cellStyle name="Normal 7 2 2 2 4 6 3" xfId="36449" xr:uid="{00000000-0005-0000-0000-0000EF8D0000}"/>
    <cellStyle name="Normal 7 2 2 2 4 7" xfId="36450" xr:uid="{00000000-0005-0000-0000-0000F08D0000}"/>
    <cellStyle name="Normal 7 2 2 2 4 8" xfId="36451" xr:uid="{00000000-0005-0000-0000-0000F18D0000}"/>
    <cellStyle name="Normal 7 2 2 2 5" xfId="36452" xr:uid="{00000000-0005-0000-0000-0000F28D0000}"/>
    <cellStyle name="Normal 7 2 2 2 5 2" xfId="36453" xr:uid="{00000000-0005-0000-0000-0000F38D0000}"/>
    <cellStyle name="Normal 7 2 2 2 5 2 2" xfId="36454" xr:uid="{00000000-0005-0000-0000-0000F48D0000}"/>
    <cellStyle name="Normal 7 2 2 2 5 2 2 2" xfId="36455" xr:uid="{00000000-0005-0000-0000-0000F58D0000}"/>
    <cellStyle name="Normal 7 2 2 2 5 2 2 3" xfId="36456" xr:uid="{00000000-0005-0000-0000-0000F68D0000}"/>
    <cellStyle name="Normal 7 2 2 2 5 2 3" xfId="36457" xr:uid="{00000000-0005-0000-0000-0000F78D0000}"/>
    <cellStyle name="Normal 7 2 2 2 5 2 3 2" xfId="36458" xr:uid="{00000000-0005-0000-0000-0000F88D0000}"/>
    <cellStyle name="Normal 7 2 2 2 5 2 3 3" xfId="36459" xr:uid="{00000000-0005-0000-0000-0000F98D0000}"/>
    <cellStyle name="Normal 7 2 2 2 5 2 4" xfId="36460" xr:uid="{00000000-0005-0000-0000-0000FA8D0000}"/>
    <cellStyle name="Normal 7 2 2 2 5 2 4 2" xfId="36461" xr:uid="{00000000-0005-0000-0000-0000FB8D0000}"/>
    <cellStyle name="Normal 7 2 2 2 5 2 4 3" xfId="36462" xr:uid="{00000000-0005-0000-0000-0000FC8D0000}"/>
    <cellStyle name="Normal 7 2 2 2 5 2 5" xfId="36463" xr:uid="{00000000-0005-0000-0000-0000FD8D0000}"/>
    <cellStyle name="Normal 7 2 2 2 5 2 5 2" xfId="36464" xr:uid="{00000000-0005-0000-0000-0000FE8D0000}"/>
    <cellStyle name="Normal 7 2 2 2 5 2 5 3" xfId="36465" xr:uid="{00000000-0005-0000-0000-0000FF8D0000}"/>
    <cellStyle name="Normal 7 2 2 2 5 2 6" xfId="36466" xr:uid="{00000000-0005-0000-0000-0000008E0000}"/>
    <cellStyle name="Normal 7 2 2 2 5 2 7" xfId="36467" xr:uid="{00000000-0005-0000-0000-0000018E0000}"/>
    <cellStyle name="Normal 7 2 2 2 5 3" xfId="36468" xr:uid="{00000000-0005-0000-0000-0000028E0000}"/>
    <cellStyle name="Normal 7 2 2 2 5 3 2" xfId="36469" xr:uid="{00000000-0005-0000-0000-0000038E0000}"/>
    <cellStyle name="Normal 7 2 2 2 5 3 3" xfId="36470" xr:uid="{00000000-0005-0000-0000-0000048E0000}"/>
    <cellStyle name="Normal 7 2 2 2 5 4" xfId="36471" xr:uid="{00000000-0005-0000-0000-0000058E0000}"/>
    <cellStyle name="Normal 7 2 2 2 5 4 2" xfId="36472" xr:uid="{00000000-0005-0000-0000-0000068E0000}"/>
    <cellStyle name="Normal 7 2 2 2 5 4 3" xfId="36473" xr:uid="{00000000-0005-0000-0000-0000078E0000}"/>
    <cellStyle name="Normal 7 2 2 2 5 5" xfId="36474" xr:uid="{00000000-0005-0000-0000-0000088E0000}"/>
    <cellStyle name="Normal 7 2 2 2 5 5 2" xfId="36475" xr:uid="{00000000-0005-0000-0000-0000098E0000}"/>
    <cellStyle name="Normal 7 2 2 2 5 5 3" xfId="36476" xr:uid="{00000000-0005-0000-0000-00000A8E0000}"/>
    <cellStyle name="Normal 7 2 2 2 5 6" xfId="36477" xr:uid="{00000000-0005-0000-0000-00000B8E0000}"/>
    <cellStyle name="Normal 7 2 2 2 5 6 2" xfId="36478" xr:uid="{00000000-0005-0000-0000-00000C8E0000}"/>
    <cellStyle name="Normal 7 2 2 2 5 6 3" xfId="36479" xr:uid="{00000000-0005-0000-0000-00000D8E0000}"/>
    <cellStyle name="Normal 7 2 2 2 5 7" xfId="36480" xr:uid="{00000000-0005-0000-0000-00000E8E0000}"/>
    <cellStyle name="Normal 7 2 2 2 5 8" xfId="36481" xr:uid="{00000000-0005-0000-0000-00000F8E0000}"/>
    <cellStyle name="Normal 7 2 2 2 6" xfId="36482" xr:uid="{00000000-0005-0000-0000-0000108E0000}"/>
    <cellStyle name="Normal 7 2 2 2 6 2" xfId="36483" xr:uid="{00000000-0005-0000-0000-0000118E0000}"/>
    <cellStyle name="Normal 7 2 2 2 6 2 2" xfId="36484" xr:uid="{00000000-0005-0000-0000-0000128E0000}"/>
    <cellStyle name="Normal 7 2 2 2 6 2 3" xfId="36485" xr:uid="{00000000-0005-0000-0000-0000138E0000}"/>
    <cellStyle name="Normal 7 2 2 2 6 3" xfId="36486" xr:uid="{00000000-0005-0000-0000-0000148E0000}"/>
    <cellStyle name="Normal 7 2 2 2 6 3 2" xfId="36487" xr:uid="{00000000-0005-0000-0000-0000158E0000}"/>
    <cellStyle name="Normal 7 2 2 2 6 3 3" xfId="36488" xr:uid="{00000000-0005-0000-0000-0000168E0000}"/>
    <cellStyle name="Normal 7 2 2 2 6 4" xfId="36489" xr:uid="{00000000-0005-0000-0000-0000178E0000}"/>
    <cellStyle name="Normal 7 2 2 2 6 4 2" xfId="36490" xr:uid="{00000000-0005-0000-0000-0000188E0000}"/>
    <cellStyle name="Normal 7 2 2 2 6 4 3" xfId="36491" xr:uid="{00000000-0005-0000-0000-0000198E0000}"/>
    <cellStyle name="Normal 7 2 2 2 6 5" xfId="36492" xr:uid="{00000000-0005-0000-0000-00001A8E0000}"/>
    <cellStyle name="Normal 7 2 2 2 6 5 2" xfId="36493" xr:uid="{00000000-0005-0000-0000-00001B8E0000}"/>
    <cellStyle name="Normal 7 2 2 2 6 5 3" xfId="36494" xr:uid="{00000000-0005-0000-0000-00001C8E0000}"/>
    <cellStyle name="Normal 7 2 2 2 6 6" xfId="36495" xr:uid="{00000000-0005-0000-0000-00001D8E0000}"/>
    <cellStyle name="Normal 7 2 2 2 6 7" xfId="36496" xr:uid="{00000000-0005-0000-0000-00001E8E0000}"/>
    <cellStyle name="Normal 7 2 2 2 7" xfId="36497" xr:uid="{00000000-0005-0000-0000-00001F8E0000}"/>
    <cellStyle name="Normal 7 2 2 2 7 2" xfId="36498" xr:uid="{00000000-0005-0000-0000-0000208E0000}"/>
    <cellStyle name="Normal 7 2 2 2 7 2 2" xfId="36499" xr:uid="{00000000-0005-0000-0000-0000218E0000}"/>
    <cellStyle name="Normal 7 2 2 2 7 2 3" xfId="36500" xr:uid="{00000000-0005-0000-0000-0000228E0000}"/>
    <cellStyle name="Normal 7 2 2 2 7 3" xfId="36501" xr:uid="{00000000-0005-0000-0000-0000238E0000}"/>
    <cellStyle name="Normal 7 2 2 2 7 3 2" xfId="36502" xr:uid="{00000000-0005-0000-0000-0000248E0000}"/>
    <cellStyle name="Normal 7 2 2 2 7 3 3" xfId="36503" xr:uid="{00000000-0005-0000-0000-0000258E0000}"/>
    <cellStyle name="Normal 7 2 2 2 7 4" xfId="36504" xr:uid="{00000000-0005-0000-0000-0000268E0000}"/>
    <cellStyle name="Normal 7 2 2 2 7 4 2" xfId="36505" xr:uid="{00000000-0005-0000-0000-0000278E0000}"/>
    <cellStyle name="Normal 7 2 2 2 7 4 3" xfId="36506" xr:uid="{00000000-0005-0000-0000-0000288E0000}"/>
    <cellStyle name="Normal 7 2 2 2 7 5" xfId="36507" xr:uid="{00000000-0005-0000-0000-0000298E0000}"/>
    <cellStyle name="Normal 7 2 2 2 7 5 2" xfId="36508" xr:uid="{00000000-0005-0000-0000-00002A8E0000}"/>
    <cellStyle name="Normal 7 2 2 2 7 5 3" xfId="36509" xr:uid="{00000000-0005-0000-0000-00002B8E0000}"/>
    <cellStyle name="Normal 7 2 2 2 7 6" xfId="36510" xr:uid="{00000000-0005-0000-0000-00002C8E0000}"/>
    <cellStyle name="Normal 7 2 2 2 7 7" xfId="36511" xr:uid="{00000000-0005-0000-0000-00002D8E0000}"/>
    <cellStyle name="Normal 7 2 2 2 8" xfId="36512" xr:uid="{00000000-0005-0000-0000-00002E8E0000}"/>
    <cellStyle name="Normal 7 2 2 2 8 2" xfId="36513" xr:uid="{00000000-0005-0000-0000-00002F8E0000}"/>
    <cellStyle name="Normal 7 2 2 2 8 2 2" xfId="36514" xr:uid="{00000000-0005-0000-0000-0000308E0000}"/>
    <cellStyle name="Normal 7 2 2 2 8 2 3" xfId="36515" xr:uid="{00000000-0005-0000-0000-0000318E0000}"/>
    <cellStyle name="Normal 7 2 2 2 8 3" xfId="36516" xr:uid="{00000000-0005-0000-0000-0000328E0000}"/>
    <cellStyle name="Normal 7 2 2 2 8 3 2" xfId="36517" xr:uid="{00000000-0005-0000-0000-0000338E0000}"/>
    <cellStyle name="Normal 7 2 2 2 8 3 3" xfId="36518" xr:uid="{00000000-0005-0000-0000-0000348E0000}"/>
    <cellStyle name="Normal 7 2 2 2 8 4" xfId="36519" xr:uid="{00000000-0005-0000-0000-0000358E0000}"/>
    <cellStyle name="Normal 7 2 2 2 8 4 2" xfId="36520" xr:uid="{00000000-0005-0000-0000-0000368E0000}"/>
    <cellStyle name="Normal 7 2 2 2 8 4 3" xfId="36521" xr:uid="{00000000-0005-0000-0000-0000378E0000}"/>
    <cellStyle name="Normal 7 2 2 2 8 5" xfId="36522" xr:uid="{00000000-0005-0000-0000-0000388E0000}"/>
    <cellStyle name="Normal 7 2 2 2 8 5 2" xfId="36523" xr:uid="{00000000-0005-0000-0000-0000398E0000}"/>
    <cellStyle name="Normal 7 2 2 2 8 5 3" xfId="36524" xr:uid="{00000000-0005-0000-0000-00003A8E0000}"/>
    <cellStyle name="Normal 7 2 2 2 8 6" xfId="36525" xr:uid="{00000000-0005-0000-0000-00003B8E0000}"/>
    <cellStyle name="Normal 7 2 2 2 8 7" xfId="36526" xr:uid="{00000000-0005-0000-0000-00003C8E0000}"/>
    <cellStyle name="Normal 7 2 2 2 9" xfId="36527" xr:uid="{00000000-0005-0000-0000-00003D8E0000}"/>
    <cellStyle name="Normal 7 2 2 2 9 2" xfId="36528" xr:uid="{00000000-0005-0000-0000-00003E8E0000}"/>
    <cellStyle name="Normal 7 2 2 2 9 2 2" xfId="36529" xr:uid="{00000000-0005-0000-0000-00003F8E0000}"/>
    <cellStyle name="Normal 7 2 2 2 9 2 3" xfId="36530" xr:uid="{00000000-0005-0000-0000-0000408E0000}"/>
    <cellStyle name="Normal 7 2 2 2 9 3" xfId="36531" xr:uid="{00000000-0005-0000-0000-0000418E0000}"/>
    <cellStyle name="Normal 7 2 2 2 9 3 2" xfId="36532" xr:uid="{00000000-0005-0000-0000-0000428E0000}"/>
    <cellStyle name="Normal 7 2 2 2 9 3 3" xfId="36533" xr:uid="{00000000-0005-0000-0000-0000438E0000}"/>
    <cellStyle name="Normal 7 2 2 2 9 4" xfId="36534" xr:uid="{00000000-0005-0000-0000-0000448E0000}"/>
    <cellStyle name="Normal 7 2 2 2 9 4 2" xfId="36535" xr:uid="{00000000-0005-0000-0000-0000458E0000}"/>
    <cellStyle name="Normal 7 2 2 2 9 4 3" xfId="36536" xr:uid="{00000000-0005-0000-0000-0000468E0000}"/>
    <cellStyle name="Normal 7 2 2 2 9 5" xfId="36537" xr:uid="{00000000-0005-0000-0000-0000478E0000}"/>
    <cellStyle name="Normal 7 2 2 2 9 5 2" xfId="36538" xr:uid="{00000000-0005-0000-0000-0000488E0000}"/>
    <cellStyle name="Normal 7 2 2 2 9 5 3" xfId="36539" xr:uid="{00000000-0005-0000-0000-0000498E0000}"/>
    <cellStyle name="Normal 7 2 2 2 9 6" xfId="36540" xr:uid="{00000000-0005-0000-0000-00004A8E0000}"/>
    <cellStyle name="Normal 7 2 2 2 9 7" xfId="36541" xr:uid="{00000000-0005-0000-0000-00004B8E0000}"/>
    <cellStyle name="Normal 7 2 2 3" xfId="36542" xr:uid="{00000000-0005-0000-0000-00004C8E0000}"/>
    <cellStyle name="Normal 7 2 2 3 10" xfId="36543" xr:uid="{00000000-0005-0000-0000-00004D8E0000}"/>
    <cellStyle name="Normal 7 2 2 3 10 2" xfId="36544" xr:uid="{00000000-0005-0000-0000-00004E8E0000}"/>
    <cellStyle name="Normal 7 2 2 3 10 3" xfId="36545" xr:uid="{00000000-0005-0000-0000-00004F8E0000}"/>
    <cellStyle name="Normal 7 2 2 3 11" xfId="36546" xr:uid="{00000000-0005-0000-0000-0000508E0000}"/>
    <cellStyle name="Normal 7 2 2 3 11 2" xfId="36547" xr:uid="{00000000-0005-0000-0000-0000518E0000}"/>
    <cellStyle name="Normal 7 2 2 3 11 3" xfId="36548" xr:uid="{00000000-0005-0000-0000-0000528E0000}"/>
    <cellStyle name="Normal 7 2 2 3 12" xfId="36549" xr:uid="{00000000-0005-0000-0000-0000538E0000}"/>
    <cellStyle name="Normal 7 2 2 3 12 2" xfId="36550" xr:uid="{00000000-0005-0000-0000-0000548E0000}"/>
    <cellStyle name="Normal 7 2 2 3 12 3" xfId="36551" xr:uid="{00000000-0005-0000-0000-0000558E0000}"/>
    <cellStyle name="Normal 7 2 2 3 13" xfId="36552" xr:uid="{00000000-0005-0000-0000-0000568E0000}"/>
    <cellStyle name="Normal 7 2 2 3 14" xfId="36553" xr:uid="{00000000-0005-0000-0000-0000578E0000}"/>
    <cellStyle name="Normal 7 2 2 3 2" xfId="36554" xr:uid="{00000000-0005-0000-0000-0000588E0000}"/>
    <cellStyle name="Normal 7 2 2 3 2 10" xfId="36555" xr:uid="{00000000-0005-0000-0000-0000598E0000}"/>
    <cellStyle name="Normal 7 2 2 3 2 11" xfId="36556" xr:uid="{00000000-0005-0000-0000-00005A8E0000}"/>
    <cellStyle name="Normal 7 2 2 3 2 2" xfId="36557" xr:uid="{00000000-0005-0000-0000-00005B8E0000}"/>
    <cellStyle name="Normal 7 2 2 3 2 2 2" xfId="36558" xr:uid="{00000000-0005-0000-0000-00005C8E0000}"/>
    <cellStyle name="Normal 7 2 2 3 2 2 2 2" xfId="36559" xr:uid="{00000000-0005-0000-0000-00005D8E0000}"/>
    <cellStyle name="Normal 7 2 2 3 2 2 2 2 2" xfId="36560" xr:uid="{00000000-0005-0000-0000-00005E8E0000}"/>
    <cellStyle name="Normal 7 2 2 3 2 2 2 2 3" xfId="36561" xr:uid="{00000000-0005-0000-0000-00005F8E0000}"/>
    <cellStyle name="Normal 7 2 2 3 2 2 2 3" xfId="36562" xr:uid="{00000000-0005-0000-0000-0000608E0000}"/>
    <cellStyle name="Normal 7 2 2 3 2 2 2 3 2" xfId="36563" xr:uid="{00000000-0005-0000-0000-0000618E0000}"/>
    <cellStyle name="Normal 7 2 2 3 2 2 2 3 3" xfId="36564" xr:uid="{00000000-0005-0000-0000-0000628E0000}"/>
    <cellStyle name="Normal 7 2 2 3 2 2 2 4" xfId="36565" xr:uid="{00000000-0005-0000-0000-0000638E0000}"/>
    <cellStyle name="Normal 7 2 2 3 2 2 2 4 2" xfId="36566" xr:uid="{00000000-0005-0000-0000-0000648E0000}"/>
    <cellStyle name="Normal 7 2 2 3 2 2 2 4 3" xfId="36567" xr:uid="{00000000-0005-0000-0000-0000658E0000}"/>
    <cellStyle name="Normal 7 2 2 3 2 2 2 5" xfId="36568" xr:uid="{00000000-0005-0000-0000-0000668E0000}"/>
    <cellStyle name="Normal 7 2 2 3 2 2 2 5 2" xfId="36569" xr:uid="{00000000-0005-0000-0000-0000678E0000}"/>
    <cellStyle name="Normal 7 2 2 3 2 2 2 5 3" xfId="36570" xr:uid="{00000000-0005-0000-0000-0000688E0000}"/>
    <cellStyle name="Normal 7 2 2 3 2 2 2 6" xfId="36571" xr:uid="{00000000-0005-0000-0000-0000698E0000}"/>
    <cellStyle name="Normal 7 2 2 3 2 2 2 7" xfId="36572" xr:uid="{00000000-0005-0000-0000-00006A8E0000}"/>
    <cellStyle name="Normal 7 2 2 3 2 2 3" xfId="36573" xr:uid="{00000000-0005-0000-0000-00006B8E0000}"/>
    <cellStyle name="Normal 7 2 2 3 2 2 3 2" xfId="36574" xr:uid="{00000000-0005-0000-0000-00006C8E0000}"/>
    <cellStyle name="Normal 7 2 2 3 2 2 3 3" xfId="36575" xr:uid="{00000000-0005-0000-0000-00006D8E0000}"/>
    <cellStyle name="Normal 7 2 2 3 2 2 4" xfId="36576" xr:uid="{00000000-0005-0000-0000-00006E8E0000}"/>
    <cellStyle name="Normal 7 2 2 3 2 2 4 2" xfId="36577" xr:uid="{00000000-0005-0000-0000-00006F8E0000}"/>
    <cellStyle name="Normal 7 2 2 3 2 2 4 3" xfId="36578" xr:uid="{00000000-0005-0000-0000-0000708E0000}"/>
    <cellStyle name="Normal 7 2 2 3 2 2 5" xfId="36579" xr:uid="{00000000-0005-0000-0000-0000718E0000}"/>
    <cellStyle name="Normal 7 2 2 3 2 2 5 2" xfId="36580" xr:uid="{00000000-0005-0000-0000-0000728E0000}"/>
    <cellStyle name="Normal 7 2 2 3 2 2 5 3" xfId="36581" xr:uid="{00000000-0005-0000-0000-0000738E0000}"/>
    <cellStyle name="Normal 7 2 2 3 2 2 6" xfId="36582" xr:uid="{00000000-0005-0000-0000-0000748E0000}"/>
    <cellStyle name="Normal 7 2 2 3 2 2 6 2" xfId="36583" xr:uid="{00000000-0005-0000-0000-0000758E0000}"/>
    <cellStyle name="Normal 7 2 2 3 2 2 6 3" xfId="36584" xr:uid="{00000000-0005-0000-0000-0000768E0000}"/>
    <cellStyle name="Normal 7 2 2 3 2 2 7" xfId="36585" xr:uid="{00000000-0005-0000-0000-0000778E0000}"/>
    <cellStyle name="Normal 7 2 2 3 2 2 8" xfId="36586" xr:uid="{00000000-0005-0000-0000-0000788E0000}"/>
    <cellStyle name="Normal 7 2 2 3 2 3" xfId="36587" xr:uid="{00000000-0005-0000-0000-0000798E0000}"/>
    <cellStyle name="Normal 7 2 2 3 2 3 2" xfId="36588" xr:uid="{00000000-0005-0000-0000-00007A8E0000}"/>
    <cellStyle name="Normal 7 2 2 3 2 3 2 2" xfId="36589" xr:uid="{00000000-0005-0000-0000-00007B8E0000}"/>
    <cellStyle name="Normal 7 2 2 3 2 3 2 3" xfId="36590" xr:uid="{00000000-0005-0000-0000-00007C8E0000}"/>
    <cellStyle name="Normal 7 2 2 3 2 3 3" xfId="36591" xr:uid="{00000000-0005-0000-0000-00007D8E0000}"/>
    <cellStyle name="Normal 7 2 2 3 2 3 3 2" xfId="36592" xr:uid="{00000000-0005-0000-0000-00007E8E0000}"/>
    <cellStyle name="Normal 7 2 2 3 2 3 3 3" xfId="36593" xr:uid="{00000000-0005-0000-0000-00007F8E0000}"/>
    <cellStyle name="Normal 7 2 2 3 2 3 4" xfId="36594" xr:uid="{00000000-0005-0000-0000-0000808E0000}"/>
    <cellStyle name="Normal 7 2 2 3 2 3 4 2" xfId="36595" xr:uid="{00000000-0005-0000-0000-0000818E0000}"/>
    <cellStyle name="Normal 7 2 2 3 2 3 4 3" xfId="36596" xr:uid="{00000000-0005-0000-0000-0000828E0000}"/>
    <cellStyle name="Normal 7 2 2 3 2 3 5" xfId="36597" xr:uid="{00000000-0005-0000-0000-0000838E0000}"/>
    <cellStyle name="Normal 7 2 2 3 2 3 5 2" xfId="36598" xr:uid="{00000000-0005-0000-0000-0000848E0000}"/>
    <cellStyle name="Normal 7 2 2 3 2 3 5 3" xfId="36599" xr:uid="{00000000-0005-0000-0000-0000858E0000}"/>
    <cellStyle name="Normal 7 2 2 3 2 3 6" xfId="36600" xr:uid="{00000000-0005-0000-0000-0000868E0000}"/>
    <cellStyle name="Normal 7 2 2 3 2 3 7" xfId="36601" xr:uid="{00000000-0005-0000-0000-0000878E0000}"/>
    <cellStyle name="Normal 7 2 2 3 2 4" xfId="36602" xr:uid="{00000000-0005-0000-0000-0000888E0000}"/>
    <cellStyle name="Normal 7 2 2 3 2 4 2" xfId="36603" xr:uid="{00000000-0005-0000-0000-0000898E0000}"/>
    <cellStyle name="Normal 7 2 2 3 2 4 2 2" xfId="36604" xr:uid="{00000000-0005-0000-0000-00008A8E0000}"/>
    <cellStyle name="Normal 7 2 2 3 2 4 2 3" xfId="36605" xr:uid="{00000000-0005-0000-0000-00008B8E0000}"/>
    <cellStyle name="Normal 7 2 2 3 2 4 3" xfId="36606" xr:uid="{00000000-0005-0000-0000-00008C8E0000}"/>
    <cellStyle name="Normal 7 2 2 3 2 4 3 2" xfId="36607" xr:uid="{00000000-0005-0000-0000-00008D8E0000}"/>
    <cellStyle name="Normal 7 2 2 3 2 4 3 3" xfId="36608" xr:uid="{00000000-0005-0000-0000-00008E8E0000}"/>
    <cellStyle name="Normal 7 2 2 3 2 4 4" xfId="36609" xr:uid="{00000000-0005-0000-0000-00008F8E0000}"/>
    <cellStyle name="Normal 7 2 2 3 2 4 4 2" xfId="36610" xr:uid="{00000000-0005-0000-0000-0000908E0000}"/>
    <cellStyle name="Normal 7 2 2 3 2 4 4 3" xfId="36611" xr:uid="{00000000-0005-0000-0000-0000918E0000}"/>
    <cellStyle name="Normal 7 2 2 3 2 4 5" xfId="36612" xr:uid="{00000000-0005-0000-0000-0000928E0000}"/>
    <cellStyle name="Normal 7 2 2 3 2 4 5 2" xfId="36613" xr:uid="{00000000-0005-0000-0000-0000938E0000}"/>
    <cellStyle name="Normal 7 2 2 3 2 4 5 3" xfId="36614" xr:uid="{00000000-0005-0000-0000-0000948E0000}"/>
    <cellStyle name="Normal 7 2 2 3 2 4 6" xfId="36615" xr:uid="{00000000-0005-0000-0000-0000958E0000}"/>
    <cellStyle name="Normal 7 2 2 3 2 4 7" xfId="36616" xr:uid="{00000000-0005-0000-0000-0000968E0000}"/>
    <cellStyle name="Normal 7 2 2 3 2 5" xfId="36617" xr:uid="{00000000-0005-0000-0000-0000978E0000}"/>
    <cellStyle name="Normal 7 2 2 3 2 5 2" xfId="36618" xr:uid="{00000000-0005-0000-0000-0000988E0000}"/>
    <cellStyle name="Normal 7 2 2 3 2 5 2 2" xfId="36619" xr:uid="{00000000-0005-0000-0000-0000998E0000}"/>
    <cellStyle name="Normal 7 2 2 3 2 5 2 3" xfId="36620" xr:uid="{00000000-0005-0000-0000-00009A8E0000}"/>
    <cellStyle name="Normal 7 2 2 3 2 5 3" xfId="36621" xr:uid="{00000000-0005-0000-0000-00009B8E0000}"/>
    <cellStyle name="Normal 7 2 2 3 2 5 3 2" xfId="36622" xr:uid="{00000000-0005-0000-0000-00009C8E0000}"/>
    <cellStyle name="Normal 7 2 2 3 2 5 3 3" xfId="36623" xr:uid="{00000000-0005-0000-0000-00009D8E0000}"/>
    <cellStyle name="Normal 7 2 2 3 2 5 4" xfId="36624" xr:uid="{00000000-0005-0000-0000-00009E8E0000}"/>
    <cellStyle name="Normal 7 2 2 3 2 5 4 2" xfId="36625" xr:uid="{00000000-0005-0000-0000-00009F8E0000}"/>
    <cellStyle name="Normal 7 2 2 3 2 5 4 3" xfId="36626" xr:uid="{00000000-0005-0000-0000-0000A08E0000}"/>
    <cellStyle name="Normal 7 2 2 3 2 5 5" xfId="36627" xr:uid="{00000000-0005-0000-0000-0000A18E0000}"/>
    <cellStyle name="Normal 7 2 2 3 2 5 5 2" xfId="36628" xr:uid="{00000000-0005-0000-0000-0000A28E0000}"/>
    <cellStyle name="Normal 7 2 2 3 2 5 5 3" xfId="36629" xr:uid="{00000000-0005-0000-0000-0000A38E0000}"/>
    <cellStyle name="Normal 7 2 2 3 2 5 6" xfId="36630" xr:uid="{00000000-0005-0000-0000-0000A48E0000}"/>
    <cellStyle name="Normal 7 2 2 3 2 5 7" xfId="36631" xr:uid="{00000000-0005-0000-0000-0000A58E0000}"/>
    <cellStyle name="Normal 7 2 2 3 2 6" xfId="36632" xr:uid="{00000000-0005-0000-0000-0000A68E0000}"/>
    <cellStyle name="Normal 7 2 2 3 2 6 2" xfId="36633" xr:uid="{00000000-0005-0000-0000-0000A78E0000}"/>
    <cellStyle name="Normal 7 2 2 3 2 6 3" xfId="36634" xr:uid="{00000000-0005-0000-0000-0000A88E0000}"/>
    <cellStyle name="Normal 7 2 2 3 2 7" xfId="36635" xr:uid="{00000000-0005-0000-0000-0000A98E0000}"/>
    <cellStyle name="Normal 7 2 2 3 2 7 2" xfId="36636" xr:uid="{00000000-0005-0000-0000-0000AA8E0000}"/>
    <cellStyle name="Normal 7 2 2 3 2 7 3" xfId="36637" xr:uid="{00000000-0005-0000-0000-0000AB8E0000}"/>
    <cellStyle name="Normal 7 2 2 3 2 8" xfId="36638" xr:uid="{00000000-0005-0000-0000-0000AC8E0000}"/>
    <cellStyle name="Normal 7 2 2 3 2 8 2" xfId="36639" xr:uid="{00000000-0005-0000-0000-0000AD8E0000}"/>
    <cellStyle name="Normal 7 2 2 3 2 8 3" xfId="36640" xr:uid="{00000000-0005-0000-0000-0000AE8E0000}"/>
    <cellStyle name="Normal 7 2 2 3 2 9" xfId="36641" xr:uid="{00000000-0005-0000-0000-0000AF8E0000}"/>
    <cellStyle name="Normal 7 2 2 3 2 9 2" xfId="36642" xr:uid="{00000000-0005-0000-0000-0000B08E0000}"/>
    <cellStyle name="Normal 7 2 2 3 2 9 3" xfId="36643" xr:uid="{00000000-0005-0000-0000-0000B18E0000}"/>
    <cellStyle name="Normal 7 2 2 3 3" xfId="36644" xr:uid="{00000000-0005-0000-0000-0000B28E0000}"/>
    <cellStyle name="Normal 7 2 2 3 3 2" xfId="36645" xr:uid="{00000000-0005-0000-0000-0000B38E0000}"/>
    <cellStyle name="Normal 7 2 2 3 3 2 2" xfId="36646" xr:uid="{00000000-0005-0000-0000-0000B48E0000}"/>
    <cellStyle name="Normal 7 2 2 3 3 2 2 2" xfId="36647" xr:uid="{00000000-0005-0000-0000-0000B58E0000}"/>
    <cellStyle name="Normal 7 2 2 3 3 2 2 3" xfId="36648" xr:uid="{00000000-0005-0000-0000-0000B68E0000}"/>
    <cellStyle name="Normal 7 2 2 3 3 2 3" xfId="36649" xr:uid="{00000000-0005-0000-0000-0000B78E0000}"/>
    <cellStyle name="Normal 7 2 2 3 3 2 3 2" xfId="36650" xr:uid="{00000000-0005-0000-0000-0000B88E0000}"/>
    <cellStyle name="Normal 7 2 2 3 3 2 3 3" xfId="36651" xr:uid="{00000000-0005-0000-0000-0000B98E0000}"/>
    <cellStyle name="Normal 7 2 2 3 3 2 4" xfId="36652" xr:uid="{00000000-0005-0000-0000-0000BA8E0000}"/>
    <cellStyle name="Normal 7 2 2 3 3 2 4 2" xfId="36653" xr:uid="{00000000-0005-0000-0000-0000BB8E0000}"/>
    <cellStyle name="Normal 7 2 2 3 3 2 4 3" xfId="36654" xr:uid="{00000000-0005-0000-0000-0000BC8E0000}"/>
    <cellStyle name="Normal 7 2 2 3 3 2 5" xfId="36655" xr:uid="{00000000-0005-0000-0000-0000BD8E0000}"/>
    <cellStyle name="Normal 7 2 2 3 3 2 5 2" xfId="36656" xr:uid="{00000000-0005-0000-0000-0000BE8E0000}"/>
    <cellStyle name="Normal 7 2 2 3 3 2 5 3" xfId="36657" xr:uid="{00000000-0005-0000-0000-0000BF8E0000}"/>
    <cellStyle name="Normal 7 2 2 3 3 2 6" xfId="36658" xr:uid="{00000000-0005-0000-0000-0000C08E0000}"/>
    <cellStyle name="Normal 7 2 2 3 3 2 7" xfId="36659" xr:uid="{00000000-0005-0000-0000-0000C18E0000}"/>
    <cellStyle name="Normal 7 2 2 3 3 3" xfId="36660" xr:uid="{00000000-0005-0000-0000-0000C28E0000}"/>
    <cellStyle name="Normal 7 2 2 3 3 3 2" xfId="36661" xr:uid="{00000000-0005-0000-0000-0000C38E0000}"/>
    <cellStyle name="Normal 7 2 2 3 3 3 3" xfId="36662" xr:uid="{00000000-0005-0000-0000-0000C48E0000}"/>
    <cellStyle name="Normal 7 2 2 3 3 4" xfId="36663" xr:uid="{00000000-0005-0000-0000-0000C58E0000}"/>
    <cellStyle name="Normal 7 2 2 3 3 4 2" xfId="36664" xr:uid="{00000000-0005-0000-0000-0000C68E0000}"/>
    <cellStyle name="Normal 7 2 2 3 3 4 3" xfId="36665" xr:uid="{00000000-0005-0000-0000-0000C78E0000}"/>
    <cellStyle name="Normal 7 2 2 3 3 5" xfId="36666" xr:uid="{00000000-0005-0000-0000-0000C88E0000}"/>
    <cellStyle name="Normal 7 2 2 3 3 5 2" xfId="36667" xr:uid="{00000000-0005-0000-0000-0000C98E0000}"/>
    <cellStyle name="Normal 7 2 2 3 3 5 3" xfId="36668" xr:uid="{00000000-0005-0000-0000-0000CA8E0000}"/>
    <cellStyle name="Normal 7 2 2 3 3 6" xfId="36669" xr:uid="{00000000-0005-0000-0000-0000CB8E0000}"/>
    <cellStyle name="Normal 7 2 2 3 3 6 2" xfId="36670" xr:uid="{00000000-0005-0000-0000-0000CC8E0000}"/>
    <cellStyle name="Normal 7 2 2 3 3 6 3" xfId="36671" xr:uid="{00000000-0005-0000-0000-0000CD8E0000}"/>
    <cellStyle name="Normal 7 2 2 3 3 7" xfId="36672" xr:uid="{00000000-0005-0000-0000-0000CE8E0000}"/>
    <cellStyle name="Normal 7 2 2 3 3 8" xfId="36673" xr:uid="{00000000-0005-0000-0000-0000CF8E0000}"/>
    <cellStyle name="Normal 7 2 2 3 4" xfId="36674" xr:uid="{00000000-0005-0000-0000-0000D08E0000}"/>
    <cellStyle name="Normal 7 2 2 3 4 2" xfId="36675" xr:uid="{00000000-0005-0000-0000-0000D18E0000}"/>
    <cellStyle name="Normal 7 2 2 3 4 2 2" xfId="36676" xr:uid="{00000000-0005-0000-0000-0000D28E0000}"/>
    <cellStyle name="Normal 7 2 2 3 4 2 2 2" xfId="36677" xr:uid="{00000000-0005-0000-0000-0000D38E0000}"/>
    <cellStyle name="Normal 7 2 2 3 4 2 2 3" xfId="36678" xr:uid="{00000000-0005-0000-0000-0000D48E0000}"/>
    <cellStyle name="Normal 7 2 2 3 4 2 3" xfId="36679" xr:uid="{00000000-0005-0000-0000-0000D58E0000}"/>
    <cellStyle name="Normal 7 2 2 3 4 2 3 2" xfId="36680" xr:uid="{00000000-0005-0000-0000-0000D68E0000}"/>
    <cellStyle name="Normal 7 2 2 3 4 2 3 3" xfId="36681" xr:uid="{00000000-0005-0000-0000-0000D78E0000}"/>
    <cellStyle name="Normal 7 2 2 3 4 2 4" xfId="36682" xr:uid="{00000000-0005-0000-0000-0000D88E0000}"/>
    <cellStyle name="Normal 7 2 2 3 4 2 4 2" xfId="36683" xr:uid="{00000000-0005-0000-0000-0000D98E0000}"/>
    <cellStyle name="Normal 7 2 2 3 4 2 4 3" xfId="36684" xr:uid="{00000000-0005-0000-0000-0000DA8E0000}"/>
    <cellStyle name="Normal 7 2 2 3 4 2 5" xfId="36685" xr:uid="{00000000-0005-0000-0000-0000DB8E0000}"/>
    <cellStyle name="Normal 7 2 2 3 4 2 5 2" xfId="36686" xr:uid="{00000000-0005-0000-0000-0000DC8E0000}"/>
    <cellStyle name="Normal 7 2 2 3 4 2 5 3" xfId="36687" xr:uid="{00000000-0005-0000-0000-0000DD8E0000}"/>
    <cellStyle name="Normal 7 2 2 3 4 2 6" xfId="36688" xr:uid="{00000000-0005-0000-0000-0000DE8E0000}"/>
    <cellStyle name="Normal 7 2 2 3 4 2 7" xfId="36689" xr:uid="{00000000-0005-0000-0000-0000DF8E0000}"/>
    <cellStyle name="Normal 7 2 2 3 4 3" xfId="36690" xr:uid="{00000000-0005-0000-0000-0000E08E0000}"/>
    <cellStyle name="Normal 7 2 2 3 4 3 2" xfId="36691" xr:uid="{00000000-0005-0000-0000-0000E18E0000}"/>
    <cellStyle name="Normal 7 2 2 3 4 3 3" xfId="36692" xr:uid="{00000000-0005-0000-0000-0000E28E0000}"/>
    <cellStyle name="Normal 7 2 2 3 4 4" xfId="36693" xr:uid="{00000000-0005-0000-0000-0000E38E0000}"/>
    <cellStyle name="Normal 7 2 2 3 4 4 2" xfId="36694" xr:uid="{00000000-0005-0000-0000-0000E48E0000}"/>
    <cellStyle name="Normal 7 2 2 3 4 4 3" xfId="36695" xr:uid="{00000000-0005-0000-0000-0000E58E0000}"/>
    <cellStyle name="Normal 7 2 2 3 4 5" xfId="36696" xr:uid="{00000000-0005-0000-0000-0000E68E0000}"/>
    <cellStyle name="Normal 7 2 2 3 4 5 2" xfId="36697" xr:uid="{00000000-0005-0000-0000-0000E78E0000}"/>
    <cellStyle name="Normal 7 2 2 3 4 5 3" xfId="36698" xr:uid="{00000000-0005-0000-0000-0000E88E0000}"/>
    <cellStyle name="Normal 7 2 2 3 4 6" xfId="36699" xr:uid="{00000000-0005-0000-0000-0000E98E0000}"/>
    <cellStyle name="Normal 7 2 2 3 4 6 2" xfId="36700" xr:uid="{00000000-0005-0000-0000-0000EA8E0000}"/>
    <cellStyle name="Normal 7 2 2 3 4 6 3" xfId="36701" xr:uid="{00000000-0005-0000-0000-0000EB8E0000}"/>
    <cellStyle name="Normal 7 2 2 3 4 7" xfId="36702" xr:uid="{00000000-0005-0000-0000-0000EC8E0000}"/>
    <cellStyle name="Normal 7 2 2 3 4 8" xfId="36703" xr:uid="{00000000-0005-0000-0000-0000ED8E0000}"/>
    <cellStyle name="Normal 7 2 2 3 5" xfId="36704" xr:uid="{00000000-0005-0000-0000-0000EE8E0000}"/>
    <cellStyle name="Normal 7 2 2 3 5 2" xfId="36705" xr:uid="{00000000-0005-0000-0000-0000EF8E0000}"/>
    <cellStyle name="Normal 7 2 2 3 5 2 2" xfId="36706" xr:uid="{00000000-0005-0000-0000-0000F08E0000}"/>
    <cellStyle name="Normal 7 2 2 3 5 2 3" xfId="36707" xr:uid="{00000000-0005-0000-0000-0000F18E0000}"/>
    <cellStyle name="Normal 7 2 2 3 5 3" xfId="36708" xr:uid="{00000000-0005-0000-0000-0000F28E0000}"/>
    <cellStyle name="Normal 7 2 2 3 5 3 2" xfId="36709" xr:uid="{00000000-0005-0000-0000-0000F38E0000}"/>
    <cellStyle name="Normal 7 2 2 3 5 3 3" xfId="36710" xr:uid="{00000000-0005-0000-0000-0000F48E0000}"/>
    <cellStyle name="Normal 7 2 2 3 5 4" xfId="36711" xr:uid="{00000000-0005-0000-0000-0000F58E0000}"/>
    <cellStyle name="Normal 7 2 2 3 5 4 2" xfId="36712" xr:uid="{00000000-0005-0000-0000-0000F68E0000}"/>
    <cellStyle name="Normal 7 2 2 3 5 4 3" xfId="36713" xr:uid="{00000000-0005-0000-0000-0000F78E0000}"/>
    <cellStyle name="Normal 7 2 2 3 5 5" xfId="36714" xr:uid="{00000000-0005-0000-0000-0000F88E0000}"/>
    <cellStyle name="Normal 7 2 2 3 5 5 2" xfId="36715" xr:uid="{00000000-0005-0000-0000-0000F98E0000}"/>
    <cellStyle name="Normal 7 2 2 3 5 5 3" xfId="36716" xr:uid="{00000000-0005-0000-0000-0000FA8E0000}"/>
    <cellStyle name="Normal 7 2 2 3 5 6" xfId="36717" xr:uid="{00000000-0005-0000-0000-0000FB8E0000}"/>
    <cellStyle name="Normal 7 2 2 3 5 7" xfId="36718" xr:uid="{00000000-0005-0000-0000-0000FC8E0000}"/>
    <cellStyle name="Normal 7 2 2 3 6" xfId="36719" xr:uid="{00000000-0005-0000-0000-0000FD8E0000}"/>
    <cellStyle name="Normal 7 2 2 3 6 2" xfId="36720" xr:uid="{00000000-0005-0000-0000-0000FE8E0000}"/>
    <cellStyle name="Normal 7 2 2 3 6 2 2" xfId="36721" xr:uid="{00000000-0005-0000-0000-0000FF8E0000}"/>
    <cellStyle name="Normal 7 2 2 3 6 2 3" xfId="36722" xr:uid="{00000000-0005-0000-0000-0000008F0000}"/>
    <cellStyle name="Normal 7 2 2 3 6 3" xfId="36723" xr:uid="{00000000-0005-0000-0000-0000018F0000}"/>
    <cellStyle name="Normal 7 2 2 3 6 3 2" xfId="36724" xr:uid="{00000000-0005-0000-0000-0000028F0000}"/>
    <cellStyle name="Normal 7 2 2 3 6 3 3" xfId="36725" xr:uid="{00000000-0005-0000-0000-0000038F0000}"/>
    <cellStyle name="Normal 7 2 2 3 6 4" xfId="36726" xr:uid="{00000000-0005-0000-0000-0000048F0000}"/>
    <cellStyle name="Normal 7 2 2 3 6 4 2" xfId="36727" xr:uid="{00000000-0005-0000-0000-0000058F0000}"/>
    <cellStyle name="Normal 7 2 2 3 6 4 3" xfId="36728" xr:uid="{00000000-0005-0000-0000-0000068F0000}"/>
    <cellStyle name="Normal 7 2 2 3 6 5" xfId="36729" xr:uid="{00000000-0005-0000-0000-0000078F0000}"/>
    <cellStyle name="Normal 7 2 2 3 6 5 2" xfId="36730" xr:uid="{00000000-0005-0000-0000-0000088F0000}"/>
    <cellStyle name="Normal 7 2 2 3 6 5 3" xfId="36731" xr:uid="{00000000-0005-0000-0000-0000098F0000}"/>
    <cellStyle name="Normal 7 2 2 3 6 6" xfId="36732" xr:uid="{00000000-0005-0000-0000-00000A8F0000}"/>
    <cellStyle name="Normal 7 2 2 3 6 7" xfId="36733" xr:uid="{00000000-0005-0000-0000-00000B8F0000}"/>
    <cellStyle name="Normal 7 2 2 3 7" xfId="36734" xr:uid="{00000000-0005-0000-0000-00000C8F0000}"/>
    <cellStyle name="Normal 7 2 2 3 7 2" xfId="36735" xr:uid="{00000000-0005-0000-0000-00000D8F0000}"/>
    <cellStyle name="Normal 7 2 2 3 7 2 2" xfId="36736" xr:uid="{00000000-0005-0000-0000-00000E8F0000}"/>
    <cellStyle name="Normal 7 2 2 3 7 2 3" xfId="36737" xr:uid="{00000000-0005-0000-0000-00000F8F0000}"/>
    <cellStyle name="Normal 7 2 2 3 7 3" xfId="36738" xr:uid="{00000000-0005-0000-0000-0000108F0000}"/>
    <cellStyle name="Normal 7 2 2 3 7 3 2" xfId="36739" xr:uid="{00000000-0005-0000-0000-0000118F0000}"/>
    <cellStyle name="Normal 7 2 2 3 7 3 3" xfId="36740" xr:uid="{00000000-0005-0000-0000-0000128F0000}"/>
    <cellStyle name="Normal 7 2 2 3 7 4" xfId="36741" xr:uid="{00000000-0005-0000-0000-0000138F0000}"/>
    <cellStyle name="Normal 7 2 2 3 7 4 2" xfId="36742" xr:uid="{00000000-0005-0000-0000-0000148F0000}"/>
    <cellStyle name="Normal 7 2 2 3 7 4 3" xfId="36743" xr:uid="{00000000-0005-0000-0000-0000158F0000}"/>
    <cellStyle name="Normal 7 2 2 3 7 5" xfId="36744" xr:uid="{00000000-0005-0000-0000-0000168F0000}"/>
    <cellStyle name="Normal 7 2 2 3 7 5 2" xfId="36745" xr:uid="{00000000-0005-0000-0000-0000178F0000}"/>
    <cellStyle name="Normal 7 2 2 3 7 5 3" xfId="36746" xr:uid="{00000000-0005-0000-0000-0000188F0000}"/>
    <cellStyle name="Normal 7 2 2 3 7 6" xfId="36747" xr:uid="{00000000-0005-0000-0000-0000198F0000}"/>
    <cellStyle name="Normal 7 2 2 3 7 7" xfId="36748" xr:uid="{00000000-0005-0000-0000-00001A8F0000}"/>
    <cellStyle name="Normal 7 2 2 3 8" xfId="36749" xr:uid="{00000000-0005-0000-0000-00001B8F0000}"/>
    <cellStyle name="Normal 7 2 2 3 8 2" xfId="36750" xr:uid="{00000000-0005-0000-0000-00001C8F0000}"/>
    <cellStyle name="Normal 7 2 2 3 8 2 2" xfId="36751" xr:uid="{00000000-0005-0000-0000-00001D8F0000}"/>
    <cellStyle name="Normal 7 2 2 3 8 2 3" xfId="36752" xr:uid="{00000000-0005-0000-0000-00001E8F0000}"/>
    <cellStyle name="Normal 7 2 2 3 8 3" xfId="36753" xr:uid="{00000000-0005-0000-0000-00001F8F0000}"/>
    <cellStyle name="Normal 7 2 2 3 8 3 2" xfId="36754" xr:uid="{00000000-0005-0000-0000-0000208F0000}"/>
    <cellStyle name="Normal 7 2 2 3 8 3 3" xfId="36755" xr:uid="{00000000-0005-0000-0000-0000218F0000}"/>
    <cellStyle name="Normal 7 2 2 3 8 4" xfId="36756" xr:uid="{00000000-0005-0000-0000-0000228F0000}"/>
    <cellStyle name="Normal 7 2 2 3 8 4 2" xfId="36757" xr:uid="{00000000-0005-0000-0000-0000238F0000}"/>
    <cellStyle name="Normal 7 2 2 3 8 4 3" xfId="36758" xr:uid="{00000000-0005-0000-0000-0000248F0000}"/>
    <cellStyle name="Normal 7 2 2 3 8 5" xfId="36759" xr:uid="{00000000-0005-0000-0000-0000258F0000}"/>
    <cellStyle name="Normal 7 2 2 3 8 5 2" xfId="36760" xr:uid="{00000000-0005-0000-0000-0000268F0000}"/>
    <cellStyle name="Normal 7 2 2 3 8 5 3" xfId="36761" xr:uid="{00000000-0005-0000-0000-0000278F0000}"/>
    <cellStyle name="Normal 7 2 2 3 8 6" xfId="36762" xr:uid="{00000000-0005-0000-0000-0000288F0000}"/>
    <cellStyle name="Normal 7 2 2 3 8 7" xfId="36763" xr:uid="{00000000-0005-0000-0000-0000298F0000}"/>
    <cellStyle name="Normal 7 2 2 3 9" xfId="36764" xr:uid="{00000000-0005-0000-0000-00002A8F0000}"/>
    <cellStyle name="Normal 7 2 2 3 9 2" xfId="36765" xr:uid="{00000000-0005-0000-0000-00002B8F0000}"/>
    <cellStyle name="Normal 7 2 2 3 9 3" xfId="36766" xr:uid="{00000000-0005-0000-0000-00002C8F0000}"/>
    <cellStyle name="Normal 7 2 2 4" xfId="36767" xr:uid="{00000000-0005-0000-0000-00002D8F0000}"/>
    <cellStyle name="Normal 7 2 2 4 10" xfId="36768" xr:uid="{00000000-0005-0000-0000-00002E8F0000}"/>
    <cellStyle name="Normal 7 2 2 4 11" xfId="36769" xr:uid="{00000000-0005-0000-0000-00002F8F0000}"/>
    <cellStyle name="Normal 7 2 2 4 2" xfId="36770" xr:uid="{00000000-0005-0000-0000-0000308F0000}"/>
    <cellStyle name="Normal 7 2 2 4 2 2" xfId="36771" xr:uid="{00000000-0005-0000-0000-0000318F0000}"/>
    <cellStyle name="Normal 7 2 2 4 2 2 2" xfId="36772" xr:uid="{00000000-0005-0000-0000-0000328F0000}"/>
    <cellStyle name="Normal 7 2 2 4 2 2 2 2" xfId="36773" xr:uid="{00000000-0005-0000-0000-0000338F0000}"/>
    <cellStyle name="Normal 7 2 2 4 2 2 2 3" xfId="36774" xr:uid="{00000000-0005-0000-0000-0000348F0000}"/>
    <cellStyle name="Normal 7 2 2 4 2 2 3" xfId="36775" xr:uid="{00000000-0005-0000-0000-0000358F0000}"/>
    <cellStyle name="Normal 7 2 2 4 2 2 3 2" xfId="36776" xr:uid="{00000000-0005-0000-0000-0000368F0000}"/>
    <cellStyle name="Normal 7 2 2 4 2 2 3 3" xfId="36777" xr:uid="{00000000-0005-0000-0000-0000378F0000}"/>
    <cellStyle name="Normal 7 2 2 4 2 2 4" xfId="36778" xr:uid="{00000000-0005-0000-0000-0000388F0000}"/>
    <cellStyle name="Normal 7 2 2 4 2 2 4 2" xfId="36779" xr:uid="{00000000-0005-0000-0000-0000398F0000}"/>
    <cellStyle name="Normal 7 2 2 4 2 2 4 3" xfId="36780" xr:uid="{00000000-0005-0000-0000-00003A8F0000}"/>
    <cellStyle name="Normal 7 2 2 4 2 2 5" xfId="36781" xr:uid="{00000000-0005-0000-0000-00003B8F0000}"/>
    <cellStyle name="Normal 7 2 2 4 2 2 5 2" xfId="36782" xr:uid="{00000000-0005-0000-0000-00003C8F0000}"/>
    <cellStyle name="Normal 7 2 2 4 2 2 5 3" xfId="36783" xr:uid="{00000000-0005-0000-0000-00003D8F0000}"/>
    <cellStyle name="Normal 7 2 2 4 2 2 6" xfId="36784" xr:uid="{00000000-0005-0000-0000-00003E8F0000}"/>
    <cellStyle name="Normal 7 2 2 4 2 2 7" xfId="36785" xr:uid="{00000000-0005-0000-0000-00003F8F0000}"/>
    <cellStyle name="Normal 7 2 2 4 2 3" xfId="36786" xr:uid="{00000000-0005-0000-0000-0000408F0000}"/>
    <cellStyle name="Normal 7 2 2 4 2 3 2" xfId="36787" xr:uid="{00000000-0005-0000-0000-0000418F0000}"/>
    <cellStyle name="Normal 7 2 2 4 2 3 3" xfId="36788" xr:uid="{00000000-0005-0000-0000-0000428F0000}"/>
    <cellStyle name="Normal 7 2 2 4 2 4" xfId="36789" xr:uid="{00000000-0005-0000-0000-0000438F0000}"/>
    <cellStyle name="Normal 7 2 2 4 2 4 2" xfId="36790" xr:uid="{00000000-0005-0000-0000-0000448F0000}"/>
    <cellStyle name="Normal 7 2 2 4 2 4 3" xfId="36791" xr:uid="{00000000-0005-0000-0000-0000458F0000}"/>
    <cellStyle name="Normal 7 2 2 4 2 5" xfId="36792" xr:uid="{00000000-0005-0000-0000-0000468F0000}"/>
    <cellStyle name="Normal 7 2 2 4 2 5 2" xfId="36793" xr:uid="{00000000-0005-0000-0000-0000478F0000}"/>
    <cellStyle name="Normal 7 2 2 4 2 5 3" xfId="36794" xr:uid="{00000000-0005-0000-0000-0000488F0000}"/>
    <cellStyle name="Normal 7 2 2 4 2 6" xfId="36795" xr:uid="{00000000-0005-0000-0000-0000498F0000}"/>
    <cellStyle name="Normal 7 2 2 4 2 6 2" xfId="36796" xr:uid="{00000000-0005-0000-0000-00004A8F0000}"/>
    <cellStyle name="Normal 7 2 2 4 2 6 3" xfId="36797" xr:uid="{00000000-0005-0000-0000-00004B8F0000}"/>
    <cellStyle name="Normal 7 2 2 4 2 7" xfId="36798" xr:uid="{00000000-0005-0000-0000-00004C8F0000}"/>
    <cellStyle name="Normal 7 2 2 4 2 8" xfId="36799" xr:uid="{00000000-0005-0000-0000-00004D8F0000}"/>
    <cellStyle name="Normal 7 2 2 4 3" xfId="36800" xr:uid="{00000000-0005-0000-0000-00004E8F0000}"/>
    <cellStyle name="Normal 7 2 2 4 3 2" xfId="36801" xr:uid="{00000000-0005-0000-0000-00004F8F0000}"/>
    <cellStyle name="Normal 7 2 2 4 3 2 2" xfId="36802" xr:uid="{00000000-0005-0000-0000-0000508F0000}"/>
    <cellStyle name="Normal 7 2 2 4 3 2 3" xfId="36803" xr:uid="{00000000-0005-0000-0000-0000518F0000}"/>
    <cellStyle name="Normal 7 2 2 4 3 3" xfId="36804" xr:uid="{00000000-0005-0000-0000-0000528F0000}"/>
    <cellStyle name="Normal 7 2 2 4 3 3 2" xfId="36805" xr:uid="{00000000-0005-0000-0000-0000538F0000}"/>
    <cellStyle name="Normal 7 2 2 4 3 3 3" xfId="36806" xr:uid="{00000000-0005-0000-0000-0000548F0000}"/>
    <cellStyle name="Normal 7 2 2 4 3 4" xfId="36807" xr:uid="{00000000-0005-0000-0000-0000558F0000}"/>
    <cellStyle name="Normal 7 2 2 4 3 4 2" xfId="36808" xr:uid="{00000000-0005-0000-0000-0000568F0000}"/>
    <cellStyle name="Normal 7 2 2 4 3 4 3" xfId="36809" xr:uid="{00000000-0005-0000-0000-0000578F0000}"/>
    <cellStyle name="Normal 7 2 2 4 3 5" xfId="36810" xr:uid="{00000000-0005-0000-0000-0000588F0000}"/>
    <cellStyle name="Normal 7 2 2 4 3 5 2" xfId="36811" xr:uid="{00000000-0005-0000-0000-0000598F0000}"/>
    <cellStyle name="Normal 7 2 2 4 3 5 3" xfId="36812" xr:uid="{00000000-0005-0000-0000-00005A8F0000}"/>
    <cellStyle name="Normal 7 2 2 4 3 6" xfId="36813" xr:uid="{00000000-0005-0000-0000-00005B8F0000}"/>
    <cellStyle name="Normal 7 2 2 4 3 7" xfId="36814" xr:uid="{00000000-0005-0000-0000-00005C8F0000}"/>
    <cellStyle name="Normal 7 2 2 4 4" xfId="36815" xr:uid="{00000000-0005-0000-0000-00005D8F0000}"/>
    <cellStyle name="Normal 7 2 2 4 4 2" xfId="36816" xr:uid="{00000000-0005-0000-0000-00005E8F0000}"/>
    <cellStyle name="Normal 7 2 2 4 4 2 2" xfId="36817" xr:uid="{00000000-0005-0000-0000-00005F8F0000}"/>
    <cellStyle name="Normal 7 2 2 4 4 2 3" xfId="36818" xr:uid="{00000000-0005-0000-0000-0000608F0000}"/>
    <cellStyle name="Normal 7 2 2 4 4 3" xfId="36819" xr:uid="{00000000-0005-0000-0000-0000618F0000}"/>
    <cellStyle name="Normal 7 2 2 4 4 3 2" xfId="36820" xr:uid="{00000000-0005-0000-0000-0000628F0000}"/>
    <cellStyle name="Normal 7 2 2 4 4 3 3" xfId="36821" xr:uid="{00000000-0005-0000-0000-0000638F0000}"/>
    <cellStyle name="Normal 7 2 2 4 4 4" xfId="36822" xr:uid="{00000000-0005-0000-0000-0000648F0000}"/>
    <cellStyle name="Normal 7 2 2 4 4 4 2" xfId="36823" xr:uid="{00000000-0005-0000-0000-0000658F0000}"/>
    <cellStyle name="Normal 7 2 2 4 4 4 3" xfId="36824" xr:uid="{00000000-0005-0000-0000-0000668F0000}"/>
    <cellStyle name="Normal 7 2 2 4 4 5" xfId="36825" xr:uid="{00000000-0005-0000-0000-0000678F0000}"/>
    <cellStyle name="Normal 7 2 2 4 4 5 2" xfId="36826" xr:uid="{00000000-0005-0000-0000-0000688F0000}"/>
    <cellStyle name="Normal 7 2 2 4 4 5 3" xfId="36827" xr:uid="{00000000-0005-0000-0000-0000698F0000}"/>
    <cellStyle name="Normal 7 2 2 4 4 6" xfId="36828" xr:uid="{00000000-0005-0000-0000-00006A8F0000}"/>
    <cellStyle name="Normal 7 2 2 4 4 7" xfId="36829" xr:uid="{00000000-0005-0000-0000-00006B8F0000}"/>
    <cellStyle name="Normal 7 2 2 4 5" xfId="36830" xr:uid="{00000000-0005-0000-0000-00006C8F0000}"/>
    <cellStyle name="Normal 7 2 2 4 5 2" xfId="36831" xr:uid="{00000000-0005-0000-0000-00006D8F0000}"/>
    <cellStyle name="Normal 7 2 2 4 5 2 2" xfId="36832" xr:uid="{00000000-0005-0000-0000-00006E8F0000}"/>
    <cellStyle name="Normal 7 2 2 4 5 2 3" xfId="36833" xr:uid="{00000000-0005-0000-0000-00006F8F0000}"/>
    <cellStyle name="Normal 7 2 2 4 5 3" xfId="36834" xr:uid="{00000000-0005-0000-0000-0000708F0000}"/>
    <cellStyle name="Normal 7 2 2 4 5 3 2" xfId="36835" xr:uid="{00000000-0005-0000-0000-0000718F0000}"/>
    <cellStyle name="Normal 7 2 2 4 5 3 3" xfId="36836" xr:uid="{00000000-0005-0000-0000-0000728F0000}"/>
    <cellStyle name="Normal 7 2 2 4 5 4" xfId="36837" xr:uid="{00000000-0005-0000-0000-0000738F0000}"/>
    <cellStyle name="Normal 7 2 2 4 5 4 2" xfId="36838" xr:uid="{00000000-0005-0000-0000-0000748F0000}"/>
    <cellStyle name="Normal 7 2 2 4 5 4 3" xfId="36839" xr:uid="{00000000-0005-0000-0000-0000758F0000}"/>
    <cellStyle name="Normal 7 2 2 4 5 5" xfId="36840" xr:uid="{00000000-0005-0000-0000-0000768F0000}"/>
    <cellStyle name="Normal 7 2 2 4 5 5 2" xfId="36841" xr:uid="{00000000-0005-0000-0000-0000778F0000}"/>
    <cellStyle name="Normal 7 2 2 4 5 5 3" xfId="36842" xr:uid="{00000000-0005-0000-0000-0000788F0000}"/>
    <cellStyle name="Normal 7 2 2 4 5 6" xfId="36843" xr:uid="{00000000-0005-0000-0000-0000798F0000}"/>
    <cellStyle name="Normal 7 2 2 4 5 7" xfId="36844" xr:uid="{00000000-0005-0000-0000-00007A8F0000}"/>
    <cellStyle name="Normal 7 2 2 4 6" xfId="36845" xr:uid="{00000000-0005-0000-0000-00007B8F0000}"/>
    <cellStyle name="Normal 7 2 2 4 6 2" xfId="36846" xr:uid="{00000000-0005-0000-0000-00007C8F0000}"/>
    <cellStyle name="Normal 7 2 2 4 6 3" xfId="36847" xr:uid="{00000000-0005-0000-0000-00007D8F0000}"/>
    <cellStyle name="Normal 7 2 2 4 7" xfId="36848" xr:uid="{00000000-0005-0000-0000-00007E8F0000}"/>
    <cellStyle name="Normal 7 2 2 4 7 2" xfId="36849" xr:uid="{00000000-0005-0000-0000-00007F8F0000}"/>
    <cellStyle name="Normal 7 2 2 4 7 3" xfId="36850" xr:uid="{00000000-0005-0000-0000-0000808F0000}"/>
    <cellStyle name="Normal 7 2 2 4 8" xfId="36851" xr:uid="{00000000-0005-0000-0000-0000818F0000}"/>
    <cellStyle name="Normal 7 2 2 4 8 2" xfId="36852" xr:uid="{00000000-0005-0000-0000-0000828F0000}"/>
    <cellStyle name="Normal 7 2 2 4 8 3" xfId="36853" xr:uid="{00000000-0005-0000-0000-0000838F0000}"/>
    <cellStyle name="Normal 7 2 2 4 9" xfId="36854" xr:uid="{00000000-0005-0000-0000-0000848F0000}"/>
    <cellStyle name="Normal 7 2 2 4 9 2" xfId="36855" xr:uid="{00000000-0005-0000-0000-0000858F0000}"/>
    <cellStyle name="Normal 7 2 2 4 9 3" xfId="36856" xr:uid="{00000000-0005-0000-0000-0000868F0000}"/>
    <cellStyle name="Normal 7 2 2 5" xfId="36857" xr:uid="{00000000-0005-0000-0000-0000878F0000}"/>
    <cellStyle name="Normal 7 2 2 5 2" xfId="36858" xr:uid="{00000000-0005-0000-0000-0000888F0000}"/>
    <cellStyle name="Normal 7 2 2 5 2 2" xfId="36859" xr:uid="{00000000-0005-0000-0000-0000898F0000}"/>
    <cellStyle name="Normal 7 2 2 5 2 2 2" xfId="36860" xr:uid="{00000000-0005-0000-0000-00008A8F0000}"/>
    <cellStyle name="Normal 7 2 2 5 2 2 3" xfId="36861" xr:uid="{00000000-0005-0000-0000-00008B8F0000}"/>
    <cellStyle name="Normal 7 2 2 5 2 3" xfId="36862" xr:uid="{00000000-0005-0000-0000-00008C8F0000}"/>
    <cellStyle name="Normal 7 2 2 5 2 3 2" xfId="36863" xr:uid="{00000000-0005-0000-0000-00008D8F0000}"/>
    <cellStyle name="Normal 7 2 2 5 2 3 3" xfId="36864" xr:uid="{00000000-0005-0000-0000-00008E8F0000}"/>
    <cellStyle name="Normal 7 2 2 5 2 4" xfId="36865" xr:uid="{00000000-0005-0000-0000-00008F8F0000}"/>
    <cellStyle name="Normal 7 2 2 5 2 4 2" xfId="36866" xr:uid="{00000000-0005-0000-0000-0000908F0000}"/>
    <cellStyle name="Normal 7 2 2 5 2 4 3" xfId="36867" xr:uid="{00000000-0005-0000-0000-0000918F0000}"/>
    <cellStyle name="Normal 7 2 2 5 2 5" xfId="36868" xr:uid="{00000000-0005-0000-0000-0000928F0000}"/>
    <cellStyle name="Normal 7 2 2 5 2 5 2" xfId="36869" xr:uid="{00000000-0005-0000-0000-0000938F0000}"/>
    <cellStyle name="Normal 7 2 2 5 2 5 3" xfId="36870" xr:uid="{00000000-0005-0000-0000-0000948F0000}"/>
    <cellStyle name="Normal 7 2 2 5 2 6" xfId="36871" xr:uid="{00000000-0005-0000-0000-0000958F0000}"/>
    <cellStyle name="Normal 7 2 2 5 2 7" xfId="36872" xr:uid="{00000000-0005-0000-0000-0000968F0000}"/>
    <cellStyle name="Normal 7 2 2 5 3" xfId="36873" xr:uid="{00000000-0005-0000-0000-0000978F0000}"/>
    <cellStyle name="Normal 7 2 2 5 3 2" xfId="36874" xr:uid="{00000000-0005-0000-0000-0000988F0000}"/>
    <cellStyle name="Normal 7 2 2 5 3 3" xfId="36875" xr:uid="{00000000-0005-0000-0000-0000998F0000}"/>
    <cellStyle name="Normal 7 2 2 5 4" xfId="36876" xr:uid="{00000000-0005-0000-0000-00009A8F0000}"/>
    <cellStyle name="Normal 7 2 2 5 4 2" xfId="36877" xr:uid="{00000000-0005-0000-0000-00009B8F0000}"/>
    <cellStyle name="Normal 7 2 2 5 4 3" xfId="36878" xr:uid="{00000000-0005-0000-0000-00009C8F0000}"/>
    <cellStyle name="Normal 7 2 2 5 5" xfId="36879" xr:uid="{00000000-0005-0000-0000-00009D8F0000}"/>
    <cellStyle name="Normal 7 2 2 5 5 2" xfId="36880" xr:uid="{00000000-0005-0000-0000-00009E8F0000}"/>
    <cellStyle name="Normal 7 2 2 5 5 3" xfId="36881" xr:uid="{00000000-0005-0000-0000-00009F8F0000}"/>
    <cellStyle name="Normal 7 2 2 5 6" xfId="36882" xr:uid="{00000000-0005-0000-0000-0000A08F0000}"/>
    <cellStyle name="Normal 7 2 2 5 6 2" xfId="36883" xr:uid="{00000000-0005-0000-0000-0000A18F0000}"/>
    <cellStyle name="Normal 7 2 2 5 6 3" xfId="36884" xr:uid="{00000000-0005-0000-0000-0000A28F0000}"/>
    <cellStyle name="Normal 7 2 2 5 7" xfId="36885" xr:uid="{00000000-0005-0000-0000-0000A38F0000}"/>
    <cellStyle name="Normal 7 2 2 5 8" xfId="36886" xr:uid="{00000000-0005-0000-0000-0000A48F0000}"/>
    <cellStyle name="Normal 7 2 2 6" xfId="36887" xr:uid="{00000000-0005-0000-0000-0000A58F0000}"/>
    <cellStyle name="Normal 7 2 2 6 2" xfId="36888" xr:uid="{00000000-0005-0000-0000-0000A68F0000}"/>
    <cellStyle name="Normal 7 2 2 6 2 2" xfId="36889" xr:uid="{00000000-0005-0000-0000-0000A78F0000}"/>
    <cellStyle name="Normal 7 2 2 6 2 2 2" xfId="36890" xr:uid="{00000000-0005-0000-0000-0000A88F0000}"/>
    <cellStyle name="Normal 7 2 2 6 2 2 3" xfId="36891" xr:uid="{00000000-0005-0000-0000-0000A98F0000}"/>
    <cellStyle name="Normal 7 2 2 6 2 3" xfId="36892" xr:uid="{00000000-0005-0000-0000-0000AA8F0000}"/>
    <cellStyle name="Normal 7 2 2 6 2 3 2" xfId="36893" xr:uid="{00000000-0005-0000-0000-0000AB8F0000}"/>
    <cellStyle name="Normal 7 2 2 6 2 3 3" xfId="36894" xr:uid="{00000000-0005-0000-0000-0000AC8F0000}"/>
    <cellStyle name="Normal 7 2 2 6 2 4" xfId="36895" xr:uid="{00000000-0005-0000-0000-0000AD8F0000}"/>
    <cellStyle name="Normal 7 2 2 6 2 4 2" xfId="36896" xr:uid="{00000000-0005-0000-0000-0000AE8F0000}"/>
    <cellStyle name="Normal 7 2 2 6 2 4 3" xfId="36897" xr:uid="{00000000-0005-0000-0000-0000AF8F0000}"/>
    <cellStyle name="Normal 7 2 2 6 2 5" xfId="36898" xr:uid="{00000000-0005-0000-0000-0000B08F0000}"/>
    <cellStyle name="Normal 7 2 2 6 2 5 2" xfId="36899" xr:uid="{00000000-0005-0000-0000-0000B18F0000}"/>
    <cellStyle name="Normal 7 2 2 6 2 5 3" xfId="36900" xr:uid="{00000000-0005-0000-0000-0000B28F0000}"/>
    <cellStyle name="Normal 7 2 2 6 2 6" xfId="36901" xr:uid="{00000000-0005-0000-0000-0000B38F0000}"/>
    <cellStyle name="Normal 7 2 2 6 2 7" xfId="36902" xr:uid="{00000000-0005-0000-0000-0000B48F0000}"/>
    <cellStyle name="Normal 7 2 2 6 3" xfId="36903" xr:uid="{00000000-0005-0000-0000-0000B58F0000}"/>
    <cellStyle name="Normal 7 2 2 6 3 2" xfId="36904" xr:uid="{00000000-0005-0000-0000-0000B68F0000}"/>
    <cellStyle name="Normal 7 2 2 6 3 3" xfId="36905" xr:uid="{00000000-0005-0000-0000-0000B78F0000}"/>
    <cellStyle name="Normal 7 2 2 6 4" xfId="36906" xr:uid="{00000000-0005-0000-0000-0000B88F0000}"/>
    <cellStyle name="Normal 7 2 2 6 4 2" xfId="36907" xr:uid="{00000000-0005-0000-0000-0000B98F0000}"/>
    <cellStyle name="Normal 7 2 2 6 4 3" xfId="36908" xr:uid="{00000000-0005-0000-0000-0000BA8F0000}"/>
    <cellStyle name="Normal 7 2 2 6 5" xfId="36909" xr:uid="{00000000-0005-0000-0000-0000BB8F0000}"/>
    <cellStyle name="Normal 7 2 2 6 5 2" xfId="36910" xr:uid="{00000000-0005-0000-0000-0000BC8F0000}"/>
    <cellStyle name="Normal 7 2 2 6 5 3" xfId="36911" xr:uid="{00000000-0005-0000-0000-0000BD8F0000}"/>
    <cellStyle name="Normal 7 2 2 6 6" xfId="36912" xr:uid="{00000000-0005-0000-0000-0000BE8F0000}"/>
    <cellStyle name="Normal 7 2 2 6 6 2" xfId="36913" xr:uid="{00000000-0005-0000-0000-0000BF8F0000}"/>
    <cellStyle name="Normal 7 2 2 6 6 3" xfId="36914" xr:uid="{00000000-0005-0000-0000-0000C08F0000}"/>
    <cellStyle name="Normal 7 2 2 6 7" xfId="36915" xr:uid="{00000000-0005-0000-0000-0000C18F0000}"/>
    <cellStyle name="Normal 7 2 2 6 8" xfId="36916" xr:uid="{00000000-0005-0000-0000-0000C28F0000}"/>
    <cellStyle name="Normal 7 2 2 7" xfId="36917" xr:uid="{00000000-0005-0000-0000-0000C38F0000}"/>
    <cellStyle name="Normal 7 2 2 7 2" xfId="36918" xr:uid="{00000000-0005-0000-0000-0000C48F0000}"/>
    <cellStyle name="Normal 7 2 2 7 2 2" xfId="36919" xr:uid="{00000000-0005-0000-0000-0000C58F0000}"/>
    <cellStyle name="Normal 7 2 2 7 2 3" xfId="36920" xr:uid="{00000000-0005-0000-0000-0000C68F0000}"/>
    <cellStyle name="Normal 7 2 2 7 3" xfId="36921" xr:uid="{00000000-0005-0000-0000-0000C78F0000}"/>
    <cellStyle name="Normal 7 2 2 7 3 2" xfId="36922" xr:uid="{00000000-0005-0000-0000-0000C88F0000}"/>
    <cellStyle name="Normal 7 2 2 7 3 3" xfId="36923" xr:uid="{00000000-0005-0000-0000-0000C98F0000}"/>
    <cellStyle name="Normal 7 2 2 7 4" xfId="36924" xr:uid="{00000000-0005-0000-0000-0000CA8F0000}"/>
    <cellStyle name="Normal 7 2 2 7 4 2" xfId="36925" xr:uid="{00000000-0005-0000-0000-0000CB8F0000}"/>
    <cellStyle name="Normal 7 2 2 7 4 3" xfId="36926" xr:uid="{00000000-0005-0000-0000-0000CC8F0000}"/>
    <cellStyle name="Normal 7 2 2 7 5" xfId="36927" xr:uid="{00000000-0005-0000-0000-0000CD8F0000}"/>
    <cellStyle name="Normal 7 2 2 7 5 2" xfId="36928" xr:uid="{00000000-0005-0000-0000-0000CE8F0000}"/>
    <cellStyle name="Normal 7 2 2 7 5 3" xfId="36929" xr:uid="{00000000-0005-0000-0000-0000CF8F0000}"/>
    <cellStyle name="Normal 7 2 2 7 6" xfId="36930" xr:uid="{00000000-0005-0000-0000-0000D08F0000}"/>
    <cellStyle name="Normal 7 2 2 7 7" xfId="36931" xr:uid="{00000000-0005-0000-0000-0000D18F0000}"/>
    <cellStyle name="Normal 7 2 2 8" xfId="36932" xr:uid="{00000000-0005-0000-0000-0000D28F0000}"/>
    <cellStyle name="Normal 7 2 2 8 2" xfId="36933" xr:uid="{00000000-0005-0000-0000-0000D38F0000}"/>
    <cellStyle name="Normal 7 2 2 8 2 2" xfId="36934" xr:uid="{00000000-0005-0000-0000-0000D48F0000}"/>
    <cellStyle name="Normal 7 2 2 8 2 3" xfId="36935" xr:uid="{00000000-0005-0000-0000-0000D58F0000}"/>
    <cellStyle name="Normal 7 2 2 8 3" xfId="36936" xr:uid="{00000000-0005-0000-0000-0000D68F0000}"/>
    <cellStyle name="Normal 7 2 2 8 3 2" xfId="36937" xr:uid="{00000000-0005-0000-0000-0000D78F0000}"/>
    <cellStyle name="Normal 7 2 2 8 3 3" xfId="36938" xr:uid="{00000000-0005-0000-0000-0000D88F0000}"/>
    <cellStyle name="Normal 7 2 2 8 4" xfId="36939" xr:uid="{00000000-0005-0000-0000-0000D98F0000}"/>
    <cellStyle name="Normal 7 2 2 8 4 2" xfId="36940" xr:uid="{00000000-0005-0000-0000-0000DA8F0000}"/>
    <cellStyle name="Normal 7 2 2 8 4 3" xfId="36941" xr:uid="{00000000-0005-0000-0000-0000DB8F0000}"/>
    <cellStyle name="Normal 7 2 2 8 5" xfId="36942" xr:uid="{00000000-0005-0000-0000-0000DC8F0000}"/>
    <cellStyle name="Normal 7 2 2 8 5 2" xfId="36943" xr:uid="{00000000-0005-0000-0000-0000DD8F0000}"/>
    <cellStyle name="Normal 7 2 2 8 5 3" xfId="36944" xr:uid="{00000000-0005-0000-0000-0000DE8F0000}"/>
    <cellStyle name="Normal 7 2 2 8 6" xfId="36945" xr:uid="{00000000-0005-0000-0000-0000DF8F0000}"/>
    <cellStyle name="Normal 7 2 2 8 7" xfId="36946" xr:uid="{00000000-0005-0000-0000-0000E08F0000}"/>
    <cellStyle name="Normal 7 2 2 9" xfId="36947" xr:uid="{00000000-0005-0000-0000-0000E18F0000}"/>
    <cellStyle name="Normal 7 2 2 9 2" xfId="36948" xr:uid="{00000000-0005-0000-0000-0000E28F0000}"/>
    <cellStyle name="Normal 7 2 2 9 2 2" xfId="36949" xr:uid="{00000000-0005-0000-0000-0000E38F0000}"/>
    <cellStyle name="Normal 7 2 2 9 2 3" xfId="36950" xr:uid="{00000000-0005-0000-0000-0000E48F0000}"/>
    <cellStyle name="Normal 7 2 2 9 3" xfId="36951" xr:uid="{00000000-0005-0000-0000-0000E58F0000}"/>
    <cellStyle name="Normal 7 2 2 9 3 2" xfId="36952" xr:uid="{00000000-0005-0000-0000-0000E68F0000}"/>
    <cellStyle name="Normal 7 2 2 9 3 3" xfId="36953" xr:uid="{00000000-0005-0000-0000-0000E78F0000}"/>
    <cellStyle name="Normal 7 2 2 9 4" xfId="36954" xr:uid="{00000000-0005-0000-0000-0000E88F0000}"/>
    <cellStyle name="Normal 7 2 2 9 4 2" xfId="36955" xr:uid="{00000000-0005-0000-0000-0000E98F0000}"/>
    <cellStyle name="Normal 7 2 2 9 4 3" xfId="36956" xr:uid="{00000000-0005-0000-0000-0000EA8F0000}"/>
    <cellStyle name="Normal 7 2 2 9 5" xfId="36957" xr:uid="{00000000-0005-0000-0000-0000EB8F0000}"/>
    <cellStyle name="Normal 7 2 2 9 5 2" xfId="36958" xr:uid="{00000000-0005-0000-0000-0000EC8F0000}"/>
    <cellStyle name="Normal 7 2 2 9 5 3" xfId="36959" xr:uid="{00000000-0005-0000-0000-0000ED8F0000}"/>
    <cellStyle name="Normal 7 2 2 9 6" xfId="36960" xr:uid="{00000000-0005-0000-0000-0000EE8F0000}"/>
    <cellStyle name="Normal 7 2 2 9 7" xfId="36961" xr:uid="{00000000-0005-0000-0000-0000EF8F0000}"/>
    <cellStyle name="Normal 7 2 20" xfId="35987" xr:uid="{00000000-0005-0000-0000-0000F08F0000}"/>
    <cellStyle name="Normal 7 2 3" xfId="36962" xr:uid="{00000000-0005-0000-0000-0000F18F0000}"/>
    <cellStyle name="Normal 7 2 3 2" xfId="36963" xr:uid="{00000000-0005-0000-0000-0000F28F0000}"/>
    <cellStyle name="Normal 7 2 4" xfId="36964" xr:uid="{00000000-0005-0000-0000-0000F38F0000}"/>
    <cellStyle name="Normal 7 2 4 10" xfId="36965" xr:uid="{00000000-0005-0000-0000-0000F48F0000}"/>
    <cellStyle name="Normal 7 2 4 10 2" xfId="36966" xr:uid="{00000000-0005-0000-0000-0000F58F0000}"/>
    <cellStyle name="Normal 7 2 4 10 3" xfId="36967" xr:uid="{00000000-0005-0000-0000-0000F68F0000}"/>
    <cellStyle name="Normal 7 2 4 11" xfId="36968" xr:uid="{00000000-0005-0000-0000-0000F78F0000}"/>
    <cellStyle name="Normal 7 2 4 11 2" xfId="36969" xr:uid="{00000000-0005-0000-0000-0000F88F0000}"/>
    <cellStyle name="Normal 7 2 4 11 3" xfId="36970" xr:uid="{00000000-0005-0000-0000-0000F98F0000}"/>
    <cellStyle name="Normal 7 2 4 12" xfId="36971" xr:uid="{00000000-0005-0000-0000-0000FA8F0000}"/>
    <cellStyle name="Normal 7 2 4 12 2" xfId="36972" xr:uid="{00000000-0005-0000-0000-0000FB8F0000}"/>
    <cellStyle name="Normal 7 2 4 12 3" xfId="36973" xr:uid="{00000000-0005-0000-0000-0000FC8F0000}"/>
    <cellStyle name="Normal 7 2 4 13" xfId="36974" xr:uid="{00000000-0005-0000-0000-0000FD8F0000}"/>
    <cellStyle name="Normal 7 2 4 13 2" xfId="36975" xr:uid="{00000000-0005-0000-0000-0000FE8F0000}"/>
    <cellStyle name="Normal 7 2 4 13 3" xfId="36976" xr:uid="{00000000-0005-0000-0000-0000FF8F0000}"/>
    <cellStyle name="Normal 7 2 4 14" xfId="36977" xr:uid="{00000000-0005-0000-0000-000000900000}"/>
    <cellStyle name="Normal 7 2 4 15" xfId="36978" xr:uid="{00000000-0005-0000-0000-000001900000}"/>
    <cellStyle name="Normal 7 2 4 2" xfId="36979" xr:uid="{00000000-0005-0000-0000-000002900000}"/>
    <cellStyle name="Normal 7 2 4 2 10" xfId="36980" xr:uid="{00000000-0005-0000-0000-000003900000}"/>
    <cellStyle name="Normal 7 2 4 2 10 2" xfId="36981" xr:uid="{00000000-0005-0000-0000-000004900000}"/>
    <cellStyle name="Normal 7 2 4 2 10 3" xfId="36982" xr:uid="{00000000-0005-0000-0000-000005900000}"/>
    <cellStyle name="Normal 7 2 4 2 11" xfId="36983" xr:uid="{00000000-0005-0000-0000-000006900000}"/>
    <cellStyle name="Normal 7 2 4 2 11 2" xfId="36984" xr:uid="{00000000-0005-0000-0000-000007900000}"/>
    <cellStyle name="Normal 7 2 4 2 11 3" xfId="36985" xr:uid="{00000000-0005-0000-0000-000008900000}"/>
    <cellStyle name="Normal 7 2 4 2 12" xfId="36986" xr:uid="{00000000-0005-0000-0000-000009900000}"/>
    <cellStyle name="Normal 7 2 4 2 12 2" xfId="36987" xr:uid="{00000000-0005-0000-0000-00000A900000}"/>
    <cellStyle name="Normal 7 2 4 2 12 3" xfId="36988" xr:uid="{00000000-0005-0000-0000-00000B900000}"/>
    <cellStyle name="Normal 7 2 4 2 13" xfId="36989" xr:uid="{00000000-0005-0000-0000-00000C900000}"/>
    <cellStyle name="Normal 7 2 4 2 14" xfId="36990" xr:uid="{00000000-0005-0000-0000-00000D900000}"/>
    <cellStyle name="Normal 7 2 4 2 2" xfId="36991" xr:uid="{00000000-0005-0000-0000-00000E900000}"/>
    <cellStyle name="Normal 7 2 4 2 2 10" xfId="36992" xr:uid="{00000000-0005-0000-0000-00000F900000}"/>
    <cellStyle name="Normal 7 2 4 2 2 11" xfId="36993" xr:uid="{00000000-0005-0000-0000-000010900000}"/>
    <cellStyle name="Normal 7 2 4 2 2 2" xfId="36994" xr:uid="{00000000-0005-0000-0000-000011900000}"/>
    <cellStyle name="Normal 7 2 4 2 2 2 2" xfId="36995" xr:uid="{00000000-0005-0000-0000-000012900000}"/>
    <cellStyle name="Normal 7 2 4 2 2 2 2 2" xfId="36996" xr:uid="{00000000-0005-0000-0000-000013900000}"/>
    <cellStyle name="Normal 7 2 4 2 2 2 2 2 2" xfId="36997" xr:uid="{00000000-0005-0000-0000-000014900000}"/>
    <cellStyle name="Normal 7 2 4 2 2 2 2 2 3" xfId="36998" xr:uid="{00000000-0005-0000-0000-000015900000}"/>
    <cellStyle name="Normal 7 2 4 2 2 2 2 3" xfId="36999" xr:uid="{00000000-0005-0000-0000-000016900000}"/>
    <cellStyle name="Normal 7 2 4 2 2 2 2 3 2" xfId="37000" xr:uid="{00000000-0005-0000-0000-000017900000}"/>
    <cellStyle name="Normal 7 2 4 2 2 2 2 3 3" xfId="37001" xr:uid="{00000000-0005-0000-0000-000018900000}"/>
    <cellStyle name="Normal 7 2 4 2 2 2 2 4" xfId="37002" xr:uid="{00000000-0005-0000-0000-000019900000}"/>
    <cellStyle name="Normal 7 2 4 2 2 2 2 4 2" xfId="37003" xr:uid="{00000000-0005-0000-0000-00001A900000}"/>
    <cellStyle name="Normal 7 2 4 2 2 2 2 4 3" xfId="37004" xr:uid="{00000000-0005-0000-0000-00001B900000}"/>
    <cellStyle name="Normal 7 2 4 2 2 2 2 5" xfId="37005" xr:uid="{00000000-0005-0000-0000-00001C900000}"/>
    <cellStyle name="Normal 7 2 4 2 2 2 2 5 2" xfId="37006" xr:uid="{00000000-0005-0000-0000-00001D900000}"/>
    <cellStyle name="Normal 7 2 4 2 2 2 2 5 3" xfId="37007" xr:uid="{00000000-0005-0000-0000-00001E900000}"/>
    <cellStyle name="Normal 7 2 4 2 2 2 2 6" xfId="37008" xr:uid="{00000000-0005-0000-0000-00001F900000}"/>
    <cellStyle name="Normal 7 2 4 2 2 2 2 7" xfId="37009" xr:uid="{00000000-0005-0000-0000-000020900000}"/>
    <cellStyle name="Normal 7 2 4 2 2 2 3" xfId="37010" xr:uid="{00000000-0005-0000-0000-000021900000}"/>
    <cellStyle name="Normal 7 2 4 2 2 2 3 2" xfId="37011" xr:uid="{00000000-0005-0000-0000-000022900000}"/>
    <cellStyle name="Normal 7 2 4 2 2 2 3 3" xfId="37012" xr:uid="{00000000-0005-0000-0000-000023900000}"/>
    <cellStyle name="Normal 7 2 4 2 2 2 4" xfId="37013" xr:uid="{00000000-0005-0000-0000-000024900000}"/>
    <cellStyle name="Normal 7 2 4 2 2 2 4 2" xfId="37014" xr:uid="{00000000-0005-0000-0000-000025900000}"/>
    <cellStyle name="Normal 7 2 4 2 2 2 4 3" xfId="37015" xr:uid="{00000000-0005-0000-0000-000026900000}"/>
    <cellStyle name="Normal 7 2 4 2 2 2 5" xfId="37016" xr:uid="{00000000-0005-0000-0000-000027900000}"/>
    <cellStyle name="Normal 7 2 4 2 2 2 5 2" xfId="37017" xr:uid="{00000000-0005-0000-0000-000028900000}"/>
    <cellStyle name="Normal 7 2 4 2 2 2 5 3" xfId="37018" xr:uid="{00000000-0005-0000-0000-000029900000}"/>
    <cellStyle name="Normal 7 2 4 2 2 2 6" xfId="37019" xr:uid="{00000000-0005-0000-0000-00002A900000}"/>
    <cellStyle name="Normal 7 2 4 2 2 2 6 2" xfId="37020" xr:uid="{00000000-0005-0000-0000-00002B900000}"/>
    <cellStyle name="Normal 7 2 4 2 2 2 6 3" xfId="37021" xr:uid="{00000000-0005-0000-0000-00002C900000}"/>
    <cellStyle name="Normal 7 2 4 2 2 2 7" xfId="37022" xr:uid="{00000000-0005-0000-0000-00002D900000}"/>
    <cellStyle name="Normal 7 2 4 2 2 2 8" xfId="37023" xr:uid="{00000000-0005-0000-0000-00002E900000}"/>
    <cellStyle name="Normal 7 2 4 2 2 3" xfId="37024" xr:uid="{00000000-0005-0000-0000-00002F900000}"/>
    <cellStyle name="Normal 7 2 4 2 2 3 2" xfId="37025" xr:uid="{00000000-0005-0000-0000-000030900000}"/>
    <cellStyle name="Normal 7 2 4 2 2 3 2 2" xfId="37026" xr:uid="{00000000-0005-0000-0000-000031900000}"/>
    <cellStyle name="Normal 7 2 4 2 2 3 2 3" xfId="37027" xr:uid="{00000000-0005-0000-0000-000032900000}"/>
    <cellStyle name="Normal 7 2 4 2 2 3 3" xfId="37028" xr:uid="{00000000-0005-0000-0000-000033900000}"/>
    <cellStyle name="Normal 7 2 4 2 2 3 3 2" xfId="37029" xr:uid="{00000000-0005-0000-0000-000034900000}"/>
    <cellStyle name="Normal 7 2 4 2 2 3 3 3" xfId="37030" xr:uid="{00000000-0005-0000-0000-000035900000}"/>
    <cellStyle name="Normal 7 2 4 2 2 3 4" xfId="37031" xr:uid="{00000000-0005-0000-0000-000036900000}"/>
    <cellStyle name="Normal 7 2 4 2 2 3 4 2" xfId="37032" xr:uid="{00000000-0005-0000-0000-000037900000}"/>
    <cellStyle name="Normal 7 2 4 2 2 3 4 3" xfId="37033" xr:uid="{00000000-0005-0000-0000-000038900000}"/>
    <cellStyle name="Normal 7 2 4 2 2 3 5" xfId="37034" xr:uid="{00000000-0005-0000-0000-000039900000}"/>
    <cellStyle name="Normal 7 2 4 2 2 3 5 2" xfId="37035" xr:uid="{00000000-0005-0000-0000-00003A900000}"/>
    <cellStyle name="Normal 7 2 4 2 2 3 5 3" xfId="37036" xr:uid="{00000000-0005-0000-0000-00003B900000}"/>
    <cellStyle name="Normal 7 2 4 2 2 3 6" xfId="37037" xr:uid="{00000000-0005-0000-0000-00003C900000}"/>
    <cellStyle name="Normal 7 2 4 2 2 3 7" xfId="37038" xr:uid="{00000000-0005-0000-0000-00003D900000}"/>
    <cellStyle name="Normal 7 2 4 2 2 4" xfId="37039" xr:uid="{00000000-0005-0000-0000-00003E900000}"/>
    <cellStyle name="Normal 7 2 4 2 2 4 2" xfId="37040" xr:uid="{00000000-0005-0000-0000-00003F900000}"/>
    <cellStyle name="Normal 7 2 4 2 2 4 2 2" xfId="37041" xr:uid="{00000000-0005-0000-0000-000040900000}"/>
    <cellStyle name="Normal 7 2 4 2 2 4 2 3" xfId="37042" xr:uid="{00000000-0005-0000-0000-000041900000}"/>
    <cellStyle name="Normal 7 2 4 2 2 4 3" xfId="37043" xr:uid="{00000000-0005-0000-0000-000042900000}"/>
    <cellStyle name="Normal 7 2 4 2 2 4 3 2" xfId="37044" xr:uid="{00000000-0005-0000-0000-000043900000}"/>
    <cellStyle name="Normal 7 2 4 2 2 4 3 3" xfId="37045" xr:uid="{00000000-0005-0000-0000-000044900000}"/>
    <cellStyle name="Normal 7 2 4 2 2 4 4" xfId="37046" xr:uid="{00000000-0005-0000-0000-000045900000}"/>
    <cellStyle name="Normal 7 2 4 2 2 4 4 2" xfId="37047" xr:uid="{00000000-0005-0000-0000-000046900000}"/>
    <cellStyle name="Normal 7 2 4 2 2 4 4 3" xfId="37048" xr:uid="{00000000-0005-0000-0000-000047900000}"/>
    <cellStyle name="Normal 7 2 4 2 2 4 5" xfId="37049" xr:uid="{00000000-0005-0000-0000-000048900000}"/>
    <cellStyle name="Normal 7 2 4 2 2 4 5 2" xfId="37050" xr:uid="{00000000-0005-0000-0000-000049900000}"/>
    <cellStyle name="Normal 7 2 4 2 2 4 5 3" xfId="37051" xr:uid="{00000000-0005-0000-0000-00004A900000}"/>
    <cellStyle name="Normal 7 2 4 2 2 4 6" xfId="37052" xr:uid="{00000000-0005-0000-0000-00004B900000}"/>
    <cellStyle name="Normal 7 2 4 2 2 4 7" xfId="37053" xr:uid="{00000000-0005-0000-0000-00004C900000}"/>
    <cellStyle name="Normal 7 2 4 2 2 5" xfId="37054" xr:uid="{00000000-0005-0000-0000-00004D900000}"/>
    <cellStyle name="Normal 7 2 4 2 2 5 2" xfId="37055" xr:uid="{00000000-0005-0000-0000-00004E900000}"/>
    <cellStyle name="Normal 7 2 4 2 2 5 2 2" xfId="37056" xr:uid="{00000000-0005-0000-0000-00004F900000}"/>
    <cellStyle name="Normal 7 2 4 2 2 5 2 3" xfId="37057" xr:uid="{00000000-0005-0000-0000-000050900000}"/>
    <cellStyle name="Normal 7 2 4 2 2 5 3" xfId="37058" xr:uid="{00000000-0005-0000-0000-000051900000}"/>
    <cellStyle name="Normal 7 2 4 2 2 5 3 2" xfId="37059" xr:uid="{00000000-0005-0000-0000-000052900000}"/>
    <cellStyle name="Normal 7 2 4 2 2 5 3 3" xfId="37060" xr:uid="{00000000-0005-0000-0000-000053900000}"/>
    <cellStyle name="Normal 7 2 4 2 2 5 4" xfId="37061" xr:uid="{00000000-0005-0000-0000-000054900000}"/>
    <cellStyle name="Normal 7 2 4 2 2 5 4 2" xfId="37062" xr:uid="{00000000-0005-0000-0000-000055900000}"/>
    <cellStyle name="Normal 7 2 4 2 2 5 4 3" xfId="37063" xr:uid="{00000000-0005-0000-0000-000056900000}"/>
    <cellStyle name="Normal 7 2 4 2 2 5 5" xfId="37064" xr:uid="{00000000-0005-0000-0000-000057900000}"/>
    <cellStyle name="Normal 7 2 4 2 2 5 5 2" xfId="37065" xr:uid="{00000000-0005-0000-0000-000058900000}"/>
    <cellStyle name="Normal 7 2 4 2 2 5 5 3" xfId="37066" xr:uid="{00000000-0005-0000-0000-000059900000}"/>
    <cellStyle name="Normal 7 2 4 2 2 5 6" xfId="37067" xr:uid="{00000000-0005-0000-0000-00005A900000}"/>
    <cellStyle name="Normal 7 2 4 2 2 5 7" xfId="37068" xr:uid="{00000000-0005-0000-0000-00005B900000}"/>
    <cellStyle name="Normal 7 2 4 2 2 6" xfId="37069" xr:uid="{00000000-0005-0000-0000-00005C900000}"/>
    <cellStyle name="Normal 7 2 4 2 2 6 2" xfId="37070" xr:uid="{00000000-0005-0000-0000-00005D900000}"/>
    <cellStyle name="Normal 7 2 4 2 2 6 3" xfId="37071" xr:uid="{00000000-0005-0000-0000-00005E900000}"/>
    <cellStyle name="Normal 7 2 4 2 2 7" xfId="37072" xr:uid="{00000000-0005-0000-0000-00005F900000}"/>
    <cellStyle name="Normal 7 2 4 2 2 7 2" xfId="37073" xr:uid="{00000000-0005-0000-0000-000060900000}"/>
    <cellStyle name="Normal 7 2 4 2 2 7 3" xfId="37074" xr:uid="{00000000-0005-0000-0000-000061900000}"/>
    <cellStyle name="Normal 7 2 4 2 2 8" xfId="37075" xr:uid="{00000000-0005-0000-0000-000062900000}"/>
    <cellStyle name="Normal 7 2 4 2 2 8 2" xfId="37076" xr:uid="{00000000-0005-0000-0000-000063900000}"/>
    <cellStyle name="Normal 7 2 4 2 2 8 3" xfId="37077" xr:uid="{00000000-0005-0000-0000-000064900000}"/>
    <cellStyle name="Normal 7 2 4 2 2 9" xfId="37078" xr:uid="{00000000-0005-0000-0000-000065900000}"/>
    <cellStyle name="Normal 7 2 4 2 2 9 2" xfId="37079" xr:uid="{00000000-0005-0000-0000-000066900000}"/>
    <cellStyle name="Normal 7 2 4 2 2 9 3" xfId="37080" xr:uid="{00000000-0005-0000-0000-000067900000}"/>
    <cellStyle name="Normal 7 2 4 2 3" xfId="37081" xr:uid="{00000000-0005-0000-0000-000068900000}"/>
    <cellStyle name="Normal 7 2 4 2 3 2" xfId="37082" xr:uid="{00000000-0005-0000-0000-000069900000}"/>
    <cellStyle name="Normal 7 2 4 2 3 2 2" xfId="37083" xr:uid="{00000000-0005-0000-0000-00006A900000}"/>
    <cellStyle name="Normal 7 2 4 2 3 2 2 2" xfId="37084" xr:uid="{00000000-0005-0000-0000-00006B900000}"/>
    <cellStyle name="Normal 7 2 4 2 3 2 2 3" xfId="37085" xr:uid="{00000000-0005-0000-0000-00006C900000}"/>
    <cellStyle name="Normal 7 2 4 2 3 2 3" xfId="37086" xr:uid="{00000000-0005-0000-0000-00006D900000}"/>
    <cellStyle name="Normal 7 2 4 2 3 2 3 2" xfId="37087" xr:uid="{00000000-0005-0000-0000-00006E900000}"/>
    <cellStyle name="Normal 7 2 4 2 3 2 3 3" xfId="37088" xr:uid="{00000000-0005-0000-0000-00006F900000}"/>
    <cellStyle name="Normal 7 2 4 2 3 2 4" xfId="37089" xr:uid="{00000000-0005-0000-0000-000070900000}"/>
    <cellStyle name="Normal 7 2 4 2 3 2 4 2" xfId="37090" xr:uid="{00000000-0005-0000-0000-000071900000}"/>
    <cellStyle name="Normal 7 2 4 2 3 2 4 3" xfId="37091" xr:uid="{00000000-0005-0000-0000-000072900000}"/>
    <cellStyle name="Normal 7 2 4 2 3 2 5" xfId="37092" xr:uid="{00000000-0005-0000-0000-000073900000}"/>
    <cellStyle name="Normal 7 2 4 2 3 2 5 2" xfId="37093" xr:uid="{00000000-0005-0000-0000-000074900000}"/>
    <cellStyle name="Normal 7 2 4 2 3 2 5 3" xfId="37094" xr:uid="{00000000-0005-0000-0000-000075900000}"/>
    <cellStyle name="Normal 7 2 4 2 3 2 6" xfId="37095" xr:uid="{00000000-0005-0000-0000-000076900000}"/>
    <cellStyle name="Normal 7 2 4 2 3 2 7" xfId="37096" xr:uid="{00000000-0005-0000-0000-000077900000}"/>
    <cellStyle name="Normal 7 2 4 2 3 3" xfId="37097" xr:uid="{00000000-0005-0000-0000-000078900000}"/>
    <cellStyle name="Normal 7 2 4 2 3 3 2" xfId="37098" xr:uid="{00000000-0005-0000-0000-000079900000}"/>
    <cellStyle name="Normal 7 2 4 2 3 3 3" xfId="37099" xr:uid="{00000000-0005-0000-0000-00007A900000}"/>
    <cellStyle name="Normal 7 2 4 2 3 4" xfId="37100" xr:uid="{00000000-0005-0000-0000-00007B900000}"/>
    <cellStyle name="Normal 7 2 4 2 3 4 2" xfId="37101" xr:uid="{00000000-0005-0000-0000-00007C900000}"/>
    <cellStyle name="Normal 7 2 4 2 3 4 3" xfId="37102" xr:uid="{00000000-0005-0000-0000-00007D900000}"/>
    <cellStyle name="Normal 7 2 4 2 3 5" xfId="37103" xr:uid="{00000000-0005-0000-0000-00007E900000}"/>
    <cellStyle name="Normal 7 2 4 2 3 5 2" xfId="37104" xr:uid="{00000000-0005-0000-0000-00007F900000}"/>
    <cellStyle name="Normal 7 2 4 2 3 5 3" xfId="37105" xr:uid="{00000000-0005-0000-0000-000080900000}"/>
    <cellStyle name="Normal 7 2 4 2 3 6" xfId="37106" xr:uid="{00000000-0005-0000-0000-000081900000}"/>
    <cellStyle name="Normal 7 2 4 2 3 6 2" xfId="37107" xr:uid="{00000000-0005-0000-0000-000082900000}"/>
    <cellStyle name="Normal 7 2 4 2 3 6 3" xfId="37108" xr:uid="{00000000-0005-0000-0000-000083900000}"/>
    <cellStyle name="Normal 7 2 4 2 3 7" xfId="37109" xr:uid="{00000000-0005-0000-0000-000084900000}"/>
    <cellStyle name="Normal 7 2 4 2 3 8" xfId="37110" xr:uid="{00000000-0005-0000-0000-000085900000}"/>
    <cellStyle name="Normal 7 2 4 2 4" xfId="37111" xr:uid="{00000000-0005-0000-0000-000086900000}"/>
    <cellStyle name="Normal 7 2 4 2 4 2" xfId="37112" xr:uid="{00000000-0005-0000-0000-000087900000}"/>
    <cellStyle name="Normal 7 2 4 2 4 2 2" xfId="37113" xr:uid="{00000000-0005-0000-0000-000088900000}"/>
    <cellStyle name="Normal 7 2 4 2 4 2 2 2" xfId="37114" xr:uid="{00000000-0005-0000-0000-000089900000}"/>
    <cellStyle name="Normal 7 2 4 2 4 2 2 3" xfId="37115" xr:uid="{00000000-0005-0000-0000-00008A900000}"/>
    <cellStyle name="Normal 7 2 4 2 4 2 3" xfId="37116" xr:uid="{00000000-0005-0000-0000-00008B900000}"/>
    <cellStyle name="Normal 7 2 4 2 4 2 3 2" xfId="37117" xr:uid="{00000000-0005-0000-0000-00008C900000}"/>
    <cellStyle name="Normal 7 2 4 2 4 2 3 3" xfId="37118" xr:uid="{00000000-0005-0000-0000-00008D900000}"/>
    <cellStyle name="Normal 7 2 4 2 4 2 4" xfId="37119" xr:uid="{00000000-0005-0000-0000-00008E900000}"/>
    <cellStyle name="Normal 7 2 4 2 4 2 4 2" xfId="37120" xr:uid="{00000000-0005-0000-0000-00008F900000}"/>
    <cellStyle name="Normal 7 2 4 2 4 2 4 3" xfId="37121" xr:uid="{00000000-0005-0000-0000-000090900000}"/>
    <cellStyle name="Normal 7 2 4 2 4 2 5" xfId="37122" xr:uid="{00000000-0005-0000-0000-000091900000}"/>
    <cellStyle name="Normal 7 2 4 2 4 2 5 2" xfId="37123" xr:uid="{00000000-0005-0000-0000-000092900000}"/>
    <cellStyle name="Normal 7 2 4 2 4 2 5 3" xfId="37124" xr:uid="{00000000-0005-0000-0000-000093900000}"/>
    <cellStyle name="Normal 7 2 4 2 4 2 6" xfId="37125" xr:uid="{00000000-0005-0000-0000-000094900000}"/>
    <cellStyle name="Normal 7 2 4 2 4 2 7" xfId="37126" xr:uid="{00000000-0005-0000-0000-000095900000}"/>
    <cellStyle name="Normal 7 2 4 2 4 3" xfId="37127" xr:uid="{00000000-0005-0000-0000-000096900000}"/>
    <cellStyle name="Normal 7 2 4 2 4 3 2" xfId="37128" xr:uid="{00000000-0005-0000-0000-000097900000}"/>
    <cellStyle name="Normal 7 2 4 2 4 3 3" xfId="37129" xr:uid="{00000000-0005-0000-0000-000098900000}"/>
    <cellStyle name="Normal 7 2 4 2 4 4" xfId="37130" xr:uid="{00000000-0005-0000-0000-000099900000}"/>
    <cellStyle name="Normal 7 2 4 2 4 4 2" xfId="37131" xr:uid="{00000000-0005-0000-0000-00009A900000}"/>
    <cellStyle name="Normal 7 2 4 2 4 4 3" xfId="37132" xr:uid="{00000000-0005-0000-0000-00009B900000}"/>
    <cellStyle name="Normal 7 2 4 2 4 5" xfId="37133" xr:uid="{00000000-0005-0000-0000-00009C900000}"/>
    <cellStyle name="Normal 7 2 4 2 4 5 2" xfId="37134" xr:uid="{00000000-0005-0000-0000-00009D900000}"/>
    <cellStyle name="Normal 7 2 4 2 4 5 3" xfId="37135" xr:uid="{00000000-0005-0000-0000-00009E900000}"/>
    <cellStyle name="Normal 7 2 4 2 4 6" xfId="37136" xr:uid="{00000000-0005-0000-0000-00009F900000}"/>
    <cellStyle name="Normal 7 2 4 2 4 6 2" xfId="37137" xr:uid="{00000000-0005-0000-0000-0000A0900000}"/>
    <cellStyle name="Normal 7 2 4 2 4 6 3" xfId="37138" xr:uid="{00000000-0005-0000-0000-0000A1900000}"/>
    <cellStyle name="Normal 7 2 4 2 4 7" xfId="37139" xr:uid="{00000000-0005-0000-0000-0000A2900000}"/>
    <cellStyle name="Normal 7 2 4 2 4 8" xfId="37140" xr:uid="{00000000-0005-0000-0000-0000A3900000}"/>
    <cellStyle name="Normal 7 2 4 2 5" xfId="37141" xr:uid="{00000000-0005-0000-0000-0000A4900000}"/>
    <cellStyle name="Normal 7 2 4 2 5 2" xfId="37142" xr:uid="{00000000-0005-0000-0000-0000A5900000}"/>
    <cellStyle name="Normal 7 2 4 2 5 2 2" xfId="37143" xr:uid="{00000000-0005-0000-0000-0000A6900000}"/>
    <cellStyle name="Normal 7 2 4 2 5 2 3" xfId="37144" xr:uid="{00000000-0005-0000-0000-0000A7900000}"/>
    <cellStyle name="Normal 7 2 4 2 5 3" xfId="37145" xr:uid="{00000000-0005-0000-0000-0000A8900000}"/>
    <cellStyle name="Normal 7 2 4 2 5 3 2" xfId="37146" xr:uid="{00000000-0005-0000-0000-0000A9900000}"/>
    <cellStyle name="Normal 7 2 4 2 5 3 3" xfId="37147" xr:uid="{00000000-0005-0000-0000-0000AA900000}"/>
    <cellStyle name="Normal 7 2 4 2 5 4" xfId="37148" xr:uid="{00000000-0005-0000-0000-0000AB900000}"/>
    <cellStyle name="Normal 7 2 4 2 5 4 2" xfId="37149" xr:uid="{00000000-0005-0000-0000-0000AC900000}"/>
    <cellStyle name="Normal 7 2 4 2 5 4 3" xfId="37150" xr:uid="{00000000-0005-0000-0000-0000AD900000}"/>
    <cellStyle name="Normal 7 2 4 2 5 5" xfId="37151" xr:uid="{00000000-0005-0000-0000-0000AE900000}"/>
    <cellStyle name="Normal 7 2 4 2 5 5 2" xfId="37152" xr:uid="{00000000-0005-0000-0000-0000AF900000}"/>
    <cellStyle name="Normal 7 2 4 2 5 5 3" xfId="37153" xr:uid="{00000000-0005-0000-0000-0000B0900000}"/>
    <cellStyle name="Normal 7 2 4 2 5 6" xfId="37154" xr:uid="{00000000-0005-0000-0000-0000B1900000}"/>
    <cellStyle name="Normal 7 2 4 2 5 7" xfId="37155" xr:uid="{00000000-0005-0000-0000-0000B2900000}"/>
    <cellStyle name="Normal 7 2 4 2 6" xfId="37156" xr:uid="{00000000-0005-0000-0000-0000B3900000}"/>
    <cellStyle name="Normal 7 2 4 2 6 2" xfId="37157" xr:uid="{00000000-0005-0000-0000-0000B4900000}"/>
    <cellStyle name="Normal 7 2 4 2 6 2 2" xfId="37158" xr:uid="{00000000-0005-0000-0000-0000B5900000}"/>
    <cellStyle name="Normal 7 2 4 2 6 2 3" xfId="37159" xr:uid="{00000000-0005-0000-0000-0000B6900000}"/>
    <cellStyle name="Normal 7 2 4 2 6 3" xfId="37160" xr:uid="{00000000-0005-0000-0000-0000B7900000}"/>
    <cellStyle name="Normal 7 2 4 2 6 3 2" xfId="37161" xr:uid="{00000000-0005-0000-0000-0000B8900000}"/>
    <cellStyle name="Normal 7 2 4 2 6 3 3" xfId="37162" xr:uid="{00000000-0005-0000-0000-0000B9900000}"/>
    <cellStyle name="Normal 7 2 4 2 6 4" xfId="37163" xr:uid="{00000000-0005-0000-0000-0000BA900000}"/>
    <cellStyle name="Normal 7 2 4 2 6 4 2" xfId="37164" xr:uid="{00000000-0005-0000-0000-0000BB900000}"/>
    <cellStyle name="Normal 7 2 4 2 6 4 3" xfId="37165" xr:uid="{00000000-0005-0000-0000-0000BC900000}"/>
    <cellStyle name="Normal 7 2 4 2 6 5" xfId="37166" xr:uid="{00000000-0005-0000-0000-0000BD900000}"/>
    <cellStyle name="Normal 7 2 4 2 6 5 2" xfId="37167" xr:uid="{00000000-0005-0000-0000-0000BE900000}"/>
    <cellStyle name="Normal 7 2 4 2 6 5 3" xfId="37168" xr:uid="{00000000-0005-0000-0000-0000BF900000}"/>
    <cellStyle name="Normal 7 2 4 2 6 6" xfId="37169" xr:uid="{00000000-0005-0000-0000-0000C0900000}"/>
    <cellStyle name="Normal 7 2 4 2 6 7" xfId="37170" xr:uid="{00000000-0005-0000-0000-0000C1900000}"/>
    <cellStyle name="Normal 7 2 4 2 7" xfId="37171" xr:uid="{00000000-0005-0000-0000-0000C2900000}"/>
    <cellStyle name="Normal 7 2 4 2 7 2" xfId="37172" xr:uid="{00000000-0005-0000-0000-0000C3900000}"/>
    <cellStyle name="Normal 7 2 4 2 7 2 2" xfId="37173" xr:uid="{00000000-0005-0000-0000-0000C4900000}"/>
    <cellStyle name="Normal 7 2 4 2 7 2 3" xfId="37174" xr:uid="{00000000-0005-0000-0000-0000C5900000}"/>
    <cellStyle name="Normal 7 2 4 2 7 3" xfId="37175" xr:uid="{00000000-0005-0000-0000-0000C6900000}"/>
    <cellStyle name="Normal 7 2 4 2 7 3 2" xfId="37176" xr:uid="{00000000-0005-0000-0000-0000C7900000}"/>
    <cellStyle name="Normal 7 2 4 2 7 3 3" xfId="37177" xr:uid="{00000000-0005-0000-0000-0000C8900000}"/>
    <cellStyle name="Normal 7 2 4 2 7 4" xfId="37178" xr:uid="{00000000-0005-0000-0000-0000C9900000}"/>
    <cellStyle name="Normal 7 2 4 2 7 4 2" xfId="37179" xr:uid="{00000000-0005-0000-0000-0000CA900000}"/>
    <cellStyle name="Normal 7 2 4 2 7 4 3" xfId="37180" xr:uid="{00000000-0005-0000-0000-0000CB900000}"/>
    <cellStyle name="Normal 7 2 4 2 7 5" xfId="37181" xr:uid="{00000000-0005-0000-0000-0000CC900000}"/>
    <cellStyle name="Normal 7 2 4 2 7 5 2" xfId="37182" xr:uid="{00000000-0005-0000-0000-0000CD900000}"/>
    <cellStyle name="Normal 7 2 4 2 7 5 3" xfId="37183" xr:uid="{00000000-0005-0000-0000-0000CE900000}"/>
    <cellStyle name="Normal 7 2 4 2 7 6" xfId="37184" xr:uid="{00000000-0005-0000-0000-0000CF900000}"/>
    <cellStyle name="Normal 7 2 4 2 7 7" xfId="37185" xr:uid="{00000000-0005-0000-0000-0000D0900000}"/>
    <cellStyle name="Normal 7 2 4 2 8" xfId="37186" xr:uid="{00000000-0005-0000-0000-0000D1900000}"/>
    <cellStyle name="Normal 7 2 4 2 8 2" xfId="37187" xr:uid="{00000000-0005-0000-0000-0000D2900000}"/>
    <cellStyle name="Normal 7 2 4 2 8 2 2" xfId="37188" xr:uid="{00000000-0005-0000-0000-0000D3900000}"/>
    <cellStyle name="Normal 7 2 4 2 8 2 3" xfId="37189" xr:uid="{00000000-0005-0000-0000-0000D4900000}"/>
    <cellStyle name="Normal 7 2 4 2 8 3" xfId="37190" xr:uid="{00000000-0005-0000-0000-0000D5900000}"/>
    <cellStyle name="Normal 7 2 4 2 8 3 2" xfId="37191" xr:uid="{00000000-0005-0000-0000-0000D6900000}"/>
    <cellStyle name="Normal 7 2 4 2 8 3 3" xfId="37192" xr:uid="{00000000-0005-0000-0000-0000D7900000}"/>
    <cellStyle name="Normal 7 2 4 2 8 4" xfId="37193" xr:uid="{00000000-0005-0000-0000-0000D8900000}"/>
    <cellStyle name="Normal 7 2 4 2 8 4 2" xfId="37194" xr:uid="{00000000-0005-0000-0000-0000D9900000}"/>
    <cellStyle name="Normal 7 2 4 2 8 4 3" xfId="37195" xr:uid="{00000000-0005-0000-0000-0000DA900000}"/>
    <cellStyle name="Normal 7 2 4 2 8 5" xfId="37196" xr:uid="{00000000-0005-0000-0000-0000DB900000}"/>
    <cellStyle name="Normal 7 2 4 2 8 5 2" xfId="37197" xr:uid="{00000000-0005-0000-0000-0000DC900000}"/>
    <cellStyle name="Normal 7 2 4 2 8 5 3" xfId="37198" xr:uid="{00000000-0005-0000-0000-0000DD900000}"/>
    <cellStyle name="Normal 7 2 4 2 8 6" xfId="37199" xr:uid="{00000000-0005-0000-0000-0000DE900000}"/>
    <cellStyle name="Normal 7 2 4 2 8 7" xfId="37200" xr:uid="{00000000-0005-0000-0000-0000DF900000}"/>
    <cellStyle name="Normal 7 2 4 2 9" xfId="37201" xr:uid="{00000000-0005-0000-0000-0000E0900000}"/>
    <cellStyle name="Normal 7 2 4 2 9 2" xfId="37202" xr:uid="{00000000-0005-0000-0000-0000E1900000}"/>
    <cellStyle name="Normal 7 2 4 2 9 3" xfId="37203" xr:uid="{00000000-0005-0000-0000-0000E2900000}"/>
    <cellStyle name="Normal 7 2 4 3" xfId="37204" xr:uid="{00000000-0005-0000-0000-0000E3900000}"/>
    <cellStyle name="Normal 7 2 4 3 10" xfId="37205" xr:uid="{00000000-0005-0000-0000-0000E4900000}"/>
    <cellStyle name="Normal 7 2 4 3 11" xfId="37206" xr:uid="{00000000-0005-0000-0000-0000E5900000}"/>
    <cellStyle name="Normal 7 2 4 3 2" xfId="37207" xr:uid="{00000000-0005-0000-0000-0000E6900000}"/>
    <cellStyle name="Normal 7 2 4 3 2 2" xfId="37208" xr:uid="{00000000-0005-0000-0000-0000E7900000}"/>
    <cellStyle name="Normal 7 2 4 3 2 2 2" xfId="37209" xr:uid="{00000000-0005-0000-0000-0000E8900000}"/>
    <cellStyle name="Normal 7 2 4 3 2 2 2 2" xfId="37210" xr:uid="{00000000-0005-0000-0000-0000E9900000}"/>
    <cellStyle name="Normal 7 2 4 3 2 2 2 3" xfId="37211" xr:uid="{00000000-0005-0000-0000-0000EA900000}"/>
    <cellStyle name="Normal 7 2 4 3 2 2 3" xfId="37212" xr:uid="{00000000-0005-0000-0000-0000EB900000}"/>
    <cellStyle name="Normal 7 2 4 3 2 2 3 2" xfId="37213" xr:uid="{00000000-0005-0000-0000-0000EC900000}"/>
    <cellStyle name="Normal 7 2 4 3 2 2 3 3" xfId="37214" xr:uid="{00000000-0005-0000-0000-0000ED900000}"/>
    <cellStyle name="Normal 7 2 4 3 2 2 4" xfId="37215" xr:uid="{00000000-0005-0000-0000-0000EE900000}"/>
    <cellStyle name="Normal 7 2 4 3 2 2 4 2" xfId="37216" xr:uid="{00000000-0005-0000-0000-0000EF900000}"/>
    <cellStyle name="Normal 7 2 4 3 2 2 4 3" xfId="37217" xr:uid="{00000000-0005-0000-0000-0000F0900000}"/>
    <cellStyle name="Normal 7 2 4 3 2 2 5" xfId="37218" xr:uid="{00000000-0005-0000-0000-0000F1900000}"/>
    <cellStyle name="Normal 7 2 4 3 2 2 5 2" xfId="37219" xr:uid="{00000000-0005-0000-0000-0000F2900000}"/>
    <cellStyle name="Normal 7 2 4 3 2 2 5 3" xfId="37220" xr:uid="{00000000-0005-0000-0000-0000F3900000}"/>
    <cellStyle name="Normal 7 2 4 3 2 2 6" xfId="37221" xr:uid="{00000000-0005-0000-0000-0000F4900000}"/>
    <cellStyle name="Normal 7 2 4 3 2 2 7" xfId="37222" xr:uid="{00000000-0005-0000-0000-0000F5900000}"/>
    <cellStyle name="Normal 7 2 4 3 2 3" xfId="37223" xr:uid="{00000000-0005-0000-0000-0000F6900000}"/>
    <cellStyle name="Normal 7 2 4 3 2 3 2" xfId="37224" xr:uid="{00000000-0005-0000-0000-0000F7900000}"/>
    <cellStyle name="Normal 7 2 4 3 2 3 3" xfId="37225" xr:uid="{00000000-0005-0000-0000-0000F8900000}"/>
    <cellStyle name="Normal 7 2 4 3 2 4" xfId="37226" xr:uid="{00000000-0005-0000-0000-0000F9900000}"/>
    <cellStyle name="Normal 7 2 4 3 2 4 2" xfId="37227" xr:uid="{00000000-0005-0000-0000-0000FA900000}"/>
    <cellStyle name="Normal 7 2 4 3 2 4 3" xfId="37228" xr:uid="{00000000-0005-0000-0000-0000FB900000}"/>
    <cellStyle name="Normal 7 2 4 3 2 5" xfId="37229" xr:uid="{00000000-0005-0000-0000-0000FC900000}"/>
    <cellStyle name="Normal 7 2 4 3 2 5 2" xfId="37230" xr:uid="{00000000-0005-0000-0000-0000FD900000}"/>
    <cellStyle name="Normal 7 2 4 3 2 5 3" xfId="37231" xr:uid="{00000000-0005-0000-0000-0000FE900000}"/>
    <cellStyle name="Normal 7 2 4 3 2 6" xfId="37232" xr:uid="{00000000-0005-0000-0000-0000FF900000}"/>
    <cellStyle name="Normal 7 2 4 3 2 6 2" xfId="37233" xr:uid="{00000000-0005-0000-0000-000000910000}"/>
    <cellStyle name="Normal 7 2 4 3 2 6 3" xfId="37234" xr:uid="{00000000-0005-0000-0000-000001910000}"/>
    <cellStyle name="Normal 7 2 4 3 2 7" xfId="37235" xr:uid="{00000000-0005-0000-0000-000002910000}"/>
    <cellStyle name="Normal 7 2 4 3 2 8" xfId="37236" xr:uid="{00000000-0005-0000-0000-000003910000}"/>
    <cellStyle name="Normal 7 2 4 3 3" xfId="37237" xr:uid="{00000000-0005-0000-0000-000004910000}"/>
    <cellStyle name="Normal 7 2 4 3 3 2" xfId="37238" xr:uid="{00000000-0005-0000-0000-000005910000}"/>
    <cellStyle name="Normal 7 2 4 3 3 2 2" xfId="37239" xr:uid="{00000000-0005-0000-0000-000006910000}"/>
    <cellStyle name="Normal 7 2 4 3 3 2 3" xfId="37240" xr:uid="{00000000-0005-0000-0000-000007910000}"/>
    <cellStyle name="Normal 7 2 4 3 3 3" xfId="37241" xr:uid="{00000000-0005-0000-0000-000008910000}"/>
    <cellStyle name="Normal 7 2 4 3 3 3 2" xfId="37242" xr:uid="{00000000-0005-0000-0000-000009910000}"/>
    <cellStyle name="Normal 7 2 4 3 3 3 3" xfId="37243" xr:uid="{00000000-0005-0000-0000-00000A910000}"/>
    <cellStyle name="Normal 7 2 4 3 3 4" xfId="37244" xr:uid="{00000000-0005-0000-0000-00000B910000}"/>
    <cellStyle name="Normal 7 2 4 3 3 4 2" xfId="37245" xr:uid="{00000000-0005-0000-0000-00000C910000}"/>
    <cellStyle name="Normal 7 2 4 3 3 4 3" xfId="37246" xr:uid="{00000000-0005-0000-0000-00000D910000}"/>
    <cellStyle name="Normal 7 2 4 3 3 5" xfId="37247" xr:uid="{00000000-0005-0000-0000-00000E910000}"/>
    <cellStyle name="Normal 7 2 4 3 3 5 2" xfId="37248" xr:uid="{00000000-0005-0000-0000-00000F910000}"/>
    <cellStyle name="Normal 7 2 4 3 3 5 3" xfId="37249" xr:uid="{00000000-0005-0000-0000-000010910000}"/>
    <cellStyle name="Normal 7 2 4 3 3 6" xfId="37250" xr:uid="{00000000-0005-0000-0000-000011910000}"/>
    <cellStyle name="Normal 7 2 4 3 3 7" xfId="37251" xr:uid="{00000000-0005-0000-0000-000012910000}"/>
    <cellStyle name="Normal 7 2 4 3 4" xfId="37252" xr:uid="{00000000-0005-0000-0000-000013910000}"/>
    <cellStyle name="Normal 7 2 4 3 4 2" xfId="37253" xr:uid="{00000000-0005-0000-0000-000014910000}"/>
    <cellStyle name="Normal 7 2 4 3 4 2 2" xfId="37254" xr:uid="{00000000-0005-0000-0000-000015910000}"/>
    <cellStyle name="Normal 7 2 4 3 4 2 3" xfId="37255" xr:uid="{00000000-0005-0000-0000-000016910000}"/>
    <cellStyle name="Normal 7 2 4 3 4 3" xfId="37256" xr:uid="{00000000-0005-0000-0000-000017910000}"/>
    <cellStyle name="Normal 7 2 4 3 4 3 2" xfId="37257" xr:uid="{00000000-0005-0000-0000-000018910000}"/>
    <cellStyle name="Normal 7 2 4 3 4 3 3" xfId="37258" xr:uid="{00000000-0005-0000-0000-000019910000}"/>
    <cellStyle name="Normal 7 2 4 3 4 4" xfId="37259" xr:uid="{00000000-0005-0000-0000-00001A910000}"/>
    <cellStyle name="Normal 7 2 4 3 4 4 2" xfId="37260" xr:uid="{00000000-0005-0000-0000-00001B910000}"/>
    <cellStyle name="Normal 7 2 4 3 4 4 3" xfId="37261" xr:uid="{00000000-0005-0000-0000-00001C910000}"/>
    <cellStyle name="Normal 7 2 4 3 4 5" xfId="37262" xr:uid="{00000000-0005-0000-0000-00001D910000}"/>
    <cellStyle name="Normal 7 2 4 3 4 5 2" xfId="37263" xr:uid="{00000000-0005-0000-0000-00001E910000}"/>
    <cellStyle name="Normal 7 2 4 3 4 5 3" xfId="37264" xr:uid="{00000000-0005-0000-0000-00001F910000}"/>
    <cellStyle name="Normal 7 2 4 3 4 6" xfId="37265" xr:uid="{00000000-0005-0000-0000-000020910000}"/>
    <cellStyle name="Normal 7 2 4 3 4 7" xfId="37266" xr:uid="{00000000-0005-0000-0000-000021910000}"/>
    <cellStyle name="Normal 7 2 4 3 5" xfId="37267" xr:uid="{00000000-0005-0000-0000-000022910000}"/>
    <cellStyle name="Normal 7 2 4 3 5 2" xfId="37268" xr:uid="{00000000-0005-0000-0000-000023910000}"/>
    <cellStyle name="Normal 7 2 4 3 5 2 2" xfId="37269" xr:uid="{00000000-0005-0000-0000-000024910000}"/>
    <cellStyle name="Normal 7 2 4 3 5 2 3" xfId="37270" xr:uid="{00000000-0005-0000-0000-000025910000}"/>
    <cellStyle name="Normal 7 2 4 3 5 3" xfId="37271" xr:uid="{00000000-0005-0000-0000-000026910000}"/>
    <cellStyle name="Normal 7 2 4 3 5 3 2" xfId="37272" xr:uid="{00000000-0005-0000-0000-000027910000}"/>
    <cellStyle name="Normal 7 2 4 3 5 3 3" xfId="37273" xr:uid="{00000000-0005-0000-0000-000028910000}"/>
    <cellStyle name="Normal 7 2 4 3 5 4" xfId="37274" xr:uid="{00000000-0005-0000-0000-000029910000}"/>
    <cellStyle name="Normal 7 2 4 3 5 4 2" xfId="37275" xr:uid="{00000000-0005-0000-0000-00002A910000}"/>
    <cellStyle name="Normal 7 2 4 3 5 4 3" xfId="37276" xr:uid="{00000000-0005-0000-0000-00002B910000}"/>
    <cellStyle name="Normal 7 2 4 3 5 5" xfId="37277" xr:uid="{00000000-0005-0000-0000-00002C910000}"/>
    <cellStyle name="Normal 7 2 4 3 5 5 2" xfId="37278" xr:uid="{00000000-0005-0000-0000-00002D910000}"/>
    <cellStyle name="Normal 7 2 4 3 5 5 3" xfId="37279" xr:uid="{00000000-0005-0000-0000-00002E910000}"/>
    <cellStyle name="Normal 7 2 4 3 5 6" xfId="37280" xr:uid="{00000000-0005-0000-0000-00002F910000}"/>
    <cellStyle name="Normal 7 2 4 3 5 7" xfId="37281" xr:uid="{00000000-0005-0000-0000-000030910000}"/>
    <cellStyle name="Normal 7 2 4 3 6" xfId="37282" xr:uid="{00000000-0005-0000-0000-000031910000}"/>
    <cellStyle name="Normal 7 2 4 3 6 2" xfId="37283" xr:uid="{00000000-0005-0000-0000-000032910000}"/>
    <cellStyle name="Normal 7 2 4 3 6 3" xfId="37284" xr:uid="{00000000-0005-0000-0000-000033910000}"/>
    <cellStyle name="Normal 7 2 4 3 7" xfId="37285" xr:uid="{00000000-0005-0000-0000-000034910000}"/>
    <cellStyle name="Normal 7 2 4 3 7 2" xfId="37286" xr:uid="{00000000-0005-0000-0000-000035910000}"/>
    <cellStyle name="Normal 7 2 4 3 7 3" xfId="37287" xr:uid="{00000000-0005-0000-0000-000036910000}"/>
    <cellStyle name="Normal 7 2 4 3 8" xfId="37288" xr:uid="{00000000-0005-0000-0000-000037910000}"/>
    <cellStyle name="Normal 7 2 4 3 8 2" xfId="37289" xr:uid="{00000000-0005-0000-0000-000038910000}"/>
    <cellStyle name="Normal 7 2 4 3 8 3" xfId="37290" xr:uid="{00000000-0005-0000-0000-000039910000}"/>
    <cellStyle name="Normal 7 2 4 3 9" xfId="37291" xr:uid="{00000000-0005-0000-0000-00003A910000}"/>
    <cellStyle name="Normal 7 2 4 3 9 2" xfId="37292" xr:uid="{00000000-0005-0000-0000-00003B910000}"/>
    <cellStyle name="Normal 7 2 4 3 9 3" xfId="37293" xr:uid="{00000000-0005-0000-0000-00003C910000}"/>
    <cellStyle name="Normal 7 2 4 4" xfId="37294" xr:uid="{00000000-0005-0000-0000-00003D910000}"/>
    <cellStyle name="Normal 7 2 4 4 2" xfId="37295" xr:uid="{00000000-0005-0000-0000-00003E910000}"/>
    <cellStyle name="Normal 7 2 4 4 2 2" xfId="37296" xr:uid="{00000000-0005-0000-0000-00003F910000}"/>
    <cellStyle name="Normal 7 2 4 4 2 2 2" xfId="37297" xr:uid="{00000000-0005-0000-0000-000040910000}"/>
    <cellStyle name="Normal 7 2 4 4 2 2 3" xfId="37298" xr:uid="{00000000-0005-0000-0000-000041910000}"/>
    <cellStyle name="Normal 7 2 4 4 2 3" xfId="37299" xr:uid="{00000000-0005-0000-0000-000042910000}"/>
    <cellStyle name="Normal 7 2 4 4 2 3 2" xfId="37300" xr:uid="{00000000-0005-0000-0000-000043910000}"/>
    <cellStyle name="Normal 7 2 4 4 2 3 3" xfId="37301" xr:uid="{00000000-0005-0000-0000-000044910000}"/>
    <cellStyle name="Normal 7 2 4 4 2 4" xfId="37302" xr:uid="{00000000-0005-0000-0000-000045910000}"/>
    <cellStyle name="Normal 7 2 4 4 2 4 2" xfId="37303" xr:uid="{00000000-0005-0000-0000-000046910000}"/>
    <cellStyle name="Normal 7 2 4 4 2 4 3" xfId="37304" xr:uid="{00000000-0005-0000-0000-000047910000}"/>
    <cellStyle name="Normal 7 2 4 4 2 5" xfId="37305" xr:uid="{00000000-0005-0000-0000-000048910000}"/>
    <cellStyle name="Normal 7 2 4 4 2 5 2" xfId="37306" xr:uid="{00000000-0005-0000-0000-000049910000}"/>
    <cellStyle name="Normal 7 2 4 4 2 5 3" xfId="37307" xr:uid="{00000000-0005-0000-0000-00004A910000}"/>
    <cellStyle name="Normal 7 2 4 4 2 6" xfId="37308" xr:uid="{00000000-0005-0000-0000-00004B910000}"/>
    <cellStyle name="Normal 7 2 4 4 2 7" xfId="37309" xr:uid="{00000000-0005-0000-0000-00004C910000}"/>
    <cellStyle name="Normal 7 2 4 4 3" xfId="37310" xr:uid="{00000000-0005-0000-0000-00004D910000}"/>
    <cellStyle name="Normal 7 2 4 4 3 2" xfId="37311" xr:uid="{00000000-0005-0000-0000-00004E910000}"/>
    <cellStyle name="Normal 7 2 4 4 3 3" xfId="37312" xr:uid="{00000000-0005-0000-0000-00004F910000}"/>
    <cellStyle name="Normal 7 2 4 4 4" xfId="37313" xr:uid="{00000000-0005-0000-0000-000050910000}"/>
    <cellStyle name="Normal 7 2 4 4 4 2" xfId="37314" xr:uid="{00000000-0005-0000-0000-000051910000}"/>
    <cellStyle name="Normal 7 2 4 4 4 3" xfId="37315" xr:uid="{00000000-0005-0000-0000-000052910000}"/>
    <cellStyle name="Normal 7 2 4 4 5" xfId="37316" xr:uid="{00000000-0005-0000-0000-000053910000}"/>
    <cellStyle name="Normal 7 2 4 4 5 2" xfId="37317" xr:uid="{00000000-0005-0000-0000-000054910000}"/>
    <cellStyle name="Normal 7 2 4 4 5 3" xfId="37318" xr:uid="{00000000-0005-0000-0000-000055910000}"/>
    <cellStyle name="Normal 7 2 4 4 6" xfId="37319" xr:uid="{00000000-0005-0000-0000-000056910000}"/>
    <cellStyle name="Normal 7 2 4 4 6 2" xfId="37320" xr:uid="{00000000-0005-0000-0000-000057910000}"/>
    <cellStyle name="Normal 7 2 4 4 6 3" xfId="37321" xr:uid="{00000000-0005-0000-0000-000058910000}"/>
    <cellStyle name="Normal 7 2 4 4 7" xfId="37322" xr:uid="{00000000-0005-0000-0000-000059910000}"/>
    <cellStyle name="Normal 7 2 4 4 8" xfId="37323" xr:uid="{00000000-0005-0000-0000-00005A910000}"/>
    <cellStyle name="Normal 7 2 4 5" xfId="37324" xr:uid="{00000000-0005-0000-0000-00005B910000}"/>
    <cellStyle name="Normal 7 2 4 5 2" xfId="37325" xr:uid="{00000000-0005-0000-0000-00005C910000}"/>
    <cellStyle name="Normal 7 2 4 5 2 2" xfId="37326" xr:uid="{00000000-0005-0000-0000-00005D910000}"/>
    <cellStyle name="Normal 7 2 4 5 2 2 2" xfId="37327" xr:uid="{00000000-0005-0000-0000-00005E910000}"/>
    <cellStyle name="Normal 7 2 4 5 2 2 3" xfId="37328" xr:uid="{00000000-0005-0000-0000-00005F910000}"/>
    <cellStyle name="Normal 7 2 4 5 2 3" xfId="37329" xr:uid="{00000000-0005-0000-0000-000060910000}"/>
    <cellStyle name="Normal 7 2 4 5 2 3 2" xfId="37330" xr:uid="{00000000-0005-0000-0000-000061910000}"/>
    <cellStyle name="Normal 7 2 4 5 2 3 3" xfId="37331" xr:uid="{00000000-0005-0000-0000-000062910000}"/>
    <cellStyle name="Normal 7 2 4 5 2 4" xfId="37332" xr:uid="{00000000-0005-0000-0000-000063910000}"/>
    <cellStyle name="Normal 7 2 4 5 2 4 2" xfId="37333" xr:uid="{00000000-0005-0000-0000-000064910000}"/>
    <cellStyle name="Normal 7 2 4 5 2 4 3" xfId="37334" xr:uid="{00000000-0005-0000-0000-000065910000}"/>
    <cellStyle name="Normal 7 2 4 5 2 5" xfId="37335" xr:uid="{00000000-0005-0000-0000-000066910000}"/>
    <cellStyle name="Normal 7 2 4 5 2 5 2" xfId="37336" xr:uid="{00000000-0005-0000-0000-000067910000}"/>
    <cellStyle name="Normal 7 2 4 5 2 5 3" xfId="37337" xr:uid="{00000000-0005-0000-0000-000068910000}"/>
    <cellStyle name="Normal 7 2 4 5 2 6" xfId="37338" xr:uid="{00000000-0005-0000-0000-000069910000}"/>
    <cellStyle name="Normal 7 2 4 5 2 7" xfId="37339" xr:uid="{00000000-0005-0000-0000-00006A910000}"/>
    <cellStyle name="Normal 7 2 4 5 3" xfId="37340" xr:uid="{00000000-0005-0000-0000-00006B910000}"/>
    <cellStyle name="Normal 7 2 4 5 3 2" xfId="37341" xr:uid="{00000000-0005-0000-0000-00006C910000}"/>
    <cellStyle name="Normal 7 2 4 5 3 3" xfId="37342" xr:uid="{00000000-0005-0000-0000-00006D910000}"/>
    <cellStyle name="Normal 7 2 4 5 4" xfId="37343" xr:uid="{00000000-0005-0000-0000-00006E910000}"/>
    <cellStyle name="Normal 7 2 4 5 4 2" xfId="37344" xr:uid="{00000000-0005-0000-0000-00006F910000}"/>
    <cellStyle name="Normal 7 2 4 5 4 3" xfId="37345" xr:uid="{00000000-0005-0000-0000-000070910000}"/>
    <cellStyle name="Normal 7 2 4 5 5" xfId="37346" xr:uid="{00000000-0005-0000-0000-000071910000}"/>
    <cellStyle name="Normal 7 2 4 5 5 2" xfId="37347" xr:uid="{00000000-0005-0000-0000-000072910000}"/>
    <cellStyle name="Normal 7 2 4 5 5 3" xfId="37348" xr:uid="{00000000-0005-0000-0000-000073910000}"/>
    <cellStyle name="Normal 7 2 4 5 6" xfId="37349" xr:uid="{00000000-0005-0000-0000-000074910000}"/>
    <cellStyle name="Normal 7 2 4 5 6 2" xfId="37350" xr:uid="{00000000-0005-0000-0000-000075910000}"/>
    <cellStyle name="Normal 7 2 4 5 6 3" xfId="37351" xr:uid="{00000000-0005-0000-0000-000076910000}"/>
    <cellStyle name="Normal 7 2 4 5 7" xfId="37352" xr:uid="{00000000-0005-0000-0000-000077910000}"/>
    <cellStyle name="Normal 7 2 4 5 8" xfId="37353" xr:uid="{00000000-0005-0000-0000-000078910000}"/>
    <cellStyle name="Normal 7 2 4 6" xfId="37354" xr:uid="{00000000-0005-0000-0000-000079910000}"/>
    <cellStyle name="Normal 7 2 4 6 2" xfId="37355" xr:uid="{00000000-0005-0000-0000-00007A910000}"/>
    <cellStyle name="Normal 7 2 4 6 2 2" xfId="37356" xr:uid="{00000000-0005-0000-0000-00007B910000}"/>
    <cellStyle name="Normal 7 2 4 6 2 3" xfId="37357" xr:uid="{00000000-0005-0000-0000-00007C910000}"/>
    <cellStyle name="Normal 7 2 4 6 3" xfId="37358" xr:uid="{00000000-0005-0000-0000-00007D910000}"/>
    <cellStyle name="Normal 7 2 4 6 3 2" xfId="37359" xr:uid="{00000000-0005-0000-0000-00007E910000}"/>
    <cellStyle name="Normal 7 2 4 6 3 3" xfId="37360" xr:uid="{00000000-0005-0000-0000-00007F910000}"/>
    <cellStyle name="Normal 7 2 4 6 4" xfId="37361" xr:uid="{00000000-0005-0000-0000-000080910000}"/>
    <cellStyle name="Normal 7 2 4 6 4 2" xfId="37362" xr:uid="{00000000-0005-0000-0000-000081910000}"/>
    <cellStyle name="Normal 7 2 4 6 4 3" xfId="37363" xr:uid="{00000000-0005-0000-0000-000082910000}"/>
    <cellStyle name="Normal 7 2 4 6 5" xfId="37364" xr:uid="{00000000-0005-0000-0000-000083910000}"/>
    <cellStyle name="Normal 7 2 4 6 5 2" xfId="37365" xr:uid="{00000000-0005-0000-0000-000084910000}"/>
    <cellStyle name="Normal 7 2 4 6 5 3" xfId="37366" xr:uid="{00000000-0005-0000-0000-000085910000}"/>
    <cellStyle name="Normal 7 2 4 6 6" xfId="37367" xr:uid="{00000000-0005-0000-0000-000086910000}"/>
    <cellStyle name="Normal 7 2 4 6 7" xfId="37368" xr:uid="{00000000-0005-0000-0000-000087910000}"/>
    <cellStyle name="Normal 7 2 4 7" xfId="37369" xr:uid="{00000000-0005-0000-0000-000088910000}"/>
    <cellStyle name="Normal 7 2 4 7 2" xfId="37370" xr:uid="{00000000-0005-0000-0000-000089910000}"/>
    <cellStyle name="Normal 7 2 4 7 2 2" xfId="37371" xr:uid="{00000000-0005-0000-0000-00008A910000}"/>
    <cellStyle name="Normal 7 2 4 7 2 3" xfId="37372" xr:uid="{00000000-0005-0000-0000-00008B910000}"/>
    <cellStyle name="Normal 7 2 4 7 3" xfId="37373" xr:uid="{00000000-0005-0000-0000-00008C910000}"/>
    <cellStyle name="Normal 7 2 4 7 3 2" xfId="37374" xr:uid="{00000000-0005-0000-0000-00008D910000}"/>
    <cellStyle name="Normal 7 2 4 7 3 3" xfId="37375" xr:uid="{00000000-0005-0000-0000-00008E910000}"/>
    <cellStyle name="Normal 7 2 4 7 4" xfId="37376" xr:uid="{00000000-0005-0000-0000-00008F910000}"/>
    <cellStyle name="Normal 7 2 4 7 4 2" xfId="37377" xr:uid="{00000000-0005-0000-0000-000090910000}"/>
    <cellStyle name="Normal 7 2 4 7 4 3" xfId="37378" xr:uid="{00000000-0005-0000-0000-000091910000}"/>
    <cellStyle name="Normal 7 2 4 7 5" xfId="37379" xr:uid="{00000000-0005-0000-0000-000092910000}"/>
    <cellStyle name="Normal 7 2 4 7 5 2" xfId="37380" xr:uid="{00000000-0005-0000-0000-000093910000}"/>
    <cellStyle name="Normal 7 2 4 7 5 3" xfId="37381" xr:uid="{00000000-0005-0000-0000-000094910000}"/>
    <cellStyle name="Normal 7 2 4 7 6" xfId="37382" xr:uid="{00000000-0005-0000-0000-000095910000}"/>
    <cellStyle name="Normal 7 2 4 7 7" xfId="37383" xr:uid="{00000000-0005-0000-0000-000096910000}"/>
    <cellStyle name="Normal 7 2 4 8" xfId="37384" xr:uid="{00000000-0005-0000-0000-000097910000}"/>
    <cellStyle name="Normal 7 2 4 8 2" xfId="37385" xr:uid="{00000000-0005-0000-0000-000098910000}"/>
    <cellStyle name="Normal 7 2 4 8 2 2" xfId="37386" xr:uid="{00000000-0005-0000-0000-000099910000}"/>
    <cellStyle name="Normal 7 2 4 8 2 3" xfId="37387" xr:uid="{00000000-0005-0000-0000-00009A910000}"/>
    <cellStyle name="Normal 7 2 4 8 3" xfId="37388" xr:uid="{00000000-0005-0000-0000-00009B910000}"/>
    <cellStyle name="Normal 7 2 4 8 3 2" xfId="37389" xr:uid="{00000000-0005-0000-0000-00009C910000}"/>
    <cellStyle name="Normal 7 2 4 8 3 3" xfId="37390" xr:uid="{00000000-0005-0000-0000-00009D910000}"/>
    <cellStyle name="Normal 7 2 4 8 4" xfId="37391" xr:uid="{00000000-0005-0000-0000-00009E910000}"/>
    <cellStyle name="Normal 7 2 4 8 4 2" xfId="37392" xr:uid="{00000000-0005-0000-0000-00009F910000}"/>
    <cellStyle name="Normal 7 2 4 8 4 3" xfId="37393" xr:uid="{00000000-0005-0000-0000-0000A0910000}"/>
    <cellStyle name="Normal 7 2 4 8 5" xfId="37394" xr:uid="{00000000-0005-0000-0000-0000A1910000}"/>
    <cellStyle name="Normal 7 2 4 8 5 2" xfId="37395" xr:uid="{00000000-0005-0000-0000-0000A2910000}"/>
    <cellStyle name="Normal 7 2 4 8 5 3" xfId="37396" xr:uid="{00000000-0005-0000-0000-0000A3910000}"/>
    <cellStyle name="Normal 7 2 4 8 6" xfId="37397" xr:uid="{00000000-0005-0000-0000-0000A4910000}"/>
    <cellStyle name="Normal 7 2 4 8 7" xfId="37398" xr:uid="{00000000-0005-0000-0000-0000A5910000}"/>
    <cellStyle name="Normal 7 2 4 9" xfId="37399" xr:uid="{00000000-0005-0000-0000-0000A6910000}"/>
    <cellStyle name="Normal 7 2 4 9 2" xfId="37400" xr:uid="{00000000-0005-0000-0000-0000A7910000}"/>
    <cellStyle name="Normal 7 2 4 9 2 2" xfId="37401" xr:uid="{00000000-0005-0000-0000-0000A8910000}"/>
    <cellStyle name="Normal 7 2 4 9 2 3" xfId="37402" xr:uid="{00000000-0005-0000-0000-0000A9910000}"/>
    <cellStyle name="Normal 7 2 4 9 3" xfId="37403" xr:uid="{00000000-0005-0000-0000-0000AA910000}"/>
    <cellStyle name="Normal 7 2 4 9 3 2" xfId="37404" xr:uid="{00000000-0005-0000-0000-0000AB910000}"/>
    <cellStyle name="Normal 7 2 4 9 3 3" xfId="37405" xr:uid="{00000000-0005-0000-0000-0000AC910000}"/>
    <cellStyle name="Normal 7 2 4 9 4" xfId="37406" xr:uid="{00000000-0005-0000-0000-0000AD910000}"/>
    <cellStyle name="Normal 7 2 4 9 4 2" xfId="37407" xr:uid="{00000000-0005-0000-0000-0000AE910000}"/>
    <cellStyle name="Normal 7 2 4 9 4 3" xfId="37408" xr:uid="{00000000-0005-0000-0000-0000AF910000}"/>
    <cellStyle name="Normal 7 2 4 9 5" xfId="37409" xr:uid="{00000000-0005-0000-0000-0000B0910000}"/>
    <cellStyle name="Normal 7 2 4 9 5 2" xfId="37410" xr:uid="{00000000-0005-0000-0000-0000B1910000}"/>
    <cellStyle name="Normal 7 2 4 9 5 3" xfId="37411" xr:uid="{00000000-0005-0000-0000-0000B2910000}"/>
    <cellStyle name="Normal 7 2 4 9 6" xfId="37412" xr:uid="{00000000-0005-0000-0000-0000B3910000}"/>
    <cellStyle name="Normal 7 2 4 9 7" xfId="37413" xr:uid="{00000000-0005-0000-0000-0000B4910000}"/>
    <cellStyle name="Normal 7 2 5" xfId="37414" xr:uid="{00000000-0005-0000-0000-0000B5910000}"/>
    <cellStyle name="Normal 7 2 5 10" xfId="37415" xr:uid="{00000000-0005-0000-0000-0000B6910000}"/>
    <cellStyle name="Normal 7 2 5 10 2" xfId="37416" xr:uid="{00000000-0005-0000-0000-0000B7910000}"/>
    <cellStyle name="Normal 7 2 5 10 3" xfId="37417" xr:uid="{00000000-0005-0000-0000-0000B8910000}"/>
    <cellStyle name="Normal 7 2 5 11" xfId="37418" xr:uid="{00000000-0005-0000-0000-0000B9910000}"/>
    <cellStyle name="Normal 7 2 5 11 2" xfId="37419" xr:uid="{00000000-0005-0000-0000-0000BA910000}"/>
    <cellStyle name="Normal 7 2 5 11 3" xfId="37420" xr:uid="{00000000-0005-0000-0000-0000BB910000}"/>
    <cellStyle name="Normal 7 2 5 12" xfId="37421" xr:uid="{00000000-0005-0000-0000-0000BC910000}"/>
    <cellStyle name="Normal 7 2 5 12 2" xfId="37422" xr:uid="{00000000-0005-0000-0000-0000BD910000}"/>
    <cellStyle name="Normal 7 2 5 12 3" xfId="37423" xr:uid="{00000000-0005-0000-0000-0000BE910000}"/>
    <cellStyle name="Normal 7 2 5 13" xfId="37424" xr:uid="{00000000-0005-0000-0000-0000BF910000}"/>
    <cellStyle name="Normal 7 2 5 14" xfId="37425" xr:uid="{00000000-0005-0000-0000-0000C0910000}"/>
    <cellStyle name="Normal 7 2 5 2" xfId="37426" xr:uid="{00000000-0005-0000-0000-0000C1910000}"/>
    <cellStyle name="Normal 7 2 5 2 10" xfId="37427" xr:uid="{00000000-0005-0000-0000-0000C2910000}"/>
    <cellStyle name="Normal 7 2 5 2 11" xfId="37428" xr:uid="{00000000-0005-0000-0000-0000C3910000}"/>
    <cellStyle name="Normal 7 2 5 2 2" xfId="37429" xr:uid="{00000000-0005-0000-0000-0000C4910000}"/>
    <cellStyle name="Normal 7 2 5 2 2 2" xfId="37430" xr:uid="{00000000-0005-0000-0000-0000C5910000}"/>
    <cellStyle name="Normal 7 2 5 2 2 2 2" xfId="37431" xr:uid="{00000000-0005-0000-0000-0000C6910000}"/>
    <cellStyle name="Normal 7 2 5 2 2 2 2 2" xfId="37432" xr:uid="{00000000-0005-0000-0000-0000C7910000}"/>
    <cellStyle name="Normal 7 2 5 2 2 2 2 3" xfId="37433" xr:uid="{00000000-0005-0000-0000-0000C8910000}"/>
    <cellStyle name="Normal 7 2 5 2 2 2 3" xfId="37434" xr:uid="{00000000-0005-0000-0000-0000C9910000}"/>
    <cellStyle name="Normal 7 2 5 2 2 2 3 2" xfId="37435" xr:uid="{00000000-0005-0000-0000-0000CA910000}"/>
    <cellStyle name="Normal 7 2 5 2 2 2 3 3" xfId="37436" xr:uid="{00000000-0005-0000-0000-0000CB910000}"/>
    <cellStyle name="Normal 7 2 5 2 2 2 4" xfId="37437" xr:uid="{00000000-0005-0000-0000-0000CC910000}"/>
    <cellStyle name="Normal 7 2 5 2 2 2 4 2" xfId="37438" xr:uid="{00000000-0005-0000-0000-0000CD910000}"/>
    <cellStyle name="Normal 7 2 5 2 2 2 4 3" xfId="37439" xr:uid="{00000000-0005-0000-0000-0000CE910000}"/>
    <cellStyle name="Normal 7 2 5 2 2 2 5" xfId="37440" xr:uid="{00000000-0005-0000-0000-0000CF910000}"/>
    <cellStyle name="Normal 7 2 5 2 2 2 5 2" xfId="37441" xr:uid="{00000000-0005-0000-0000-0000D0910000}"/>
    <cellStyle name="Normal 7 2 5 2 2 2 5 3" xfId="37442" xr:uid="{00000000-0005-0000-0000-0000D1910000}"/>
    <cellStyle name="Normal 7 2 5 2 2 2 6" xfId="37443" xr:uid="{00000000-0005-0000-0000-0000D2910000}"/>
    <cellStyle name="Normal 7 2 5 2 2 2 7" xfId="37444" xr:uid="{00000000-0005-0000-0000-0000D3910000}"/>
    <cellStyle name="Normal 7 2 5 2 2 3" xfId="37445" xr:uid="{00000000-0005-0000-0000-0000D4910000}"/>
    <cellStyle name="Normal 7 2 5 2 2 3 2" xfId="37446" xr:uid="{00000000-0005-0000-0000-0000D5910000}"/>
    <cellStyle name="Normal 7 2 5 2 2 3 3" xfId="37447" xr:uid="{00000000-0005-0000-0000-0000D6910000}"/>
    <cellStyle name="Normal 7 2 5 2 2 4" xfId="37448" xr:uid="{00000000-0005-0000-0000-0000D7910000}"/>
    <cellStyle name="Normal 7 2 5 2 2 4 2" xfId="37449" xr:uid="{00000000-0005-0000-0000-0000D8910000}"/>
    <cellStyle name="Normal 7 2 5 2 2 4 3" xfId="37450" xr:uid="{00000000-0005-0000-0000-0000D9910000}"/>
    <cellStyle name="Normal 7 2 5 2 2 5" xfId="37451" xr:uid="{00000000-0005-0000-0000-0000DA910000}"/>
    <cellStyle name="Normal 7 2 5 2 2 5 2" xfId="37452" xr:uid="{00000000-0005-0000-0000-0000DB910000}"/>
    <cellStyle name="Normal 7 2 5 2 2 5 3" xfId="37453" xr:uid="{00000000-0005-0000-0000-0000DC910000}"/>
    <cellStyle name="Normal 7 2 5 2 2 6" xfId="37454" xr:uid="{00000000-0005-0000-0000-0000DD910000}"/>
    <cellStyle name="Normal 7 2 5 2 2 6 2" xfId="37455" xr:uid="{00000000-0005-0000-0000-0000DE910000}"/>
    <cellStyle name="Normal 7 2 5 2 2 6 3" xfId="37456" xr:uid="{00000000-0005-0000-0000-0000DF910000}"/>
    <cellStyle name="Normal 7 2 5 2 2 7" xfId="37457" xr:uid="{00000000-0005-0000-0000-0000E0910000}"/>
    <cellStyle name="Normal 7 2 5 2 2 8" xfId="37458" xr:uid="{00000000-0005-0000-0000-0000E1910000}"/>
    <cellStyle name="Normal 7 2 5 2 3" xfId="37459" xr:uid="{00000000-0005-0000-0000-0000E2910000}"/>
    <cellStyle name="Normal 7 2 5 2 3 2" xfId="37460" xr:uid="{00000000-0005-0000-0000-0000E3910000}"/>
    <cellStyle name="Normal 7 2 5 2 3 2 2" xfId="37461" xr:uid="{00000000-0005-0000-0000-0000E4910000}"/>
    <cellStyle name="Normal 7 2 5 2 3 2 3" xfId="37462" xr:uid="{00000000-0005-0000-0000-0000E5910000}"/>
    <cellStyle name="Normal 7 2 5 2 3 3" xfId="37463" xr:uid="{00000000-0005-0000-0000-0000E6910000}"/>
    <cellStyle name="Normal 7 2 5 2 3 3 2" xfId="37464" xr:uid="{00000000-0005-0000-0000-0000E7910000}"/>
    <cellStyle name="Normal 7 2 5 2 3 3 3" xfId="37465" xr:uid="{00000000-0005-0000-0000-0000E8910000}"/>
    <cellStyle name="Normal 7 2 5 2 3 4" xfId="37466" xr:uid="{00000000-0005-0000-0000-0000E9910000}"/>
    <cellStyle name="Normal 7 2 5 2 3 4 2" xfId="37467" xr:uid="{00000000-0005-0000-0000-0000EA910000}"/>
    <cellStyle name="Normal 7 2 5 2 3 4 3" xfId="37468" xr:uid="{00000000-0005-0000-0000-0000EB910000}"/>
    <cellStyle name="Normal 7 2 5 2 3 5" xfId="37469" xr:uid="{00000000-0005-0000-0000-0000EC910000}"/>
    <cellStyle name="Normal 7 2 5 2 3 5 2" xfId="37470" xr:uid="{00000000-0005-0000-0000-0000ED910000}"/>
    <cellStyle name="Normal 7 2 5 2 3 5 3" xfId="37471" xr:uid="{00000000-0005-0000-0000-0000EE910000}"/>
    <cellStyle name="Normal 7 2 5 2 3 6" xfId="37472" xr:uid="{00000000-0005-0000-0000-0000EF910000}"/>
    <cellStyle name="Normal 7 2 5 2 3 7" xfId="37473" xr:uid="{00000000-0005-0000-0000-0000F0910000}"/>
    <cellStyle name="Normal 7 2 5 2 4" xfId="37474" xr:uid="{00000000-0005-0000-0000-0000F1910000}"/>
    <cellStyle name="Normal 7 2 5 2 4 2" xfId="37475" xr:uid="{00000000-0005-0000-0000-0000F2910000}"/>
    <cellStyle name="Normal 7 2 5 2 4 2 2" xfId="37476" xr:uid="{00000000-0005-0000-0000-0000F3910000}"/>
    <cellStyle name="Normal 7 2 5 2 4 2 3" xfId="37477" xr:uid="{00000000-0005-0000-0000-0000F4910000}"/>
    <cellStyle name="Normal 7 2 5 2 4 3" xfId="37478" xr:uid="{00000000-0005-0000-0000-0000F5910000}"/>
    <cellStyle name="Normal 7 2 5 2 4 3 2" xfId="37479" xr:uid="{00000000-0005-0000-0000-0000F6910000}"/>
    <cellStyle name="Normal 7 2 5 2 4 3 3" xfId="37480" xr:uid="{00000000-0005-0000-0000-0000F7910000}"/>
    <cellStyle name="Normal 7 2 5 2 4 4" xfId="37481" xr:uid="{00000000-0005-0000-0000-0000F8910000}"/>
    <cellStyle name="Normal 7 2 5 2 4 4 2" xfId="37482" xr:uid="{00000000-0005-0000-0000-0000F9910000}"/>
    <cellStyle name="Normal 7 2 5 2 4 4 3" xfId="37483" xr:uid="{00000000-0005-0000-0000-0000FA910000}"/>
    <cellStyle name="Normal 7 2 5 2 4 5" xfId="37484" xr:uid="{00000000-0005-0000-0000-0000FB910000}"/>
    <cellStyle name="Normal 7 2 5 2 4 5 2" xfId="37485" xr:uid="{00000000-0005-0000-0000-0000FC910000}"/>
    <cellStyle name="Normal 7 2 5 2 4 5 3" xfId="37486" xr:uid="{00000000-0005-0000-0000-0000FD910000}"/>
    <cellStyle name="Normal 7 2 5 2 4 6" xfId="37487" xr:uid="{00000000-0005-0000-0000-0000FE910000}"/>
    <cellStyle name="Normal 7 2 5 2 4 7" xfId="37488" xr:uid="{00000000-0005-0000-0000-0000FF910000}"/>
    <cellStyle name="Normal 7 2 5 2 5" xfId="37489" xr:uid="{00000000-0005-0000-0000-000000920000}"/>
    <cellStyle name="Normal 7 2 5 2 5 2" xfId="37490" xr:uid="{00000000-0005-0000-0000-000001920000}"/>
    <cellStyle name="Normal 7 2 5 2 5 2 2" xfId="37491" xr:uid="{00000000-0005-0000-0000-000002920000}"/>
    <cellStyle name="Normal 7 2 5 2 5 2 3" xfId="37492" xr:uid="{00000000-0005-0000-0000-000003920000}"/>
    <cellStyle name="Normal 7 2 5 2 5 3" xfId="37493" xr:uid="{00000000-0005-0000-0000-000004920000}"/>
    <cellStyle name="Normal 7 2 5 2 5 3 2" xfId="37494" xr:uid="{00000000-0005-0000-0000-000005920000}"/>
    <cellStyle name="Normal 7 2 5 2 5 3 3" xfId="37495" xr:uid="{00000000-0005-0000-0000-000006920000}"/>
    <cellStyle name="Normal 7 2 5 2 5 4" xfId="37496" xr:uid="{00000000-0005-0000-0000-000007920000}"/>
    <cellStyle name="Normal 7 2 5 2 5 4 2" xfId="37497" xr:uid="{00000000-0005-0000-0000-000008920000}"/>
    <cellStyle name="Normal 7 2 5 2 5 4 3" xfId="37498" xr:uid="{00000000-0005-0000-0000-000009920000}"/>
    <cellStyle name="Normal 7 2 5 2 5 5" xfId="37499" xr:uid="{00000000-0005-0000-0000-00000A920000}"/>
    <cellStyle name="Normal 7 2 5 2 5 5 2" xfId="37500" xr:uid="{00000000-0005-0000-0000-00000B920000}"/>
    <cellStyle name="Normal 7 2 5 2 5 5 3" xfId="37501" xr:uid="{00000000-0005-0000-0000-00000C920000}"/>
    <cellStyle name="Normal 7 2 5 2 5 6" xfId="37502" xr:uid="{00000000-0005-0000-0000-00000D920000}"/>
    <cellStyle name="Normal 7 2 5 2 5 7" xfId="37503" xr:uid="{00000000-0005-0000-0000-00000E920000}"/>
    <cellStyle name="Normal 7 2 5 2 6" xfId="37504" xr:uid="{00000000-0005-0000-0000-00000F920000}"/>
    <cellStyle name="Normal 7 2 5 2 6 2" xfId="37505" xr:uid="{00000000-0005-0000-0000-000010920000}"/>
    <cellStyle name="Normal 7 2 5 2 6 3" xfId="37506" xr:uid="{00000000-0005-0000-0000-000011920000}"/>
    <cellStyle name="Normal 7 2 5 2 7" xfId="37507" xr:uid="{00000000-0005-0000-0000-000012920000}"/>
    <cellStyle name="Normal 7 2 5 2 7 2" xfId="37508" xr:uid="{00000000-0005-0000-0000-000013920000}"/>
    <cellStyle name="Normal 7 2 5 2 7 3" xfId="37509" xr:uid="{00000000-0005-0000-0000-000014920000}"/>
    <cellStyle name="Normal 7 2 5 2 8" xfId="37510" xr:uid="{00000000-0005-0000-0000-000015920000}"/>
    <cellStyle name="Normal 7 2 5 2 8 2" xfId="37511" xr:uid="{00000000-0005-0000-0000-000016920000}"/>
    <cellStyle name="Normal 7 2 5 2 8 3" xfId="37512" xr:uid="{00000000-0005-0000-0000-000017920000}"/>
    <cellStyle name="Normal 7 2 5 2 9" xfId="37513" xr:uid="{00000000-0005-0000-0000-000018920000}"/>
    <cellStyle name="Normal 7 2 5 2 9 2" xfId="37514" xr:uid="{00000000-0005-0000-0000-000019920000}"/>
    <cellStyle name="Normal 7 2 5 2 9 3" xfId="37515" xr:uid="{00000000-0005-0000-0000-00001A920000}"/>
    <cellStyle name="Normal 7 2 5 3" xfId="37516" xr:uid="{00000000-0005-0000-0000-00001B920000}"/>
    <cellStyle name="Normal 7 2 5 3 2" xfId="37517" xr:uid="{00000000-0005-0000-0000-00001C920000}"/>
    <cellStyle name="Normal 7 2 5 3 2 2" xfId="37518" xr:uid="{00000000-0005-0000-0000-00001D920000}"/>
    <cellStyle name="Normal 7 2 5 3 2 2 2" xfId="37519" xr:uid="{00000000-0005-0000-0000-00001E920000}"/>
    <cellStyle name="Normal 7 2 5 3 2 2 3" xfId="37520" xr:uid="{00000000-0005-0000-0000-00001F920000}"/>
    <cellStyle name="Normal 7 2 5 3 2 3" xfId="37521" xr:uid="{00000000-0005-0000-0000-000020920000}"/>
    <cellStyle name="Normal 7 2 5 3 2 3 2" xfId="37522" xr:uid="{00000000-0005-0000-0000-000021920000}"/>
    <cellStyle name="Normal 7 2 5 3 2 3 3" xfId="37523" xr:uid="{00000000-0005-0000-0000-000022920000}"/>
    <cellStyle name="Normal 7 2 5 3 2 4" xfId="37524" xr:uid="{00000000-0005-0000-0000-000023920000}"/>
    <cellStyle name="Normal 7 2 5 3 2 4 2" xfId="37525" xr:uid="{00000000-0005-0000-0000-000024920000}"/>
    <cellStyle name="Normal 7 2 5 3 2 4 3" xfId="37526" xr:uid="{00000000-0005-0000-0000-000025920000}"/>
    <cellStyle name="Normal 7 2 5 3 2 5" xfId="37527" xr:uid="{00000000-0005-0000-0000-000026920000}"/>
    <cellStyle name="Normal 7 2 5 3 2 5 2" xfId="37528" xr:uid="{00000000-0005-0000-0000-000027920000}"/>
    <cellStyle name="Normal 7 2 5 3 2 5 3" xfId="37529" xr:uid="{00000000-0005-0000-0000-000028920000}"/>
    <cellStyle name="Normal 7 2 5 3 2 6" xfId="37530" xr:uid="{00000000-0005-0000-0000-000029920000}"/>
    <cellStyle name="Normal 7 2 5 3 2 7" xfId="37531" xr:uid="{00000000-0005-0000-0000-00002A920000}"/>
    <cellStyle name="Normal 7 2 5 3 3" xfId="37532" xr:uid="{00000000-0005-0000-0000-00002B920000}"/>
    <cellStyle name="Normal 7 2 5 3 3 2" xfId="37533" xr:uid="{00000000-0005-0000-0000-00002C920000}"/>
    <cellStyle name="Normal 7 2 5 3 3 3" xfId="37534" xr:uid="{00000000-0005-0000-0000-00002D920000}"/>
    <cellStyle name="Normal 7 2 5 3 4" xfId="37535" xr:uid="{00000000-0005-0000-0000-00002E920000}"/>
    <cellStyle name="Normal 7 2 5 3 4 2" xfId="37536" xr:uid="{00000000-0005-0000-0000-00002F920000}"/>
    <cellStyle name="Normal 7 2 5 3 4 3" xfId="37537" xr:uid="{00000000-0005-0000-0000-000030920000}"/>
    <cellStyle name="Normal 7 2 5 3 5" xfId="37538" xr:uid="{00000000-0005-0000-0000-000031920000}"/>
    <cellStyle name="Normal 7 2 5 3 5 2" xfId="37539" xr:uid="{00000000-0005-0000-0000-000032920000}"/>
    <cellStyle name="Normal 7 2 5 3 5 3" xfId="37540" xr:uid="{00000000-0005-0000-0000-000033920000}"/>
    <cellStyle name="Normal 7 2 5 3 6" xfId="37541" xr:uid="{00000000-0005-0000-0000-000034920000}"/>
    <cellStyle name="Normal 7 2 5 3 6 2" xfId="37542" xr:uid="{00000000-0005-0000-0000-000035920000}"/>
    <cellStyle name="Normal 7 2 5 3 6 3" xfId="37543" xr:uid="{00000000-0005-0000-0000-000036920000}"/>
    <cellStyle name="Normal 7 2 5 3 7" xfId="37544" xr:uid="{00000000-0005-0000-0000-000037920000}"/>
    <cellStyle name="Normal 7 2 5 3 8" xfId="37545" xr:uid="{00000000-0005-0000-0000-000038920000}"/>
    <cellStyle name="Normal 7 2 5 4" xfId="37546" xr:uid="{00000000-0005-0000-0000-000039920000}"/>
    <cellStyle name="Normal 7 2 5 4 2" xfId="37547" xr:uid="{00000000-0005-0000-0000-00003A920000}"/>
    <cellStyle name="Normal 7 2 5 4 2 2" xfId="37548" xr:uid="{00000000-0005-0000-0000-00003B920000}"/>
    <cellStyle name="Normal 7 2 5 4 2 2 2" xfId="37549" xr:uid="{00000000-0005-0000-0000-00003C920000}"/>
    <cellStyle name="Normal 7 2 5 4 2 2 3" xfId="37550" xr:uid="{00000000-0005-0000-0000-00003D920000}"/>
    <cellStyle name="Normal 7 2 5 4 2 3" xfId="37551" xr:uid="{00000000-0005-0000-0000-00003E920000}"/>
    <cellStyle name="Normal 7 2 5 4 2 3 2" xfId="37552" xr:uid="{00000000-0005-0000-0000-00003F920000}"/>
    <cellStyle name="Normal 7 2 5 4 2 3 3" xfId="37553" xr:uid="{00000000-0005-0000-0000-000040920000}"/>
    <cellStyle name="Normal 7 2 5 4 2 4" xfId="37554" xr:uid="{00000000-0005-0000-0000-000041920000}"/>
    <cellStyle name="Normal 7 2 5 4 2 4 2" xfId="37555" xr:uid="{00000000-0005-0000-0000-000042920000}"/>
    <cellStyle name="Normal 7 2 5 4 2 4 3" xfId="37556" xr:uid="{00000000-0005-0000-0000-000043920000}"/>
    <cellStyle name="Normal 7 2 5 4 2 5" xfId="37557" xr:uid="{00000000-0005-0000-0000-000044920000}"/>
    <cellStyle name="Normal 7 2 5 4 2 5 2" xfId="37558" xr:uid="{00000000-0005-0000-0000-000045920000}"/>
    <cellStyle name="Normal 7 2 5 4 2 5 3" xfId="37559" xr:uid="{00000000-0005-0000-0000-000046920000}"/>
    <cellStyle name="Normal 7 2 5 4 2 6" xfId="37560" xr:uid="{00000000-0005-0000-0000-000047920000}"/>
    <cellStyle name="Normal 7 2 5 4 2 7" xfId="37561" xr:uid="{00000000-0005-0000-0000-000048920000}"/>
    <cellStyle name="Normal 7 2 5 4 3" xfId="37562" xr:uid="{00000000-0005-0000-0000-000049920000}"/>
    <cellStyle name="Normal 7 2 5 4 3 2" xfId="37563" xr:uid="{00000000-0005-0000-0000-00004A920000}"/>
    <cellStyle name="Normal 7 2 5 4 3 3" xfId="37564" xr:uid="{00000000-0005-0000-0000-00004B920000}"/>
    <cellStyle name="Normal 7 2 5 4 4" xfId="37565" xr:uid="{00000000-0005-0000-0000-00004C920000}"/>
    <cellStyle name="Normal 7 2 5 4 4 2" xfId="37566" xr:uid="{00000000-0005-0000-0000-00004D920000}"/>
    <cellStyle name="Normal 7 2 5 4 4 3" xfId="37567" xr:uid="{00000000-0005-0000-0000-00004E920000}"/>
    <cellStyle name="Normal 7 2 5 4 5" xfId="37568" xr:uid="{00000000-0005-0000-0000-00004F920000}"/>
    <cellStyle name="Normal 7 2 5 4 5 2" xfId="37569" xr:uid="{00000000-0005-0000-0000-000050920000}"/>
    <cellStyle name="Normal 7 2 5 4 5 3" xfId="37570" xr:uid="{00000000-0005-0000-0000-000051920000}"/>
    <cellStyle name="Normal 7 2 5 4 6" xfId="37571" xr:uid="{00000000-0005-0000-0000-000052920000}"/>
    <cellStyle name="Normal 7 2 5 4 6 2" xfId="37572" xr:uid="{00000000-0005-0000-0000-000053920000}"/>
    <cellStyle name="Normal 7 2 5 4 6 3" xfId="37573" xr:uid="{00000000-0005-0000-0000-000054920000}"/>
    <cellStyle name="Normal 7 2 5 4 7" xfId="37574" xr:uid="{00000000-0005-0000-0000-000055920000}"/>
    <cellStyle name="Normal 7 2 5 4 8" xfId="37575" xr:uid="{00000000-0005-0000-0000-000056920000}"/>
    <cellStyle name="Normal 7 2 5 5" xfId="37576" xr:uid="{00000000-0005-0000-0000-000057920000}"/>
    <cellStyle name="Normal 7 2 5 5 2" xfId="37577" xr:uid="{00000000-0005-0000-0000-000058920000}"/>
    <cellStyle name="Normal 7 2 5 5 2 2" xfId="37578" xr:uid="{00000000-0005-0000-0000-000059920000}"/>
    <cellStyle name="Normal 7 2 5 5 2 3" xfId="37579" xr:uid="{00000000-0005-0000-0000-00005A920000}"/>
    <cellStyle name="Normal 7 2 5 5 3" xfId="37580" xr:uid="{00000000-0005-0000-0000-00005B920000}"/>
    <cellStyle name="Normal 7 2 5 5 3 2" xfId="37581" xr:uid="{00000000-0005-0000-0000-00005C920000}"/>
    <cellStyle name="Normal 7 2 5 5 3 3" xfId="37582" xr:uid="{00000000-0005-0000-0000-00005D920000}"/>
    <cellStyle name="Normal 7 2 5 5 4" xfId="37583" xr:uid="{00000000-0005-0000-0000-00005E920000}"/>
    <cellStyle name="Normal 7 2 5 5 4 2" xfId="37584" xr:uid="{00000000-0005-0000-0000-00005F920000}"/>
    <cellStyle name="Normal 7 2 5 5 4 3" xfId="37585" xr:uid="{00000000-0005-0000-0000-000060920000}"/>
    <cellStyle name="Normal 7 2 5 5 5" xfId="37586" xr:uid="{00000000-0005-0000-0000-000061920000}"/>
    <cellStyle name="Normal 7 2 5 5 5 2" xfId="37587" xr:uid="{00000000-0005-0000-0000-000062920000}"/>
    <cellStyle name="Normal 7 2 5 5 5 3" xfId="37588" xr:uid="{00000000-0005-0000-0000-000063920000}"/>
    <cellStyle name="Normal 7 2 5 5 6" xfId="37589" xr:uid="{00000000-0005-0000-0000-000064920000}"/>
    <cellStyle name="Normal 7 2 5 5 7" xfId="37590" xr:uid="{00000000-0005-0000-0000-000065920000}"/>
    <cellStyle name="Normal 7 2 5 6" xfId="37591" xr:uid="{00000000-0005-0000-0000-000066920000}"/>
    <cellStyle name="Normal 7 2 5 6 2" xfId="37592" xr:uid="{00000000-0005-0000-0000-000067920000}"/>
    <cellStyle name="Normal 7 2 5 6 2 2" xfId="37593" xr:uid="{00000000-0005-0000-0000-000068920000}"/>
    <cellStyle name="Normal 7 2 5 6 2 3" xfId="37594" xr:uid="{00000000-0005-0000-0000-000069920000}"/>
    <cellStyle name="Normal 7 2 5 6 3" xfId="37595" xr:uid="{00000000-0005-0000-0000-00006A920000}"/>
    <cellStyle name="Normal 7 2 5 6 3 2" xfId="37596" xr:uid="{00000000-0005-0000-0000-00006B920000}"/>
    <cellStyle name="Normal 7 2 5 6 3 3" xfId="37597" xr:uid="{00000000-0005-0000-0000-00006C920000}"/>
    <cellStyle name="Normal 7 2 5 6 4" xfId="37598" xr:uid="{00000000-0005-0000-0000-00006D920000}"/>
    <cellStyle name="Normal 7 2 5 6 4 2" xfId="37599" xr:uid="{00000000-0005-0000-0000-00006E920000}"/>
    <cellStyle name="Normal 7 2 5 6 4 3" xfId="37600" xr:uid="{00000000-0005-0000-0000-00006F920000}"/>
    <cellStyle name="Normal 7 2 5 6 5" xfId="37601" xr:uid="{00000000-0005-0000-0000-000070920000}"/>
    <cellStyle name="Normal 7 2 5 6 5 2" xfId="37602" xr:uid="{00000000-0005-0000-0000-000071920000}"/>
    <cellStyle name="Normal 7 2 5 6 5 3" xfId="37603" xr:uid="{00000000-0005-0000-0000-000072920000}"/>
    <cellStyle name="Normal 7 2 5 6 6" xfId="37604" xr:uid="{00000000-0005-0000-0000-000073920000}"/>
    <cellStyle name="Normal 7 2 5 6 7" xfId="37605" xr:uid="{00000000-0005-0000-0000-000074920000}"/>
    <cellStyle name="Normal 7 2 5 7" xfId="37606" xr:uid="{00000000-0005-0000-0000-000075920000}"/>
    <cellStyle name="Normal 7 2 5 7 2" xfId="37607" xr:uid="{00000000-0005-0000-0000-000076920000}"/>
    <cellStyle name="Normal 7 2 5 7 2 2" xfId="37608" xr:uid="{00000000-0005-0000-0000-000077920000}"/>
    <cellStyle name="Normal 7 2 5 7 2 3" xfId="37609" xr:uid="{00000000-0005-0000-0000-000078920000}"/>
    <cellStyle name="Normal 7 2 5 7 3" xfId="37610" xr:uid="{00000000-0005-0000-0000-000079920000}"/>
    <cellStyle name="Normal 7 2 5 7 3 2" xfId="37611" xr:uid="{00000000-0005-0000-0000-00007A920000}"/>
    <cellStyle name="Normal 7 2 5 7 3 3" xfId="37612" xr:uid="{00000000-0005-0000-0000-00007B920000}"/>
    <cellStyle name="Normal 7 2 5 7 4" xfId="37613" xr:uid="{00000000-0005-0000-0000-00007C920000}"/>
    <cellStyle name="Normal 7 2 5 7 4 2" xfId="37614" xr:uid="{00000000-0005-0000-0000-00007D920000}"/>
    <cellStyle name="Normal 7 2 5 7 4 3" xfId="37615" xr:uid="{00000000-0005-0000-0000-00007E920000}"/>
    <cellStyle name="Normal 7 2 5 7 5" xfId="37616" xr:uid="{00000000-0005-0000-0000-00007F920000}"/>
    <cellStyle name="Normal 7 2 5 7 5 2" xfId="37617" xr:uid="{00000000-0005-0000-0000-000080920000}"/>
    <cellStyle name="Normal 7 2 5 7 5 3" xfId="37618" xr:uid="{00000000-0005-0000-0000-000081920000}"/>
    <cellStyle name="Normal 7 2 5 7 6" xfId="37619" xr:uid="{00000000-0005-0000-0000-000082920000}"/>
    <cellStyle name="Normal 7 2 5 7 7" xfId="37620" xr:uid="{00000000-0005-0000-0000-000083920000}"/>
    <cellStyle name="Normal 7 2 5 8" xfId="37621" xr:uid="{00000000-0005-0000-0000-000084920000}"/>
    <cellStyle name="Normal 7 2 5 8 2" xfId="37622" xr:uid="{00000000-0005-0000-0000-000085920000}"/>
    <cellStyle name="Normal 7 2 5 8 2 2" xfId="37623" xr:uid="{00000000-0005-0000-0000-000086920000}"/>
    <cellStyle name="Normal 7 2 5 8 2 3" xfId="37624" xr:uid="{00000000-0005-0000-0000-000087920000}"/>
    <cellStyle name="Normal 7 2 5 8 3" xfId="37625" xr:uid="{00000000-0005-0000-0000-000088920000}"/>
    <cellStyle name="Normal 7 2 5 8 3 2" xfId="37626" xr:uid="{00000000-0005-0000-0000-000089920000}"/>
    <cellStyle name="Normal 7 2 5 8 3 3" xfId="37627" xr:uid="{00000000-0005-0000-0000-00008A920000}"/>
    <cellStyle name="Normal 7 2 5 8 4" xfId="37628" xr:uid="{00000000-0005-0000-0000-00008B920000}"/>
    <cellStyle name="Normal 7 2 5 8 4 2" xfId="37629" xr:uid="{00000000-0005-0000-0000-00008C920000}"/>
    <cellStyle name="Normal 7 2 5 8 4 3" xfId="37630" xr:uid="{00000000-0005-0000-0000-00008D920000}"/>
    <cellStyle name="Normal 7 2 5 8 5" xfId="37631" xr:uid="{00000000-0005-0000-0000-00008E920000}"/>
    <cellStyle name="Normal 7 2 5 8 5 2" xfId="37632" xr:uid="{00000000-0005-0000-0000-00008F920000}"/>
    <cellStyle name="Normal 7 2 5 8 5 3" xfId="37633" xr:uid="{00000000-0005-0000-0000-000090920000}"/>
    <cellStyle name="Normal 7 2 5 8 6" xfId="37634" xr:uid="{00000000-0005-0000-0000-000091920000}"/>
    <cellStyle name="Normal 7 2 5 8 7" xfId="37635" xr:uid="{00000000-0005-0000-0000-000092920000}"/>
    <cellStyle name="Normal 7 2 5 9" xfId="37636" xr:uid="{00000000-0005-0000-0000-000093920000}"/>
    <cellStyle name="Normal 7 2 5 9 2" xfId="37637" xr:uid="{00000000-0005-0000-0000-000094920000}"/>
    <cellStyle name="Normal 7 2 5 9 3" xfId="37638" xr:uid="{00000000-0005-0000-0000-000095920000}"/>
    <cellStyle name="Normal 7 2 6" xfId="37639" xr:uid="{00000000-0005-0000-0000-000096920000}"/>
    <cellStyle name="Normal 7 2 6 10" xfId="37640" xr:uid="{00000000-0005-0000-0000-000097920000}"/>
    <cellStyle name="Normal 7 2 6 11" xfId="37641" xr:uid="{00000000-0005-0000-0000-000098920000}"/>
    <cellStyle name="Normal 7 2 6 2" xfId="37642" xr:uid="{00000000-0005-0000-0000-000099920000}"/>
    <cellStyle name="Normal 7 2 6 2 2" xfId="37643" xr:uid="{00000000-0005-0000-0000-00009A920000}"/>
    <cellStyle name="Normal 7 2 6 2 2 2" xfId="37644" xr:uid="{00000000-0005-0000-0000-00009B920000}"/>
    <cellStyle name="Normal 7 2 6 2 2 2 2" xfId="37645" xr:uid="{00000000-0005-0000-0000-00009C920000}"/>
    <cellStyle name="Normal 7 2 6 2 2 2 3" xfId="37646" xr:uid="{00000000-0005-0000-0000-00009D920000}"/>
    <cellStyle name="Normal 7 2 6 2 2 3" xfId="37647" xr:uid="{00000000-0005-0000-0000-00009E920000}"/>
    <cellStyle name="Normal 7 2 6 2 2 3 2" xfId="37648" xr:uid="{00000000-0005-0000-0000-00009F920000}"/>
    <cellStyle name="Normal 7 2 6 2 2 3 3" xfId="37649" xr:uid="{00000000-0005-0000-0000-0000A0920000}"/>
    <cellStyle name="Normal 7 2 6 2 2 4" xfId="37650" xr:uid="{00000000-0005-0000-0000-0000A1920000}"/>
    <cellStyle name="Normal 7 2 6 2 2 4 2" xfId="37651" xr:uid="{00000000-0005-0000-0000-0000A2920000}"/>
    <cellStyle name="Normal 7 2 6 2 2 4 3" xfId="37652" xr:uid="{00000000-0005-0000-0000-0000A3920000}"/>
    <cellStyle name="Normal 7 2 6 2 2 5" xfId="37653" xr:uid="{00000000-0005-0000-0000-0000A4920000}"/>
    <cellStyle name="Normal 7 2 6 2 2 5 2" xfId="37654" xr:uid="{00000000-0005-0000-0000-0000A5920000}"/>
    <cellStyle name="Normal 7 2 6 2 2 5 3" xfId="37655" xr:uid="{00000000-0005-0000-0000-0000A6920000}"/>
    <cellStyle name="Normal 7 2 6 2 2 6" xfId="37656" xr:uid="{00000000-0005-0000-0000-0000A7920000}"/>
    <cellStyle name="Normal 7 2 6 2 2 7" xfId="37657" xr:uid="{00000000-0005-0000-0000-0000A8920000}"/>
    <cellStyle name="Normal 7 2 6 2 3" xfId="37658" xr:uid="{00000000-0005-0000-0000-0000A9920000}"/>
    <cellStyle name="Normal 7 2 6 2 3 2" xfId="37659" xr:uid="{00000000-0005-0000-0000-0000AA920000}"/>
    <cellStyle name="Normal 7 2 6 2 3 3" xfId="37660" xr:uid="{00000000-0005-0000-0000-0000AB920000}"/>
    <cellStyle name="Normal 7 2 6 2 4" xfId="37661" xr:uid="{00000000-0005-0000-0000-0000AC920000}"/>
    <cellStyle name="Normal 7 2 6 2 4 2" xfId="37662" xr:uid="{00000000-0005-0000-0000-0000AD920000}"/>
    <cellStyle name="Normal 7 2 6 2 4 3" xfId="37663" xr:uid="{00000000-0005-0000-0000-0000AE920000}"/>
    <cellStyle name="Normal 7 2 6 2 5" xfId="37664" xr:uid="{00000000-0005-0000-0000-0000AF920000}"/>
    <cellStyle name="Normal 7 2 6 2 5 2" xfId="37665" xr:uid="{00000000-0005-0000-0000-0000B0920000}"/>
    <cellStyle name="Normal 7 2 6 2 5 3" xfId="37666" xr:uid="{00000000-0005-0000-0000-0000B1920000}"/>
    <cellStyle name="Normal 7 2 6 2 6" xfId="37667" xr:uid="{00000000-0005-0000-0000-0000B2920000}"/>
    <cellStyle name="Normal 7 2 6 2 6 2" xfId="37668" xr:uid="{00000000-0005-0000-0000-0000B3920000}"/>
    <cellStyle name="Normal 7 2 6 2 6 3" xfId="37669" xr:uid="{00000000-0005-0000-0000-0000B4920000}"/>
    <cellStyle name="Normal 7 2 6 2 7" xfId="37670" xr:uid="{00000000-0005-0000-0000-0000B5920000}"/>
    <cellStyle name="Normal 7 2 6 2 8" xfId="37671" xr:uid="{00000000-0005-0000-0000-0000B6920000}"/>
    <cellStyle name="Normal 7 2 6 3" xfId="37672" xr:uid="{00000000-0005-0000-0000-0000B7920000}"/>
    <cellStyle name="Normal 7 2 6 3 2" xfId="37673" xr:uid="{00000000-0005-0000-0000-0000B8920000}"/>
    <cellStyle name="Normal 7 2 6 3 2 2" xfId="37674" xr:uid="{00000000-0005-0000-0000-0000B9920000}"/>
    <cellStyle name="Normal 7 2 6 3 2 3" xfId="37675" xr:uid="{00000000-0005-0000-0000-0000BA920000}"/>
    <cellStyle name="Normal 7 2 6 3 3" xfId="37676" xr:uid="{00000000-0005-0000-0000-0000BB920000}"/>
    <cellStyle name="Normal 7 2 6 3 3 2" xfId="37677" xr:uid="{00000000-0005-0000-0000-0000BC920000}"/>
    <cellStyle name="Normal 7 2 6 3 3 3" xfId="37678" xr:uid="{00000000-0005-0000-0000-0000BD920000}"/>
    <cellStyle name="Normal 7 2 6 3 4" xfId="37679" xr:uid="{00000000-0005-0000-0000-0000BE920000}"/>
    <cellStyle name="Normal 7 2 6 3 4 2" xfId="37680" xr:uid="{00000000-0005-0000-0000-0000BF920000}"/>
    <cellStyle name="Normal 7 2 6 3 4 3" xfId="37681" xr:uid="{00000000-0005-0000-0000-0000C0920000}"/>
    <cellStyle name="Normal 7 2 6 3 5" xfId="37682" xr:uid="{00000000-0005-0000-0000-0000C1920000}"/>
    <cellStyle name="Normal 7 2 6 3 5 2" xfId="37683" xr:uid="{00000000-0005-0000-0000-0000C2920000}"/>
    <cellStyle name="Normal 7 2 6 3 5 3" xfId="37684" xr:uid="{00000000-0005-0000-0000-0000C3920000}"/>
    <cellStyle name="Normal 7 2 6 3 6" xfId="37685" xr:uid="{00000000-0005-0000-0000-0000C4920000}"/>
    <cellStyle name="Normal 7 2 6 3 7" xfId="37686" xr:uid="{00000000-0005-0000-0000-0000C5920000}"/>
    <cellStyle name="Normal 7 2 6 4" xfId="37687" xr:uid="{00000000-0005-0000-0000-0000C6920000}"/>
    <cellStyle name="Normal 7 2 6 4 2" xfId="37688" xr:uid="{00000000-0005-0000-0000-0000C7920000}"/>
    <cellStyle name="Normal 7 2 6 4 2 2" xfId="37689" xr:uid="{00000000-0005-0000-0000-0000C8920000}"/>
    <cellStyle name="Normal 7 2 6 4 2 3" xfId="37690" xr:uid="{00000000-0005-0000-0000-0000C9920000}"/>
    <cellStyle name="Normal 7 2 6 4 3" xfId="37691" xr:uid="{00000000-0005-0000-0000-0000CA920000}"/>
    <cellStyle name="Normal 7 2 6 4 3 2" xfId="37692" xr:uid="{00000000-0005-0000-0000-0000CB920000}"/>
    <cellStyle name="Normal 7 2 6 4 3 3" xfId="37693" xr:uid="{00000000-0005-0000-0000-0000CC920000}"/>
    <cellStyle name="Normal 7 2 6 4 4" xfId="37694" xr:uid="{00000000-0005-0000-0000-0000CD920000}"/>
    <cellStyle name="Normal 7 2 6 4 4 2" xfId="37695" xr:uid="{00000000-0005-0000-0000-0000CE920000}"/>
    <cellStyle name="Normal 7 2 6 4 4 3" xfId="37696" xr:uid="{00000000-0005-0000-0000-0000CF920000}"/>
    <cellStyle name="Normal 7 2 6 4 5" xfId="37697" xr:uid="{00000000-0005-0000-0000-0000D0920000}"/>
    <cellStyle name="Normal 7 2 6 4 5 2" xfId="37698" xr:uid="{00000000-0005-0000-0000-0000D1920000}"/>
    <cellStyle name="Normal 7 2 6 4 5 3" xfId="37699" xr:uid="{00000000-0005-0000-0000-0000D2920000}"/>
    <cellStyle name="Normal 7 2 6 4 6" xfId="37700" xr:uid="{00000000-0005-0000-0000-0000D3920000}"/>
    <cellStyle name="Normal 7 2 6 4 7" xfId="37701" xr:uid="{00000000-0005-0000-0000-0000D4920000}"/>
    <cellStyle name="Normal 7 2 6 5" xfId="37702" xr:uid="{00000000-0005-0000-0000-0000D5920000}"/>
    <cellStyle name="Normal 7 2 6 5 2" xfId="37703" xr:uid="{00000000-0005-0000-0000-0000D6920000}"/>
    <cellStyle name="Normal 7 2 6 5 2 2" xfId="37704" xr:uid="{00000000-0005-0000-0000-0000D7920000}"/>
    <cellStyle name="Normal 7 2 6 5 2 3" xfId="37705" xr:uid="{00000000-0005-0000-0000-0000D8920000}"/>
    <cellStyle name="Normal 7 2 6 5 3" xfId="37706" xr:uid="{00000000-0005-0000-0000-0000D9920000}"/>
    <cellStyle name="Normal 7 2 6 5 3 2" xfId="37707" xr:uid="{00000000-0005-0000-0000-0000DA920000}"/>
    <cellStyle name="Normal 7 2 6 5 3 3" xfId="37708" xr:uid="{00000000-0005-0000-0000-0000DB920000}"/>
    <cellStyle name="Normal 7 2 6 5 4" xfId="37709" xr:uid="{00000000-0005-0000-0000-0000DC920000}"/>
    <cellStyle name="Normal 7 2 6 5 4 2" xfId="37710" xr:uid="{00000000-0005-0000-0000-0000DD920000}"/>
    <cellStyle name="Normal 7 2 6 5 4 3" xfId="37711" xr:uid="{00000000-0005-0000-0000-0000DE920000}"/>
    <cellStyle name="Normal 7 2 6 5 5" xfId="37712" xr:uid="{00000000-0005-0000-0000-0000DF920000}"/>
    <cellStyle name="Normal 7 2 6 5 5 2" xfId="37713" xr:uid="{00000000-0005-0000-0000-0000E0920000}"/>
    <cellStyle name="Normal 7 2 6 5 5 3" xfId="37714" xr:uid="{00000000-0005-0000-0000-0000E1920000}"/>
    <cellStyle name="Normal 7 2 6 5 6" xfId="37715" xr:uid="{00000000-0005-0000-0000-0000E2920000}"/>
    <cellStyle name="Normal 7 2 6 5 7" xfId="37716" xr:uid="{00000000-0005-0000-0000-0000E3920000}"/>
    <cellStyle name="Normal 7 2 6 6" xfId="37717" xr:uid="{00000000-0005-0000-0000-0000E4920000}"/>
    <cellStyle name="Normal 7 2 6 6 2" xfId="37718" xr:uid="{00000000-0005-0000-0000-0000E5920000}"/>
    <cellStyle name="Normal 7 2 6 6 3" xfId="37719" xr:uid="{00000000-0005-0000-0000-0000E6920000}"/>
    <cellStyle name="Normal 7 2 6 7" xfId="37720" xr:uid="{00000000-0005-0000-0000-0000E7920000}"/>
    <cellStyle name="Normal 7 2 6 7 2" xfId="37721" xr:uid="{00000000-0005-0000-0000-0000E8920000}"/>
    <cellStyle name="Normal 7 2 6 7 3" xfId="37722" xr:uid="{00000000-0005-0000-0000-0000E9920000}"/>
    <cellStyle name="Normal 7 2 6 8" xfId="37723" xr:uid="{00000000-0005-0000-0000-0000EA920000}"/>
    <cellStyle name="Normal 7 2 6 8 2" xfId="37724" xr:uid="{00000000-0005-0000-0000-0000EB920000}"/>
    <cellStyle name="Normal 7 2 6 8 3" xfId="37725" xr:uid="{00000000-0005-0000-0000-0000EC920000}"/>
    <cellStyle name="Normal 7 2 6 9" xfId="37726" xr:uid="{00000000-0005-0000-0000-0000ED920000}"/>
    <cellStyle name="Normal 7 2 6 9 2" xfId="37727" xr:uid="{00000000-0005-0000-0000-0000EE920000}"/>
    <cellStyle name="Normal 7 2 6 9 3" xfId="37728" xr:uid="{00000000-0005-0000-0000-0000EF920000}"/>
    <cellStyle name="Normal 7 2 7" xfId="37729" xr:uid="{00000000-0005-0000-0000-0000F0920000}"/>
    <cellStyle name="Normal 7 2 7 2" xfId="37730" xr:uid="{00000000-0005-0000-0000-0000F1920000}"/>
    <cellStyle name="Normal 7 2 7 2 2" xfId="37731" xr:uid="{00000000-0005-0000-0000-0000F2920000}"/>
    <cellStyle name="Normal 7 2 7 2 2 2" xfId="37732" xr:uid="{00000000-0005-0000-0000-0000F3920000}"/>
    <cellStyle name="Normal 7 2 7 2 2 3" xfId="37733" xr:uid="{00000000-0005-0000-0000-0000F4920000}"/>
    <cellStyle name="Normal 7 2 7 2 3" xfId="37734" xr:uid="{00000000-0005-0000-0000-0000F5920000}"/>
    <cellStyle name="Normal 7 2 7 2 3 2" xfId="37735" xr:uid="{00000000-0005-0000-0000-0000F6920000}"/>
    <cellStyle name="Normal 7 2 7 2 3 3" xfId="37736" xr:uid="{00000000-0005-0000-0000-0000F7920000}"/>
    <cellStyle name="Normal 7 2 7 2 4" xfId="37737" xr:uid="{00000000-0005-0000-0000-0000F8920000}"/>
    <cellStyle name="Normal 7 2 7 2 4 2" xfId="37738" xr:uid="{00000000-0005-0000-0000-0000F9920000}"/>
    <cellStyle name="Normal 7 2 7 2 4 3" xfId="37739" xr:uid="{00000000-0005-0000-0000-0000FA920000}"/>
    <cellStyle name="Normal 7 2 7 2 5" xfId="37740" xr:uid="{00000000-0005-0000-0000-0000FB920000}"/>
    <cellStyle name="Normal 7 2 7 2 5 2" xfId="37741" xr:uid="{00000000-0005-0000-0000-0000FC920000}"/>
    <cellStyle name="Normal 7 2 7 2 5 3" xfId="37742" xr:uid="{00000000-0005-0000-0000-0000FD920000}"/>
    <cellStyle name="Normal 7 2 7 2 6" xfId="37743" xr:uid="{00000000-0005-0000-0000-0000FE920000}"/>
    <cellStyle name="Normal 7 2 7 2 7" xfId="37744" xr:uid="{00000000-0005-0000-0000-0000FF920000}"/>
    <cellStyle name="Normal 7 2 7 3" xfId="37745" xr:uid="{00000000-0005-0000-0000-000000930000}"/>
    <cellStyle name="Normal 7 2 7 3 2" xfId="37746" xr:uid="{00000000-0005-0000-0000-000001930000}"/>
    <cellStyle name="Normal 7 2 7 3 3" xfId="37747" xr:uid="{00000000-0005-0000-0000-000002930000}"/>
    <cellStyle name="Normal 7 2 7 4" xfId="37748" xr:uid="{00000000-0005-0000-0000-000003930000}"/>
    <cellStyle name="Normal 7 2 7 4 2" xfId="37749" xr:uid="{00000000-0005-0000-0000-000004930000}"/>
    <cellStyle name="Normal 7 2 7 4 3" xfId="37750" xr:uid="{00000000-0005-0000-0000-000005930000}"/>
    <cellStyle name="Normal 7 2 7 5" xfId="37751" xr:uid="{00000000-0005-0000-0000-000006930000}"/>
    <cellStyle name="Normal 7 2 7 5 2" xfId="37752" xr:uid="{00000000-0005-0000-0000-000007930000}"/>
    <cellStyle name="Normal 7 2 7 5 3" xfId="37753" xr:uid="{00000000-0005-0000-0000-000008930000}"/>
    <cellStyle name="Normal 7 2 7 6" xfId="37754" xr:uid="{00000000-0005-0000-0000-000009930000}"/>
    <cellStyle name="Normal 7 2 7 6 2" xfId="37755" xr:uid="{00000000-0005-0000-0000-00000A930000}"/>
    <cellStyle name="Normal 7 2 7 6 3" xfId="37756" xr:uid="{00000000-0005-0000-0000-00000B930000}"/>
    <cellStyle name="Normal 7 2 7 7" xfId="37757" xr:uid="{00000000-0005-0000-0000-00000C930000}"/>
    <cellStyle name="Normal 7 2 7 8" xfId="37758" xr:uid="{00000000-0005-0000-0000-00000D930000}"/>
    <cellStyle name="Normal 7 2 8" xfId="37759" xr:uid="{00000000-0005-0000-0000-00000E930000}"/>
    <cellStyle name="Normal 7 2 8 2" xfId="37760" xr:uid="{00000000-0005-0000-0000-00000F930000}"/>
    <cellStyle name="Normal 7 2 8 2 2" xfId="37761" xr:uid="{00000000-0005-0000-0000-000010930000}"/>
    <cellStyle name="Normal 7 2 8 2 2 2" xfId="37762" xr:uid="{00000000-0005-0000-0000-000011930000}"/>
    <cellStyle name="Normal 7 2 8 2 2 3" xfId="37763" xr:uid="{00000000-0005-0000-0000-000012930000}"/>
    <cellStyle name="Normal 7 2 8 2 3" xfId="37764" xr:uid="{00000000-0005-0000-0000-000013930000}"/>
    <cellStyle name="Normal 7 2 8 2 3 2" xfId="37765" xr:uid="{00000000-0005-0000-0000-000014930000}"/>
    <cellStyle name="Normal 7 2 8 2 3 3" xfId="37766" xr:uid="{00000000-0005-0000-0000-000015930000}"/>
    <cellStyle name="Normal 7 2 8 2 4" xfId="37767" xr:uid="{00000000-0005-0000-0000-000016930000}"/>
    <cellStyle name="Normal 7 2 8 2 4 2" xfId="37768" xr:uid="{00000000-0005-0000-0000-000017930000}"/>
    <cellStyle name="Normal 7 2 8 2 4 3" xfId="37769" xr:uid="{00000000-0005-0000-0000-000018930000}"/>
    <cellStyle name="Normal 7 2 8 2 5" xfId="37770" xr:uid="{00000000-0005-0000-0000-000019930000}"/>
    <cellStyle name="Normal 7 2 8 2 5 2" xfId="37771" xr:uid="{00000000-0005-0000-0000-00001A930000}"/>
    <cellStyle name="Normal 7 2 8 2 5 3" xfId="37772" xr:uid="{00000000-0005-0000-0000-00001B930000}"/>
    <cellStyle name="Normal 7 2 8 2 6" xfId="37773" xr:uid="{00000000-0005-0000-0000-00001C930000}"/>
    <cellStyle name="Normal 7 2 8 2 7" xfId="37774" xr:uid="{00000000-0005-0000-0000-00001D930000}"/>
    <cellStyle name="Normal 7 2 8 3" xfId="37775" xr:uid="{00000000-0005-0000-0000-00001E930000}"/>
    <cellStyle name="Normal 7 2 8 3 2" xfId="37776" xr:uid="{00000000-0005-0000-0000-00001F930000}"/>
    <cellStyle name="Normal 7 2 8 3 3" xfId="37777" xr:uid="{00000000-0005-0000-0000-000020930000}"/>
    <cellStyle name="Normal 7 2 8 4" xfId="37778" xr:uid="{00000000-0005-0000-0000-000021930000}"/>
    <cellStyle name="Normal 7 2 8 4 2" xfId="37779" xr:uid="{00000000-0005-0000-0000-000022930000}"/>
    <cellStyle name="Normal 7 2 8 4 3" xfId="37780" xr:uid="{00000000-0005-0000-0000-000023930000}"/>
    <cellStyle name="Normal 7 2 8 5" xfId="37781" xr:uid="{00000000-0005-0000-0000-000024930000}"/>
    <cellStyle name="Normal 7 2 8 5 2" xfId="37782" xr:uid="{00000000-0005-0000-0000-000025930000}"/>
    <cellStyle name="Normal 7 2 8 5 3" xfId="37783" xr:uid="{00000000-0005-0000-0000-000026930000}"/>
    <cellStyle name="Normal 7 2 8 6" xfId="37784" xr:uid="{00000000-0005-0000-0000-000027930000}"/>
    <cellStyle name="Normal 7 2 8 6 2" xfId="37785" xr:uid="{00000000-0005-0000-0000-000028930000}"/>
    <cellStyle name="Normal 7 2 8 6 3" xfId="37786" xr:uid="{00000000-0005-0000-0000-000029930000}"/>
    <cellStyle name="Normal 7 2 8 7" xfId="37787" xr:uid="{00000000-0005-0000-0000-00002A930000}"/>
    <cellStyle name="Normal 7 2 8 8" xfId="37788" xr:uid="{00000000-0005-0000-0000-00002B930000}"/>
    <cellStyle name="Normal 7 2 9" xfId="37789" xr:uid="{00000000-0005-0000-0000-00002C930000}"/>
    <cellStyle name="Normal 7 2 9 2" xfId="37790" xr:uid="{00000000-0005-0000-0000-00002D930000}"/>
    <cellStyle name="Normal 7 2 9 2 2" xfId="37791" xr:uid="{00000000-0005-0000-0000-00002E930000}"/>
    <cellStyle name="Normal 7 2 9 2 2 2" xfId="37792" xr:uid="{00000000-0005-0000-0000-00002F930000}"/>
    <cellStyle name="Normal 7 2 9 2 2 3" xfId="37793" xr:uid="{00000000-0005-0000-0000-000030930000}"/>
    <cellStyle name="Normal 7 2 9 2 3" xfId="37794" xr:uid="{00000000-0005-0000-0000-000031930000}"/>
    <cellStyle name="Normal 7 2 9 2 3 2" xfId="37795" xr:uid="{00000000-0005-0000-0000-000032930000}"/>
    <cellStyle name="Normal 7 2 9 2 3 3" xfId="37796" xr:uid="{00000000-0005-0000-0000-000033930000}"/>
    <cellStyle name="Normal 7 2 9 2 4" xfId="37797" xr:uid="{00000000-0005-0000-0000-000034930000}"/>
    <cellStyle name="Normal 7 2 9 2 4 2" xfId="37798" xr:uid="{00000000-0005-0000-0000-000035930000}"/>
    <cellStyle name="Normal 7 2 9 2 4 3" xfId="37799" xr:uid="{00000000-0005-0000-0000-000036930000}"/>
    <cellStyle name="Normal 7 2 9 2 5" xfId="37800" xr:uid="{00000000-0005-0000-0000-000037930000}"/>
    <cellStyle name="Normal 7 2 9 2 5 2" xfId="37801" xr:uid="{00000000-0005-0000-0000-000038930000}"/>
    <cellStyle name="Normal 7 2 9 2 5 3" xfId="37802" xr:uid="{00000000-0005-0000-0000-000039930000}"/>
    <cellStyle name="Normal 7 2 9 2 6" xfId="37803" xr:uid="{00000000-0005-0000-0000-00003A930000}"/>
    <cellStyle name="Normal 7 2 9 2 7" xfId="37804" xr:uid="{00000000-0005-0000-0000-00003B930000}"/>
    <cellStyle name="Normal 7 2 9 3" xfId="37805" xr:uid="{00000000-0005-0000-0000-00003C930000}"/>
    <cellStyle name="Normal 7 2 9 3 2" xfId="37806" xr:uid="{00000000-0005-0000-0000-00003D930000}"/>
    <cellStyle name="Normal 7 2 9 3 3" xfId="37807" xr:uid="{00000000-0005-0000-0000-00003E930000}"/>
    <cellStyle name="Normal 7 2 9 4" xfId="37808" xr:uid="{00000000-0005-0000-0000-00003F930000}"/>
    <cellStyle name="Normal 7 2 9 4 2" xfId="37809" xr:uid="{00000000-0005-0000-0000-000040930000}"/>
    <cellStyle name="Normal 7 2 9 4 3" xfId="37810" xr:uid="{00000000-0005-0000-0000-000041930000}"/>
    <cellStyle name="Normal 7 2 9 5" xfId="37811" xr:uid="{00000000-0005-0000-0000-000042930000}"/>
    <cellStyle name="Normal 7 2 9 5 2" xfId="37812" xr:uid="{00000000-0005-0000-0000-000043930000}"/>
    <cellStyle name="Normal 7 2 9 5 3" xfId="37813" xr:uid="{00000000-0005-0000-0000-000044930000}"/>
    <cellStyle name="Normal 7 2 9 6" xfId="37814" xr:uid="{00000000-0005-0000-0000-000045930000}"/>
    <cellStyle name="Normal 7 2 9 6 2" xfId="37815" xr:uid="{00000000-0005-0000-0000-000046930000}"/>
    <cellStyle name="Normal 7 2 9 6 3" xfId="37816" xr:uid="{00000000-0005-0000-0000-000047930000}"/>
    <cellStyle name="Normal 7 2 9 7" xfId="37817" xr:uid="{00000000-0005-0000-0000-000048930000}"/>
    <cellStyle name="Normal 7 2 9 8" xfId="37818" xr:uid="{00000000-0005-0000-0000-000049930000}"/>
    <cellStyle name="Normal 7 20" xfId="37819" xr:uid="{00000000-0005-0000-0000-00004A930000}"/>
    <cellStyle name="Normal 7 21" xfId="37820" xr:uid="{00000000-0005-0000-0000-00004B930000}"/>
    <cellStyle name="Normal 7 22" xfId="35869" xr:uid="{00000000-0005-0000-0000-00004C930000}"/>
    <cellStyle name="Normal 7 3" xfId="1240" xr:uid="{00000000-0005-0000-0000-00004D930000}"/>
    <cellStyle name="Normal 7 3 2" xfId="1241" xr:uid="{00000000-0005-0000-0000-00004E930000}"/>
    <cellStyle name="Normal 7 3 2 2" xfId="1242" xr:uid="{00000000-0005-0000-0000-00004F930000}"/>
    <cellStyle name="Normal 7 3 3" xfId="1243" xr:uid="{00000000-0005-0000-0000-000050930000}"/>
    <cellStyle name="Normal 7 4" xfId="1244" xr:uid="{00000000-0005-0000-0000-000051930000}"/>
    <cellStyle name="Normal 7 4 10" xfId="37821" xr:uid="{00000000-0005-0000-0000-000052930000}"/>
    <cellStyle name="Normal 7 4 10 2" xfId="37822" xr:uid="{00000000-0005-0000-0000-000053930000}"/>
    <cellStyle name="Normal 7 4 10 2 2" xfId="37823" xr:uid="{00000000-0005-0000-0000-000054930000}"/>
    <cellStyle name="Normal 7 4 10 2 3" xfId="37824" xr:uid="{00000000-0005-0000-0000-000055930000}"/>
    <cellStyle name="Normal 7 4 10 3" xfId="37825" xr:uid="{00000000-0005-0000-0000-000056930000}"/>
    <cellStyle name="Normal 7 4 10 3 2" xfId="37826" xr:uid="{00000000-0005-0000-0000-000057930000}"/>
    <cellStyle name="Normal 7 4 10 3 3" xfId="37827" xr:uid="{00000000-0005-0000-0000-000058930000}"/>
    <cellStyle name="Normal 7 4 10 4" xfId="37828" xr:uid="{00000000-0005-0000-0000-000059930000}"/>
    <cellStyle name="Normal 7 4 10 4 2" xfId="37829" xr:uid="{00000000-0005-0000-0000-00005A930000}"/>
    <cellStyle name="Normal 7 4 10 4 3" xfId="37830" xr:uid="{00000000-0005-0000-0000-00005B930000}"/>
    <cellStyle name="Normal 7 4 10 5" xfId="37831" xr:uid="{00000000-0005-0000-0000-00005C930000}"/>
    <cellStyle name="Normal 7 4 10 5 2" xfId="37832" xr:uid="{00000000-0005-0000-0000-00005D930000}"/>
    <cellStyle name="Normal 7 4 10 5 3" xfId="37833" xr:uid="{00000000-0005-0000-0000-00005E930000}"/>
    <cellStyle name="Normal 7 4 10 6" xfId="37834" xr:uid="{00000000-0005-0000-0000-00005F930000}"/>
    <cellStyle name="Normal 7 4 10 7" xfId="37835" xr:uid="{00000000-0005-0000-0000-000060930000}"/>
    <cellStyle name="Normal 7 4 11" xfId="37836" xr:uid="{00000000-0005-0000-0000-000061930000}"/>
    <cellStyle name="Normal 7 4 11 2" xfId="37837" xr:uid="{00000000-0005-0000-0000-000062930000}"/>
    <cellStyle name="Normal 7 4 11 3" xfId="37838" xr:uid="{00000000-0005-0000-0000-000063930000}"/>
    <cellStyle name="Normal 7 4 12" xfId="37839" xr:uid="{00000000-0005-0000-0000-000064930000}"/>
    <cellStyle name="Normal 7 4 12 2" xfId="37840" xr:uid="{00000000-0005-0000-0000-000065930000}"/>
    <cellStyle name="Normal 7 4 12 3" xfId="37841" xr:uid="{00000000-0005-0000-0000-000066930000}"/>
    <cellStyle name="Normal 7 4 13" xfId="37842" xr:uid="{00000000-0005-0000-0000-000067930000}"/>
    <cellStyle name="Normal 7 4 13 2" xfId="37843" xr:uid="{00000000-0005-0000-0000-000068930000}"/>
    <cellStyle name="Normal 7 4 13 3" xfId="37844" xr:uid="{00000000-0005-0000-0000-000069930000}"/>
    <cellStyle name="Normal 7 4 14" xfId="37845" xr:uid="{00000000-0005-0000-0000-00006A930000}"/>
    <cellStyle name="Normal 7 4 14 2" xfId="37846" xr:uid="{00000000-0005-0000-0000-00006B930000}"/>
    <cellStyle name="Normal 7 4 14 3" xfId="37847" xr:uid="{00000000-0005-0000-0000-00006C930000}"/>
    <cellStyle name="Normal 7 4 15" xfId="37848" xr:uid="{00000000-0005-0000-0000-00006D930000}"/>
    <cellStyle name="Normal 7 4 16" xfId="37849" xr:uid="{00000000-0005-0000-0000-00006E930000}"/>
    <cellStyle name="Normal 7 4 2" xfId="1245" xr:uid="{00000000-0005-0000-0000-00006F930000}"/>
    <cellStyle name="Normal 7 4 2 10" xfId="37850" xr:uid="{00000000-0005-0000-0000-000070930000}"/>
    <cellStyle name="Normal 7 4 2 10 2" xfId="37851" xr:uid="{00000000-0005-0000-0000-000071930000}"/>
    <cellStyle name="Normal 7 4 2 10 3" xfId="37852" xr:uid="{00000000-0005-0000-0000-000072930000}"/>
    <cellStyle name="Normal 7 4 2 11" xfId="37853" xr:uid="{00000000-0005-0000-0000-000073930000}"/>
    <cellStyle name="Normal 7 4 2 11 2" xfId="37854" xr:uid="{00000000-0005-0000-0000-000074930000}"/>
    <cellStyle name="Normal 7 4 2 11 3" xfId="37855" xr:uid="{00000000-0005-0000-0000-000075930000}"/>
    <cellStyle name="Normal 7 4 2 12" xfId="37856" xr:uid="{00000000-0005-0000-0000-000076930000}"/>
    <cellStyle name="Normal 7 4 2 12 2" xfId="37857" xr:uid="{00000000-0005-0000-0000-000077930000}"/>
    <cellStyle name="Normal 7 4 2 12 3" xfId="37858" xr:uid="{00000000-0005-0000-0000-000078930000}"/>
    <cellStyle name="Normal 7 4 2 13" xfId="37859" xr:uid="{00000000-0005-0000-0000-000079930000}"/>
    <cellStyle name="Normal 7 4 2 13 2" xfId="37860" xr:uid="{00000000-0005-0000-0000-00007A930000}"/>
    <cellStyle name="Normal 7 4 2 13 3" xfId="37861" xr:uid="{00000000-0005-0000-0000-00007B930000}"/>
    <cellStyle name="Normal 7 4 2 14" xfId="37862" xr:uid="{00000000-0005-0000-0000-00007C930000}"/>
    <cellStyle name="Normal 7 4 2 15" xfId="37863" xr:uid="{00000000-0005-0000-0000-00007D930000}"/>
    <cellStyle name="Normal 7 4 2 2" xfId="37864" xr:uid="{00000000-0005-0000-0000-00007E930000}"/>
    <cellStyle name="Normal 7 4 2 2 10" xfId="37865" xr:uid="{00000000-0005-0000-0000-00007F930000}"/>
    <cellStyle name="Normal 7 4 2 2 10 2" xfId="37866" xr:uid="{00000000-0005-0000-0000-000080930000}"/>
    <cellStyle name="Normal 7 4 2 2 10 3" xfId="37867" xr:uid="{00000000-0005-0000-0000-000081930000}"/>
    <cellStyle name="Normal 7 4 2 2 11" xfId="37868" xr:uid="{00000000-0005-0000-0000-000082930000}"/>
    <cellStyle name="Normal 7 4 2 2 11 2" xfId="37869" xr:uid="{00000000-0005-0000-0000-000083930000}"/>
    <cellStyle name="Normal 7 4 2 2 11 3" xfId="37870" xr:uid="{00000000-0005-0000-0000-000084930000}"/>
    <cellStyle name="Normal 7 4 2 2 12" xfId="37871" xr:uid="{00000000-0005-0000-0000-000085930000}"/>
    <cellStyle name="Normal 7 4 2 2 12 2" xfId="37872" xr:uid="{00000000-0005-0000-0000-000086930000}"/>
    <cellStyle name="Normal 7 4 2 2 12 3" xfId="37873" xr:uid="{00000000-0005-0000-0000-000087930000}"/>
    <cellStyle name="Normal 7 4 2 2 13" xfId="37874" xr:uid="{00000000-0005-0000-0000-000088930000}"/>
    <cellStyle name="Normal 7 4 2 2 14" xfId="37875" xr:uid="{00000000-0005-0000-0000-000089930000}"/>
    <cellStyle name="Normal 7 4 2 2 2" xfId="37876" xr:uid="{00000000-0005-0000-0000-00008A930000}"/>
    <cellStyle name="Normal 7 4 2 2 2 10" xfId="37877" xr:uid="{00000000-0005-0000-0000-00008B930000}"/>
    <cellStyle name="Normal 7 4 2 2 2 11" xfId="37878" xr:uid="{00000000-0005-0000-0000-00008C930000}"/>
    <cellStyle name="Normal 7 4 2 2 2 2" xfId="37879" xr:uid="{00000000-0005-0000-0000-00008D930000}"/>
    <cellStyle name="Normal 7 4 2 2 2 2 2" xfId="37880" xr:uid="{00000000-0005-0000-0000-00008E930000}"/>
    <cellStyle name="Normal 7 4 2 2 2 2 2 2" xfId="37881" xr:uid="{00000000-0005-0000-0000-00008F930000}"/>
    <cellStyle name="Normal 7 4 2 2 2 2 2 2 2" xfId="37882" xr:uid="{00000000-0005-0000-0000-000090930000}"/>
    <cellStyle name="Normal 7 4 2 2 2 2 2 2 3" xfId="37883" xr:uid="{00000000-0005-0000-0000-000091930000}"/>
    <cellStyle name="Normal 7 4 2 2 2 2 2 3" xfId="37884" xr:uid="{00000000-0005-0000-0000-000092930000}"/>
    <cellStyle name="Normal 7 4 2 2 2 2 2 3 2" xfId="37885" xr:uid="{00000000-0005-0000-0000-000093930000}"/>
    <cellStyle name="Normal 7 4 2 2 2 2 2 3 3" xfId="37886" xr:uid="{00000000-0005-0000-0000-000094930000}"/>
    <cellStyle name="Normal 7 4 2 2 2 2 2 4" xfId="37887" xr:uid="{00000000-0005-0000-0000-000095930000}"/>
    <cellStyle name="Normal 7 4 2 2 2 2 2 4 2" xfId="37888" xr:uid="{00000000-0005-0000-0000-000096930000}"/>
    <cellStyle name="Normal 7 4 2 2 2 2 2 4 3" xfId="37889" xr:uid="{00000000-0005-0000-0000-000097930000}"/>
    <cellStyle name="Normal 7 4 2 2 2 2 2 5" xfId="37890" xr:uid="{00000000-0005-0000-0000-000098930000}"/>
    <cellStyle name="Normal 7 4 2 2 2 2 2 5 2" xfId="37891" xr:uid="{00000000-0005-0000-0000-000099930000}"/>
    <cellStyle name="Normal 7 4 2 2 2 2 2 5 3" xfId="37892" xr:uid="{00000000-0005-0000-0000-00009A930000}"/>
    <cellStyle name="Normal 7 4 2 2 2 2 2 6" xfId="37893" xr:uid="{00000000-0005-0000-0000-00009B930000}"/>
    <cellStyle name="Normal 7 4 2 2 2 2 2 7" xfId="37894" xr:uid="{00000000-0005-0000-0000-00009C930000}"/>
    <cellStyle name="Normal 7 4 2 2 2 2 3" xfId="37895" xr:uid="{00000000-0005-0000-0000-00009D930000}"/>
    <cellStyle name="Normal 7 4 2 2 2 2 3 2" xfId="37896" xr:uid="{00000000-0005-0000-0000-00009E930000}"/>
    <cellStyle name="Normal 7 4 2 2 2 2 3 3" xfId="37897" xr:uid="{00000000-0005-0000-0000-00009F930000}"/>
    <cellStyle name="Normal 7 4 2 2 2 2 4" xfId="37898" xr:uid="{00000000-0005-0000-0000-0000A0930000}"/>
    <cellStyle name="Normal 7 4 2 2 2 2 4 2" xfId="37899" xr:uid="{00000000-0005-0000-0000-0000A1930000}"/>
    <cellStyle name="Normal 7 4 2 2 2 2 4 3" xfId="37900" xr:uid="{00000000-0005-0000-0000-0000A2930000}"/>
    <cellStyle name="Normal 7 4 2 2 2 2 5" xfId="37901" xr:uid="{00000000-0005-0000-0000-0000A3930000}"/>
    <cellStyle name="Normal 7 4 2 2 2 2 5 2" xfId="37902" xr:uid="{00000000-0005-0000-0000-0000A4930000}"/>
    <cellStyle name="Normal 7 4 2 2 2 2 5 3" xfId="37903" xr:uid="{00000000-0005-0000-0000-0000A5930000}"/>
    <cellStyle name="Normal 7 4 2 2 2 2 6" xfId="37904" xr:uid="{00000000-0005-0000-0000-0000A6930000}"/>
    <cellStyle name="Normal 7 4 2 2 2 2 6 2" xfId="37905" xr:uid="{00000000-0005-0000-0000-0000A7930000}"/>
    <cellStyle name="Normal 7 4 2 2 2 2 6 3" xfId="37906" xr:uid="{00000000-0005-0000-0000-0000A8930000}"/>
    <cellStyle name="Normal 7 4 2 2 2 2 7" xfId="37907" xr:uid="{00000000-0005-0000-0000-0000A9930000}"/>
    <cellStyle name="Normal 7 4 2 2 2 2 8" xfId="37908" xr:uid="{00000000-0005-0000-0000-0000AA930000}"/>
    <cellStyle name="Normal 7 4 2 2 2 3" xfId="37909" xr:uid="{00000000-0005-0000-0000-0000AB930000}"/>
    <cellStyle name="Normal 7 4 2 2 2 3 2" xfId="37910" xr:uid="{00000000-0005-0000-0000-0000AC930000}"/>
    <cellStyle name="Normal 7 4 2 2 2 3 2 2" xfId="37911" xr:uid="{00000000-0005-0000-0000-0000AD930000}"/>
    <cellStyle name="Normal 7 4 2 2 2 3 2 3" xfId="37912" xr:uid="{00000000-0005-0000-0000-0000AE930000}"/>
    <cellStyle name="Normal 7 4 2 2 2 3 3" xfId="37913" xr:uid="{00000000-0005-0000-0000-0000AF930000}"/>
    <cellStyle name="Normal 7 4 2 2 2 3 3 2" xfId="37914" xr:uid="{00000000-0005-0000-0000-0000B0930000}"/>
    <cellStyle name="Normal 7 4 2 2 2 3 3 3" xfId="37915" xr:uid="{00000000-0005-0000-0000-0000B1930000}"/>
    <cellStyle name="Normal 7 4 2 2 2 3 4" xfId="37916" xr:uid="{00000000-0005-0000-0000-0000B2930000}"/>
    <cellStyle name="Normal 7 4 2 2 2 3 4 2" xfId="37917" xr:uid="{00000000-0005-0000-0000-0000B3930000}"/>
    <cellStyle name="Normal 7 4 2 2 2 3 4 3" xfId="37918" xr:uid="{00000000-0005-0000-0000-0000B4930000}"/>
    <cellStyle name="Normal 7 4 2 2 2 3 5" xfId="37919" xr:uid="{00000000-0005-0000-0000-0000B5930000}"/>
    <cellStyle name="Normal 7 4 2 2 2 3 5 2" xfId="37920" xr:uid="{00000000-0005-0000-0000-0000B6930000}"/>
    <cellStyle name="Normal 7 4 2 2 2 3 5 3" xfId="37921" xr:uid="{00000000-0005-0000-0000-0000B7930000}"/>
    <cellStyle name="Normal 7 4 2 2 2 3 6" xfId="37922" xr:uid="{00000000-0005-0000-0000-0000B8930000}"/>
    <cellStyle name="Normal 7 4 2 2 2 3 7" xfId="37923" xr:uid="{00000000-0005-0000-0000-0000B9930000}"/>
    <cellStyle name="Normal 7 4 2 2 2 4" xfId="37924" xr:uid="{00000000-0005-0000-0000-0000BA930000}"/>
    <cellStyle name="Normal 7 4 2 2 2 4 2" xfId="37925" xr:uid="{00000000-0005-0000-0000-0000BB930000}"/>
    <cellStyle name="Normal 7 4 2 2 2 4 2 2" xfId="37926" xr:uid="{00000000-0005-0000-0000-0000BC930000}"/>
    <cellStyle name="Normal 7 4 2 2 2 4 2 3" xfId="37927" xr:uid="{00000000-0005-0000-0000-0000BD930000}"/>
    <cellStyle name="Normal 7 4 2 2 2 4 3" xfId="37928" xr:uid="{00000000-0005-0000-0000-0000BE930000}"/>
    <cellStyle name="Normal 7 4 2 2 2 4 3 2" xfId="37929" xr:uid="{00000000-0005-0000-0000-0000BF930000}"/>
    <cellStyle name="Normal 7 4 2 2 2 4 3 3" xfId="37930" xr:uid="{00000000-0005-0000-0000-0000C0930000}"/>
    <cellStyle name="Normal 7 4 2 2 2 4 4" xfId="37931" xr:uid="{00000000-0005-0000-0000-0000C1930000}"/>
    <cellStyle name="Normal 7 4 2 2 2 4 4 2" xfId="37932" xr:uid="{00000000-0005-0000-0000-0000C2930000}"/>
    <cellStyle name="Normal 7 4 2 2 2 4 4 3" xfId="37933" xr:uid="{00000000-0005-0000-0000-0000C3930000}"/>
    <cellStyle name="Normal 7 4 2 2 2 4 5" xfId="37934" xr:uid="{00000000-0005-0000-0000-0000C4930000}"/>
    <cellStyle name="Normal 7 4 2 2 2 4 5 2" xfId="37935" xr:uid="{00000000-0005-0000-0000-0000C5930000}"/>
    <cellStyle name="Normal 7 4 2 2 2 4 5 3" xfId="37936" xr:uid="{00000000-0005-0000-0000-0000C6930000}"/>
    <cellStyle name="Normal 7 4 2 2 2 4 6" xfId="37937" xr:uid="{00000000-0005-0000-0000-0000C7930000}"/>
    <cellStyle name="Normal 7 4 2 2 2 4 7" xfId="37938" xr:uid="{00000000-0005-0000-0000-0000C8930000}"/>
    <cellStyle name="Normal 7 4 2 2 2 5" xfId="37939" xr:uid="{00000000-0005-0000-0000-0000C9930000}"/>
    <cellStyle name="Normal 7 4 2 2 2 5 2" xfId="37940" xr:uid="{00000000-0005-0000-0000-0000CA930000}"/>
    <cellStyle name="Normal 7 4 2 2 2 5 2 2" xfId="37941" xr:uid="{00000000-0005-0000-0000-0000CB930000}"/>
    <cellStyle name="Normal 7 4 2 2 2 5 2 3" xfId="37942" xr:uid="{00000000-0005-0000-0000-0000CC930000}"/>
    <cellStyle name="Normal 7 4 2 2 2 5 3" xfId="37943" xr:uid="{00000000-0005-0000-0000-0000CD930000}"/>
    <cellStyle name="Normal 7 4 2 2 2 5 3 2" xfId="37944" xr:uid="{00000000-0005-0000-0000-0000CE930000}"/>
    <cellStyle name="Normal 7 4 2 2 2 5 3 3" xfId="37945" xr:uid="{00000000-0005-0000-0000-0000CF930000}"/>
    <cellStyle name="Normal 7 4 2 2 2 5 4" xfId="37946" xr:uid="{00000000-0005-0000-0000-0000D0930000}"/>
    <cellStyle name="Normal 7 4 2 2 2 5 4 2" xfId="37947" xr:uid="{00000000-0005-0000-0000-0000D1930000}"/>
    <cellStyle name="Normal 7 4 2 2 2 5 4 3" xfId="37948" xr:uid="{00000000-0005-0000-0000-0000D2930000}"/>
    <cellStyle name="Normal 7 4 2 2 2 5 5" xfId="37949" xr:uid="{00000000-0005-0000-0000-0000D3930000}"/>
    <cellStyle name="Normal 7 4 2 2 2 5 5 2" xfId="37950" xr:uid="{00000000-0005-0000-0000-0000D4930000}"/>
    <cellStyle name="Normal 7 4 2 2 2 5 5 3" xfId="37951" xr:uid="{00000000-0005-0000-0000-0000D5930000}"/>
    <cellStyle name="Normal 7 4 2 2 2 5 6" xfId="37952" xr:uid="{00000000-0005-0000-0000-0000D6930000}"/>
    <cellStyle name="Normal 7 4 2 2 2 5 7" xfId="37953" xr:uid="{00000000-0005-0000-0000-0000D7930000}"/>
    <cellStyle name="Normal 7 4 2 2 2 6" xfId="37954" xr:uid="{00000000-0005-0000-0000-0000D8930000}"/>
    <cellStyle name="Normal 7 4 2 2 2 6 2" xfId="37955" xr:uid="{00000000-0005-0000-0000-0000D9930000}"/>
    <cellStyle name="Normal 7 4 2 2 2 6 3" xfId="37956" xr:uid="{00000000-0005-0000-0000-0000DA930000}"/>
    <cellStyle name="Normal 7 4 2 2 2 7" xfId="37957" xr:uid="{00000000-0005-0000-0000-0000DB930000}"/>
    <cellStyle name="Normal 7 4 2 2 2 7 2" xfId="37958" xr:uid="{00000000-0005-0000-0000-0000DC930000}"/>
    <cellStyle name="Normal 7 4 2 2 2 7 3" xfId="37959" xr:uid="{00000000-0005-0000-0000-0000DD930000}"/>
    <cellStyle name="Normal 7 4 2 2 2 8" xfId="37960" xr:uid="{00000000-0005-0000-0000-0000DE930000}"/>
    <cellStyle name="Normal 7 4 2 2 2 8 2" xfId="37961" xr:uid="{00000000-0005-0000-0000-0000DF930000}"/>
    <cellStyle name="Normal 7 4 2 2 2 8 3" xfId="37962" xr:uid="{00000000-0005-0000-0000-0000E0930000}"/>
    <cellStyle name="Normal 7 4 2 2 2 9" xfId="37963" xr:uid="{00000000-0005-0000-0000-0000E1930000}"/>
    <cellStyle name="Normal 7 4 2 2 2 9 2" xfId="37964" xr:uid="{00000000-0005-0000-0000-0000E2930000}"/>
    <cellStyle name="Normal 7 4 2 2 2 9 3" xfId="37965" xr:uid="{00000000-0005-0000-0000-0000E3930000}"/>
    <cellStyle name="Normal 7 4 2 2 3" xfId="37966" xr:uid="{00000000-0005-0000-0000-0000E4930000}"/>
    <cellStyle name="Normal 7 4 2 2 3 2" xfId="37967" xr:uid="{00000000-0005-0000-0000-0000E5930000}"/>
    <cellStyle name="Normal 7 4 2 2 3 2 2" xfId="37968" xr:uid="{00000000-0005-0000-0000-0000E6930000}"/>
    <cellStyle name="Normal 7 4 2 2 3 2 2 2" xfId="37969" xr:uid="{00000000-0005-0000-0000-0000E7930000}"/>
    <cellStyle name="Normal 7 4 2 2 3 2 2 3" xfId="37970" xr:uid="{00000000-0005-0000-0000-0000E8930000}"/>
    <cellStyle name="Normal 7 4 2 2 3 2 3" xfId="37971" xr:uid="{00000000-0005-0000-0000-0000E9930000}"/>
    <cellStyle name="Normal 7 4 2 2 3 2 3 2" xfId="37972" xr:uid="{00000000-0005-0000-0000-0000EA930000}"/>
    <cellStyle name="Normal 7 4 2 2 3 2 3 3" xfId="37973" xr:uid="{00000000-0005-0000-0000-0000EB930000}"/>
    <cellStyle name="Normal 7 4 2 2 3 2 4" xfId="37974" xr:uid="{00000000-0005-0000-0000-0000EC930000}"/>
    <cellStyle name="Normal 7 4 2 2 3 2 4 2" xfId="37975" xr:uid="{00000000-0005-0000-0000-0000ED930000}"/>
    <cellStyle name="Normal 7 4 2 2 3 2 4 3" xfId="37976" xr:uid="{00000000-0005-0000-0000-0000EE930000}"/>
    <cellStyle name="Normal 7 4 2 2 3 2 5" xfId="37977" xr:uid="{00000000-0005-0000-0000-0000EF930000}"/>
    <cellStyle name="Normal 7 4 2 2 3 2 5 2" xfId="37978" xr:uid="{00000000-0005-0000-0000-0000F0930000}"/>
    <cellStyle name="Normal 7 4 2 2 3 2 5 3" xfId="37979" xr:uid="{00000000-0005-0000-0000-0000F1930000}"/>
    <cellStyle name="Normal 7 4 2 2 3 2 6" xfId="37980" xr:uid="{00000000-0005-0000-0000-0000F2930000}"/>
    <cellStyle name="Normal 7 4 2 2 3 2 7" xfId="37981" xr:uid="{00000000-0005-0000-0000-0000F3930000}"/>
    <cellStyle name="Normal 7 4 2 2 3 3" xfId="37982" xr:uid="{00000000-0005-0000-0000-0000F4930000}"/>
    <cellStyle name="Normal 7 4 2 2 3 3 2" xfId="37983" xr:uid="{00000000-0005-0000-0000-0000F5930000}"/>
    <cellStyle name="Normal 7 4 2 2 3 3 3" xfId="37984" xr:uid="{00000000-0005-0000-0000-0000F6930000}"/>
    <cellStyle name="Normal 7 4 2 2 3 4" xfId="37985" xr:uid="{00000000-0005-0000-0000-0000F7930000}"/>
    <cellStyle name="Normal 7 4 2 2 3 4 2" xfId="37986" xr:uid="{00000000-0005-0000-0000-0000F8930000}"/>
    <cellStyle name="Normal 7 4 2 2 3 4 3" xfId="37987" xr:uid="{00000000-0005-0000-0000-0000F9930000}"/>
    <cellStyle name="Normal 7 4 2 2 3 5" xfId="37988" xr:uid="{00000000-0005-0000-0000-0000FA930000}"/>
    <cellStyle name="Normal 7 4 2 2 3 5 2" xfId="37989" xr:uid="{00000000-0005-0000-0000-0000FB930000}"/>
    <cellStyle name="Normal 7 4 2 2 3 5 3" xfId="37990" xr:uid="{00000000-0005-0000-0000-0000FC930000}"/>
    <cellStyle name="Normal 7 4 2 2 3 6" xfId="37991" xr:uid="{00000000-0005-0000-0000-0000FD930000}"/>
    <cellStyle name="Normal 7 4 2 2 3 6 2" xfId="37992" xr:uid="{00000000-0005-0000-0000-0000FE930000}"/>
    <cellStyle name="Normal 7 4 2 2 3 6 3" xfId="37993" xr:uid="{00000000-0005-0000-0000-0000FF930000}"/>
    <cellStyle name="Normal 7 4 2 2 3 7" xfId="37994" xr:uid="{00000000-0005-0000-0000-000000940000}"/>
    <cellStyle name="Normal 7 4 2 2 3 8" xfId="37995" xr:uid="{00000000-0005-0000-0000-000001940000}"/>
    <cellStyle name="Normal 7 4 2 2 4" xfId="37996" xr:uid="{00000000-0005-0000-0000-000002940000}"/>
    <cellStyle name="Normal 7 4 2 2 4 2" xfId="37997" xr:uid="{00000000-0005-0000-0000-000003940000}"/>
    <cellStyle name="Normal 7 4 2 2 4 2 2" xfId="37998" xr:uid="{00000000-0005-0000-0000-000004940000}"/>
    <cellStyle name="Normal 7 4 2 2 4 2 2 2" xfId="37999" xr:uid="{00000000-0005-0000-0000-000005940000}"/>
    <cellStyle name="Normal 7 4 2 2 4 2 2 3" xfId="38000" xr:uid="{00000000-0005-0000-0000-000006940000}"/>
    <cellStyle name="Normal 7 4 2 2 4 2 3" xfId="38001" xr:uid="{00000000-0005-0000-0000-000007940000}"/>
    <cellStyle name="Normal 7 4 2 2 4 2 3 2" xfId="38002" xr:uid="{00000000-0005-0000-0000-000008940000}"/>
    <cellStyle name="Normal 7 4 2 2 4 2 3 3" xfId="38003" xr:uid="{00000000-0005-0000-0000-000009940000}"/>
    <cellStyle name="Normal 7 4 2 2 4 2 4" xfId="38004" xr:uid="{00000000-0005-0000-0000-00000A940000}"/>
    <cellStyle name="Normal 7 4 2 2 4 2 4 2" xfId="38005" xr:uid="{00000000-0005-0000-0000-00000B940000}"/>
    <cellStyle name="Normal 7 4 2 2 4 2 4 3" xfId="38006" xr:uid="{00000000-0005-0000-0000-00000C940000}"/>
    <cellStyle name="Normal 7 4 2 2 4 2 5" xfId="38007" xr:uid="{00000000-0005-0000-0000-00000D940000}"/>
    <cellStyle name="Normal 7 4 2 2 4 2 5 2" xfId="38008" xr:uid="{00000000-0005-0000-0000-00000E940000}"/>
    <cellStyle name="Normal 7 4 2 2 4 2 5 3" xfId="38009" xr:uid="{00000000-0005-0000-0000-00000F940000}"/>
    <cellStyle name="Normal 7 4 2 2 4 2 6" xfId="38010" xr:uid="{00000000-0005-0000-0000-000010940000}"/>
    <cellStyle name="Normal 7 4 2 2 4 2 7" xfId="38011" xr:uid="{00000000-0005-0000-0000-000011940000}"/>
    <cellStyle name="Normal 7 4 2 2 4 3" xfId="38012" xr:uid="{00000000-0005-0000-0000-000012940000}"/>
    <cellStyle name="Normal 7 4 2 2 4 3 2" xfId="38013" xr:uid="{00000000-0005-0000-0000-000013940000}"/>
    <cellStyle name="Normal 7 4 2 2 4 3 3" xfId="38014" xr:uid="{00000000-0005-0000-0000-000014940000}"/>
    <cellStyle name="Normal 7 4 2 2 4 4" xfId="38015" xr:uid="{00000000-0005-0000-0000-000015940000}"/>
    <cellStyle name="Normal 7 4 2 2 4 4 2" xfId="38016" xr:uid="{00000000-0005-0000-0000-000016940000}"/>
    <cellStyle name="Normal 7 4 2 2 4 4 3" xfId="38017" xr:uid="{00000000-0005-0000-0000-000017940000}"/>
    <cellStyle name="Normal 7 4 2 2 4 5" xfId="38018" xr:uid="{00000000-0005-0000-0000-000018940000}"/>
    <cellStyle name="Normal 7 4 2 2 4 5 2" xfId="38019" xr:uid="{00000000-0005-0000-0000-000019940000}"/>
    <cellStyle name="Normal 7 4 2 2 4 5 3" xfId="38020" xr:uid="{00000000-0005-0000-0000-00001A940000}"/>
    <cellStyle name="Normal 7 4 2 2 4 6" xfId="38021" xr:uid="{00000000-0005-0000-0000-00001B940000}"/>
    <cellStyle name="Normal 7 4 2 2 4 6 2" xfId="38022" xr:uid="{00000000-0005-0000-0000-00001C940000}"/>
    <cellStyle name="Normal 7 4 2 2 4 6 3" xfId="38023" xr:uid="{00000000-0005-0000-0000-00001D940000}"/>
    <cellStyle name="Normal 7 4 2 2 4 7" xfId="38024" xr:uid="{00000000-0005-0000-0000-00001E940000}"/>
    <cellStyle name="Normal 7 4 2 2 4 8" xfId="38025" xr:uid="{00000000-0005-0000-0000-00001F940000}"/>
    <cellStyle name="Normal 7 4 2 2 5" xfId="38026" xr:uid="{00000000-0005-0000-0000-000020940000}"/>
    <cellStyle name="Normal 7 4 2 2 5 2" xfId="38027" xr:uid="{00000000-0005-0000-0000-000021940000}"/>
    <cellStyle name="Normal 7 4 2 2 5 2 2" xfId="38028" xr:uid="{00000000-0005-0000-0000-000022940000}"/>
    <cellStyle name="Normal 7 4 2 2 5 2 3" xfId="38029" xr:uid="{00000000-0005-0000-0000-000023940000}"/>
    <cellStyle name="Normal 7 4 2 2 5 3" xfId="38030" xr:uid="{00000000-0005-0000-0000-000024940000}"/>
    <cellStyle name="Normal 7 4 2 2 5 3 2" xfId="38031" xr:uid="{00000000-0005-0000-0000-000025940000}"/>
    <cellStyle name="Normal 7 4 2 2 5 3 3" xfId="38032" xr:uid="{00000000-0005-0000-0000-000026940000}"/>
    <cellStyle name="Normal 7 4 2 2 5 4" xfId="38033" xr:uid="{00000000-0005-0000-0000-000027940000}"/>
    <cellStyle name="Normal 7 4 2 2 5 4 2" xfId="38034" xr:uid="{00000000-0005-0000-0000-000028940000}"/>
    <cellStyle name="Normal 7 4 2 2 5 4 3" xfId="38035" xr:uid="{00000000-0005-0000-0000-000029940000}"/>
    <cellStyle name="Normal 7 4 2 2 5 5" xfId="38036" xr:uid="{00000000-0005-0000-0000-00002A940000}"/>
    <cellStyle name="Normal 7 4 2 2 5 5 2" xfId="38037" xr:uid="{00000000-0005-0000-0000-00002B940000}"/>
    <cellStyle name="Normal 7 4 2 2 5 5 3" xfId="38038" xr:uid="{00000000-0005-0000-0000-00002C940000}"/>
    <cellStyle name="Normal 7 4 2 2 5 6" xfId="38039" xr:uid="{00000000-0005-0000-0000-00002D940000}"/>
    <cellStyle name="Normal 7 4 2 2 5 7" xfId="38040" xr:uid="{00000000-0005-0000-0000-00002E940000}"/>
    <cellStyle name="Normal 7 4 2 2 6" xfId="38041" xr:uid="{00000000-0005-0000-0000-00002F940000}"/>
    <cellStyle name="Normal 7 4 2 2 6 2" xfId="38042" xr:uid="{00000000-0005-0000-0000-000030940000}"/>
    <cellStyle name="Normal 7 4 2 2 6 2 2" xfId="38043" xr:uid="{00000000-0005-0000-0000-000031940000}"/>
    <cellStyle name="Normal 7 4 2 2 6 2 3" xfId="38044" xr:uid="{00000000-0005-0000-0000-000032940000}"/>
    <cellStyle name="Normal 7 4 2 2 6 3" xfId="38045" xr:uid="{00000000-0005-0000-0000-000033940000}"/>
    <cellStyle name="Normal 7 4 2 2 6 3 2" xfId="38046" xr:uid="{00000000-0005-0000-0000-000034940000}"/>
    <cellStyle name="Normal 7 4 2 2 6 3 3" xfId="38047" xr:uid="{00000000-0005-0000-0000-000035940000}"/>
    <cellStyle name="Normal 7 4 2 2 6 4" xfId="38048" xr:uid="{00000000-0005-0000-0000-000036940000}"/>
    <cellStyle name="Normal 7 4 2 2 6 4 2" xfId="38049" xr:uid="{00000000-0005-0000-0000-000037940000}"/>
    <cellStyle name="Normal 7 4 2 2 6 4 3" xfId="38050" xr:uid="{00000000-0005-0000-0000-000038940000}"/>
    <cellStyle name="Normal 7 4 2 2 6 5" xfId="38051" xr:uid="{00000000-0005-0000-0000-000039940000}"/>
    <cellStyle name="Normal 7 4 2 2 6 5 2" xfId="38052" xr:uid="{00000000-0005-0000-0000-00003A940000}"/>
    <cellStyle name="Normal 7 4 2 2 6 5 3" xfId="38053" xr:uid="{00000000-0005-0000-0000-00003B940000}"/>
    <cellStyle name="Normal 7 4 2 2 6 6" xfId="38054" xr:uid="{00000000-0005-0000-0000-00003C940000}"/>
    <cellStyle name="Normal 7 4 2 2 6 7" xfId="38055" xr:uid="{00000000-0005-0000-0000-00003D940000}"/>
    <cellStyle name="Normal 7 4 2 2 7" xfId="38056" xr:uid="{00000000-0005-0000-0000-00003E940000}"/>
    <cellStyle name="Normal 7 4 2 2 7 2" xfId="38057" xr:uid="{00000000-0005-0000-0000-00003F940000}"/>
    <cellStyle name="Normal 7 4 2 2 7 2 2" xfId="38058" xr:uid="{00000000-0005-0000-0000-000040940000}"/>
    <cellStyle name="Normal 7 4 2 2 7 2 3" xfId="38059" xr:uid="{00000000-0005-0000-0000-000041940000}"/>
    <cellStyle name="Normal 7 4 2 2 7 3" xfId="38060" xr:uid="{00000000-0005-0000-0000-000042940000}"/>
    <cellStyle name="Normal 7 4 2 2 7 3 2" xfId="38061" xr:uid="{00000000-0005-0000-0000-000043940000}"/>
    <cellStyle name="Normal 7 4 2 2 7 3 3" xfId="38062" xr:uid="{00000000-0005-0000-0000-000044940000}"/>
    <cellStyle name="Normal 7 4 2 2 7 4" xfId="38063" xr:uid="{00000000-0005-0000-0000-000045940000}"/>
    <cellStyle name="Normal 7 4 2 2 7 4 2" xfId="38064" xr:uid="{00000000-0005-0000-0000-000046940000}"/>
    <cellStyle name="Normal 7 4 2 2 7 4 3" xfId="38065" xr:uid="{00000000-0005-0000-0000-000047940000}"/>
    <cellStyle name="Normal 7 4 2 2 7 5" xfId="38066" xr:uid="{00000000-0005-0000-0000-000048940000}"/>
    <cellStyle name="Normal 7 4 2 2 7 5 2" xfId="38067" xr:uid="{00000000-0005-0000-0000-000049940000}"/>
    <cellStyle name="Normal 7 4 2 2 7 5 3" xfId="38068" xr:uid="{00000000-0005-0000-0000-00004A940000}"/>
    <cellStyle name="Normal 7 4 2 2 7 6" xfId="38069" xr:uid="{00000000-0005-0000-0000-00004B940000}"/>
    <cellStyle name="Normal 7 4 2 2 7 7" xfId="38070" xr:uid="{00000000-0005-0000-0000-00004C940000}"/>
    <cellStyle name="Normal 7 4 2 2 8" xfId="38071" xr:uid="{00000000-0005-0000-0000-00004D940000}"/>
    <cellStyle name="Normal 7 4 2 2 8 2" xfId="38072" xr:uid="{00000000-0005-0000-0000-00004E940000}"/>
    <cellStyle name="Normal 7 4 2 2 8 2 2" xfId="38073" xr:uid="{00000000-0005-0000-0000-00004F940000}"/>
    <cellStyle name="Normal 7 4 2 2 8 2 3" xfId="38074" xr:uid="{00000000-0005-0000-0000-000050940000}"/>
    <cellStyle name="Normal 7 4 2 2 8 3" xfId="38075" xr:uid="{00000000-0005-0000-0000-000051940000}"/>
    <cellStyle name="Normal 7 4 2 2 8 3 2" xfId="38076" xr:uid="{00000000-0005-0000-0000-000052940000}"/>
    <cellStyle name="Normal 7 4 2 2 8 3 3" xfId="38077" xr:uid="{00000000-0005-0000-0000-000053940000}"/>
    <cellStyle name="Normal 7 4 2 2 8 4" xfId="38078" xr:uid="{00000000-0005-0000-0000-000054940000}"/>
    <cellStyle name="Normal 7 4 2 2 8 4 2" xfId="38079" xr:uid="{00000000-0005-0000-0000-000055940000}"/>
    <cellStyle name="Normal 7 4 2 2 8 4 3" xfId="38080" xr:uid="{00000000-0005-0000-0000-000056940000}"/>
    <cellStyle name="Normal 7 4 2 2 8 5" xfId="38081" xr:uid="{00000000-0005-0000-0000-000057940000}"/>
    <cellStyle name="Normal 7 4 2 2 8 5 2" xfId="38082" xr:uid="{00000000-0005-0000-0000-000058940000}"/>
    <cellStyle name="Normal 7 4 2 2 8 5 3" xfId="38083" xr:uid="{00000000-0005-0000-0000-000059940000}"/>
    <cellStyle name="Normal 7 4 2 2 8 6" xfId="38084" xr:uid="{00000000-0005-0000-0000-00005A940000}"/>
    <cellStyle name="Normal 7 4 2 2 8 7" xfId="38085" xr:uid="{00000000-0005-0000-0000-00005B940000}"/>
    <cellStyle name="Normal 7 4 2 2 9" xfId="38086" xr:uid="{00000000-0005-0000-0000-00005C940000}"/>
    <cellStyle name="Normal 7 4 2 2 9 2" xfId="38087" xr:uid="{00000000-0005-0000-0000-00005D940000}"/>
    <cellStyle name="Normal 7 4 2 2 9 3" xfId="38088" xr:uid="{00000000-0005-0000-0000-00005E940000}"/>
    <cellStyle name="Normal 7 4 2 3" xfId="38089" xr:uid="{00000000-0005-0000-0000-00005F940000}"/>
    <cellStyle name="Normal 7 4 2 3 10" xfId="38090" xr:uid="{00000000-0005-0000-0000-000060940000}"/>
    <cellStyle name="Normal 7 4 2 3 11" xfId="38091" xr:uid="{00000000-0005-0000-0000-000061940000}"/>
    <cellStyle name="Normal 7 4 2 3 2" xfId="38092" xr:uid="{00000000-0005-0000-0000-000062940000}"/>
    <cellStyle name="Normal 7 4 2 3 2 2" xfId="38093" xr:uid="{00000000-0005-0000-0000-000063940000}"/>
    <cellStyle name="Normal 7 4 2 3 2 2 2" xfId="38094" xr:uid="{00000000-0005-0000-0000-000064940000}"/>
    <cellStyle name="Normal 7 4 2 3 2 2 2 2" xfId="38095" xr:uid="{00000000-0005-0000-0000-000065940000}"/>
    <cellStyle name="Normal 7 4 2 3 2 2 2 3" xfId="38096" xr:uid="{00000000-0005-0000-0000-000066940000}"/>
    <cellStyle name="Normal 7 4 2 3 2 2 3" xfId="38097" xr:uid="{00000000-0005-0000-0000-000067940000}"/>
    <cellStyle name="Normal 7 4 2 3 2 2 3 2" xfId="38098" xr:uid="{00000000-0005-0000-0000-000068940000}"/>
    <cellStyle name="Normal 7 4 2 3 2 2 3 3" xfId="38099" xr:uid="{00000000-0005-0000-0000-000069940000}"/>
    <cellStyle name="Normal 7 4 2 3 2 2 4" xfId="38100" xr:uid="{00000000-0005-0000-0000-00006A940000}"/>
    <cellStyle name="Normal 7 4 2 3 2 2 4 2" xfId="38101" xr:uid="{00000000-0005-0000-0000-00006B940000}"/>
    <cellStyle name="Normal 7 4 2 3 2 2 4 3" xfId="38102" xr:uid="{00000000-0005-0000-0000-00006C940000}"/>
    <cellStyle name="Normal 7 4 2 3 2 2 5" xfId="38103" xr:uid="{00000000-0005-0000-0000-00006D940000}"/>
    <cellStyle name="Normal 7 4 2 3 2 2 5 2" xfId="38104" xr:uid="{00000000-0005-0000-0000-00006E940000}"/>
    <cellStyle name="Normal 7 4 2 3 2 2 5 3" xfId="38105" xr:uid="{00000000-0005-0000-0000-00006F940000}"/>
    <cellStyle name="Normal 7 4 2 3 2 2 6" xfId="38106" xr:uid="{00000000-0005-0000-0000-000070940000}"/>
    <cellStyle name="Normal 7 4 2 3 2 2 7" xfId="38107" xr:uid="{00000000-0005-0000-0000-000071940000}"/>
    <cellStyle name="Normal 7 4 2 3 2 3" xfId="38108" xr:uid="{00000000-0005-0000-0000-000072940000}"/>
    <cellStyle name="Normal 7 4 2 3 2 3 2" xfId="38109" xr:uid="{00000000-0005-0000-0000-000073940000}"/>
    <cellStyle name="Normal 7 4 2 3 2 3 3" xfId="38110" xr:uid="{00000000-0005-0000-0000-000074940000}"/>
    <cellStyle name="Normal 7 4 2 3 2 4" xfId="38111" xr:uid="{00000000-0005-0000-0000-000075940000}"/>
    <cellStyle name="Normal 7 4 2 3 2 4 2" xfId="38112" xr:uid="{00000000-0005-0000-0000-000076940000}"/>
    <cellStyle name="Normal 7 4 2 3 2 4 3" xfId="38113" xr:uid="{00000000-0005-0000-0000-000077940000}"/>
    <cellStyle name="Normal 7 4 2 3 2 5" xfId="38114" xr:uid="{00000000-0005-0000-0000-000078940000}"/>
    <cellStyle name="Normal 7 4 2 3 2 5 2" xfId="38115" xr:uid="{00000000-0005-0000-0000-000079940000}"/>
    <cellStyle name="Normal 7 4 2 3 2 5 3" xfId="38116" xr:uid="{00000000-0005-0000-0000-00007A940000}"/>
    <cellStyle name="Normal 7 4 2 3 2 6" xfId="38117" xr:uid="{00000000-0005-0000-0000-00007B940000}"/>
    <cellStyle name="Normal 7 4 2 3 2 6 2" xfId="38118" xr:uid="{00000000-0005-0000-0000-00007C940000}"/>
    <cellStyle name="Normal 7 4 2 3 2 6 3" xfId="38119" xr:uid="{00000000-0005-0000-0000-00007D940000}"/>
    <cellStyle name="Normal 7 4 2 3 2 7" xfId="38120" xr:uid="{00000000-0005-0000-0000-00007E940000}"/>
    <cellStyle name="Normal 7 4 2 3 2 8" xfId="38121" xr:uid="{00000000-0005-0000-0000-00007F940000}"/>
    <cellStyle name="Normal 7 4 2 3 3" xfId="38122" xr:uid="{00000000-0005-0000-0000-000080940000}"/>
    <cellStyle name="Normal 7 4 2 3 3 2" xfId="38123" xr:uid="{00000000-0005-0000-0000-000081940000}"/>
    <cellStyle name="Normal 7 4 2 3 3 2 2" xfId="38124" xr:uid="{00000000-0005-0000-0000-000082940000}"/>
    <cellStyle name="Normal 7 4 2 3 3 2 3" xfId="38125" xr:uid="{00000000-0005-0000-0000-000083940000}"/>
    <cellStyle name="Normal 7 4 2 3 3 3" xfId="38126" xr:uid="{00000000-0005-0000-0000-000084940000}"/>
    <cellStyle name="Normal 7 4 2 3 3 3 2" xfId="38127" xr:uid="{00000000-0005-0000-0000-000085940000}"/>
    <cellStyle name="Normal 7 4 2 3 3 3 3" xfId="38128" xr:uid="{00000000-0005-0000-0000-000086940000}"/>
    <cellStyle name="Normal 7 4 2 3 3 4" xfId="38129" xr:uid="{00000000-0005-0000-0000-000087940000}"/>
    <cellStyle name="Normal 7 4 2 3 3 4 2" xfId="38130" xr:uid="{00000000-0005-0000-0000-000088940000}"/>
    <cellStyle name="Normal 7 4 2 3 3 4 3" xfId="38131" xr:uid="{00000000-0005-0000-0000-000089940000}"/>
    <cellStyle name="Normal 7 4 2 3 3 5" xfId="38132" xr:uid="{00000000-0005-0000-0000-00008A940000}"/>
    <cellStyle name="Normal 7 4 2 3 3 5 2" xfId="38133" xr:uid="{00000000-0005-0000-0000-00008B940000}"/>
    <cellStyle name="Normal 7 4 2 3 3 5 3" xfId="38134" xr:uid="{00000000-0005-0000-0000-00008C940000}"/>
    <cellStyle name="Normal 7 4 2 3 3 6" xfId="38135" xr:uid="{00000000-0005-0000-0000-00008D940000}"/>
    <cellStyle name="Normal 7 4 2 3 3 7" xfId="38136" xr:uid="{00000000-0005-0000-0000-00008E940000}"/>
    <cellStyle name="Normal 7 4 2 3 4" xfId="38137" xr:uid="{00000000-0005-0000-0000-00008F940000}"/>
    <cellStyle name="Normal 7 4 2 3 4 2" xfId="38138" xr:uid="{00000000-0005-0000-0000-000090940000}"/>
    <cellStyle name="Normal 7 4 2 3 4 2 2" xfId="38139" xr:uid="{00000000-0005-0000-0000-000091940000}"/>
    <cellStyle name="Normal 7 4 2 3 4 2 3" xfId="38140" xr:uid="{00000000-0005-0000-0000-000092940000}"/>
    <cellStyle name="Normal 7 4 2 3 4 3" xfId="38141" xr:uid="{00000000-0005-0000-0000-000093940000}"/>
    <cellStyle name="Normal 7 4 2 3 4 3 2" xfId="38142" xr:uid="{00000000-0005-0000-0000-000094940000}"/>
    <cellStyle name="Normal 7 4 2 3 4 3 3" xfId="38143" xr:uid="{00000000-0005-0000-0000-000095940000}"/>
    <cellStyle name="Normal 7 4 2 3 4 4" xfId="38144" xr:uid="{00000000-0005-0000-0000-000096940000}"/>
    <cellStyle name="Normal 7 4 2 3 4 4 2" xfId="38145" xr:uid="{00000000-0005-0000-0000-000097940000}"/>
    <cellStyle name="Normal 7 4 2 3 4 4 3" xfId="38146" xr:uid="{00000000-0005-0000-0000-000098940000}"/>
    <cellStyle name="Normal 7 4 2 3 4 5" xfId="38147" xr:uid="{00000000-0005-0000-0000-000099940000}"/>
    <cellStyle name="Normal 7 4 2 3 4 5 2" xfId="38148" xr:uid="{00000000-0005-0000-0000-00009A940000}"/>
    <cellStyle name="Normal 7 4 2 3 4 5 3" xfId="38149" xr:uid="{00000000-0005-0000-0000-00009B940000}"/>
    <cellStyle name="Normal 7 4 2 3 4 6" xfId="38150" xr:uid="{00000000-0005-0000-0000-00009C940000}"/>
    <cellStyle name="Normal 7 4 2 3 4 7" xfId="38151" xr:uid="{00000000-0005-0000-0000-00009D940000}"/>
    <cellStyle name="Normal 7 4 2 3 5" xfId="38152" xr:uid="{00000000-0005-0000-0000-00009E940000}"/>
    <cellStyle name="Normal 7 4 2 3 5 2" xfId="38153" xr:uid="{00000000-0005-0000-0000-00009F940000}"/>
    <cellStyle name="Normal 7 4 2 3 5 2 2" xfId="38154" xr:uid="{00000000-0005-0000-0000-0000A0940000}"/>
    <cellStyle name="Normal 7 4 2 3 5 2 3" xfId="38155" xr:uid="{00000000-0005-0000-0000-0000A1940000}"/>
    <cellStyle name="Normal 7 4 2 3 5 3" xfId="38156" xr:uid="{00000000-0005-0000-0000-0000A2940000}"/>
    <cellStyle name="Normal 7 4 2 3 5 3 2" xfId="38157" xr:uid="{00000000-0005-0000-0000-0000A3940000}"/>
    <cellStyle name="Normal 7 4 2 3 5 3 3" xfId="38158" xr:uid="{00000000-0005-0000-0000-0000A4940000}"/>
    <cellStyle name="Normal 7 4 2 3 5 4" xfId="38159" xr:uid="{00000000-0005-0000-0000-0000A5940000}"/>
    <cellStyle name="Normal 7 4 2 3 5 4 2" xfId="38160" xr:uid="{00000000-0005-0000-0000-0000A6940000}"/>
    <cellStyle name="Normal 7 4 2 3 5 4 3" xfId="38161" xr:uid="{00000000-0005-0000-0000-0000A7940000}"/>
    <cellStyle name="Normal 7 4 2 3 5 5" xfId="38162" xr:uid="{00000000-0005-0000-0000-0000A8940000}"/>
    <cellStyle name="Normal 7 4 2 3 5 5 2" xfId="38163" xr:uid="{00000000-0005-0000-0000-0000A9940000}"/>
    <cellStyle name="Normal 7 4 2 3 5 5 3" xfId="38164" xr:uid="{00000000-0005-0000-0000-0000AA940000}"/>
    <cellStyle name="Normal 7 4 2 3 5 6" xfId="38165" xr:uid="{00000000-0005-0000-0000-0000AB940000}"/>
    <cellStyle name="Normal 7 4 2 3 5 7" xfId="38166" xr:uid="{00000000-0005-0000-0000-0000AC940000}"/>
    <cellStyle name="Normal 7 4 2 3 6" xfId="38167" xr:uid="{00000000-0005-0000-0000-0000AD940000}"/>
    <cellStyle name="Normal 7 4 2 3 6 2" xfId="38168" xr:uid="{00000000-0005-0000-0000-0000AE940000}"/>
    <cellStyle name="Normal 7 4 2 3 6 3" xfId="38169" xr:uid="{00000000-0005-0000-0000-0000AF940000}"/>
    <cellStyle name="Normal 7 4 2 3 7" xfId="38170" xr:uid="{00000000-0005-0000-0000-0000B0940000}"/>
    <cellStyle name="Normal 7 4 2 3 7 2" xfId="38171" xr:uid="{00000000-0005-0000-0000-0000B1940000}"/>
    <cellStyle name="Normal 7 4 2 3 7 3" xfId="38172" xr:uid="{00000000-0005-0000-0000-0000B2940000}"/>
    <cellStyle name="Normal 7 4 2 3 8" xfId="38173" xr:uid="{00000000-0005-0000-0000-0000B3940000}"/>
    <cellStyle name="Normal 7 4 2 3 8 2" xfId="38174" xr:uid="{00000000-0005-0000-0000-0000B4940000}"/>
    <cellStyle name="Normal 7 4 2 3 8 3" xfId="38175" xr:uid="{00000000-0005-0000-0000-0000B5940000}"/>
    <cellStyle name="Normal 7 4 2 3 9" xfId="38176" xr:uid="{00000000-0005-0000-0000-0000B6940000}"/>
    <cellStyle name="Normal 7 4 2 3 9 2" xfId="38177" xr:uid="{00000000-0005-0000-0000-0000B7940000}"/>
    <cellStyle name="Normal 7 4 2 3 9 3" xfId="38178" xr:uid="{00000000-0005-0000-0000-0000B8940000}"/>
    <cellStyle name="Normal 7 4 2 4" xfId="38179" xr:uid="{00000000-0005-0000-0000-0000B9940000}"/>
    <cellStyle name="Normal 7 4 2 4 2" xfId="38180" xr:uid="{00000000-0005-0000-0000-0000BA940000}"/>
    <cellStyle name="Normal 7 4 2 4 2 2" xfId="38181" xr:uid="{00000000-0005-0000-0000-0000BB940000}"/>
    <cellStyle name="Normal 7 4 2 4 2 2 2" xfId="38182" xr:uid="{00000000-0005-0000-0000-0000BC940000}"/>
    <cellStyle name="Normal 7 4 2 4 2 2 3" xfId="38183" xr:uid="{00000000-0005-0000-0000-0000BD940000}"/>
    <cellStyle name="Normal 7 4 2 4 2 3" xfId="38184" xr:uid="{00000000-0005-0000-0000-0000BE940000}"/>
    <cellStyle name="Normal 7 4 2 4 2 3 2" xfId="38185" xr:uid="{00000000-0005-0000-0000-0000BF940000}"/>
    <cellStyle name="Normal 7 4 2 4 2 3 3" xfId="38186" xr:uid="{00000000-0005-0000-0000-0000C0940000}"/>
    <cellStyle name="Normal 7 4 2 4 2 4" xfId="38187" xr:uid="{00000000-0005-0000-0000-0000C1940000}"/>
    <cellStyle name="Normal 7 4 2 4 2 4 2" xfId="38188" xr:uid="{00000000-0005-0000-0000-0000C2940000}"/>
    <cellStyle name="Normal 7 4 2 4 2 4 3" xfId="38189" xr:uid="{00000000-0005-0000-0000-0000C3940000}"/>
    <cellStyle name="Normal 7 4 2 4 2 5" xfId="38190" xr:uid="{00000000-0005-0000-0000-0000C4940000}"/>
    <cellStyle name="Normal 7 4 2 4 2 5 2" xfId="38191" xr:uid="{00000000-0005-0000-0000-0000C5940000}"/>
    <cellStyle name="Normal 7 4 2 4 2 5 3" xfId="38192" xr:uid="{00000000-0005-0000-0000-0000C6940000}"/>
    <cellStyle name="Normal 7 4 2 4 2 6" xfId="38193" xr:uid="{00000000-0005-0000-0000-0000C7940000}"/>
    <cellStyle name="Normal 7 4 2 4 2 7" xfId="38194" xr:uid="{00000000-0005-0000-0000-0000C8940000}"/>
    <cellStyle name="Normal 7 4 2 4 3" xfId="38195" xr:uid="{00000000-0005-0000-0000-0000C9940000}"/>
    <cellStyle name="Normal 7 4 2 4 3 2" xfId="38196" xr:uid="{00000000-0005-0000-0000-0000CA940000}"/>
    <cellStyle name="Normal 7 4 2 4 3 3" xfId="38197" xr:uid="{00000000-0005-0000-0000-0000CB940000}"/>
    <cellStyle name="Normal 7 4 2 4 4" xfId="38198" xr:uid="{00000000-0005-0000-0000-0000CC940000}"/>
    <cellStyle name="Normal 7 4 2 4 4 2" xfId="38199" xr:uid="{00000000-0005-0000-0000-0000CD940000}"/>
    <cellStyle name="Normal 7 4 2 4 4 3" xfId="38200" xr:uid="{00000000-0005-0000-0000-0000CE940000}"/>
    <cellStyle name="Normal 7 4 2 4 5" xfId="38201" xr:uid="{00000000-0005-0000-0000-0000CF940000}"/>
    <cellStyle name="Normal 7 4 2 4 5 2" xfId="38202" xr:uid="{00000000-0005-0000-0000-0000D0940000}"/>
    <cellStyle name="Normal 7 4 2 4 5 3" xfId="38203" xr:uid="{00000000-0005-0000-0000-0000D1940000}"/>
    <cellStyle name="Normal 7 4 2 4 6" xfId="38204" xr:uid="{00000000-0005-0000-0000-0000D2940000}"/>
    <cellStyle name="Normal 7 4 2 4 6 2" xfId="38205" xr:uid="{00000000-0005-0000-0000-0000D3940000}"/>
    <cellStyle name="Normal 7 4 2 4 6 3" xfId="38206" xr:uid="{00000000-0005-0000-0000-0000D4940000}"/>
    <cellStyle name="Normal 7 4 2 4 7" xfId="38207" xr:uid="{00000000-0005-0000-0000-0000D5940000}"/>
    <cellStyle name="Normal 7 4 2 4 8" xfId="38208" xr:uid="{00000000-0005-0000-0000-0000D6940000}"/>
    <cellStyle name="Normal 7 4 2 5" xfId="38209" xr:uid="{00000000-0005-0000-0000-0000D7940000}"/>
    <cellStyle name="Normal 7 4 2 5 2" xfId="38210" xr:uid="{00000000-0005-0000-0000-0000D8940000}"/>
    <cellStyle name="Normal 7 4 2 5 2 2" xfId="38211" xr:uid="{00000000-0005-0000-0000-0000D9940000}"/>
    <cellStyle name="Normal 7 4 2 5 2 2 2" xfId="38212" xr:uid="{00000000-0005-0000-0000-0000DA940000}"/>
    <cellStyle name="Normal 7 4 2 5 2 2 3" xfId="38213" xr:uid="{00000000-0005-0000-0000-0000DB940000}"/>
    <cellStyle name="Normal 7 4 2 5 2 3" xfId="38214" xr:uid="{00000000-0005-0000-0000-0000DC940000}"/>
    <cellStyle name="Normal 7 4 2 5 2 3 2" xfId="38215" xr:uid="{00000000-0005-0000-0000-0000DD940000}"/>
    <cellStyle name="Normal 7 4 2 5 2 3 3" xfId="38216" xr:uid="{00000000-0005-0000-0000-0000DE940000}"/>
    <cellStyle name="Normal 7 4 2 5 2 4" xfId="38217" xr:uid="{00000000-0005-0000-0000-0000DF940000}"/>
    <cellStyle name="Normal 7 4 2 5 2 4 2" xfId="38218" xr:uid="{00000000-0005-0000-0000-0000E0940000}"/>
    <cellStyle name="Normal 7 4 2 5 2 4 3" xfId="38219" xr:uid="{00000000-0005-0000-0000-0000E1940000}"/>
    <cellStyle name="Normal 7 4 2 5 2 5" xfId="38220" xr:uid="{00000000-0005-0000-0000-0000E2940000}"/>
    <cellStyle name="Normal 7 4 2 5 2 5 2" xfId="38221" xr:uid="{00000000-0005-0000-0000-0000E3940000}"/>
    <cellStyle name="Normal 7 4 2 5 2 5 3" xfId="38222" xr:uid="{00000000-0005-0000-0000-0000E4940000}"/>
    <cellStyle name="Normal 7 4 2 5 2 6" xfId="38223" xr:uid="{00000000-0005-0000-0000-0000E5940000}"/>
    <cellStyle name="Normal 7 4 2 5 2 7" xfId="38224" xr:uid="{00000000-0005-0000-0000-0000E6940000}"/>
    <cellStyle name="Normal 7 4 2 5 3" xfId="38225" xr:uid="{00000000-0005-0000-0000-0000E7940000}"/>
    <cellStyle name="Normal 7 4 2 5 3 2" xfId="38226" xr:uid="{00000000-0005-0000-0000-0000E8940000}"/>
    <cellStyle name="Normal 7 4 2 5 3 3" xfId="38227" xr:uid="{00000000-0005-0000-0000-0000E9940000}"/>
    <cellStyle name="Normal 7 4 2 5 4" xfId="38228" xr:uid="{00000000-0005-0000-0000-0000EA940000}"/>
    <cellStyle name="Normal 7 4 2 5 4 2" xfId="38229" xr:uid="{00000000-0005-0000-0000-0000EB940000}"/>
    <cellStyle name="Normal 7 4 2 5 4 3" xfId="38230" xr:uid="{00000000-0005-0000-0000-0000EC940000}"/>
    <cellStyle name="Normal 7 4 2 5 5" xfId="38231" xr:uid="{00000000-0005-0000-0000-0000ED940000}"/>
    <cellStyle name="Normal 7 4 2 5 5 2" xfId="38232" xr:uid="{00000000-0005-0000-0000-0000EE940000}"/>
    <cellStyle name="Normal 7 4 2 5 5 3" xfId="38233" xr:uid="{00000000-0005-0000-0000-0000EF940000}"/>
    <cellStyle name="Normal 7 4 2 5 6" xfId="38234" xr:uid="{00000000-0005-0000-0000-0000F0940000}"/>
    <cellStyle name="Normal 7 4 2 5 6 2" xfId="38235" xr:uid="{00000000-0005-0000-0000-0000F1940000}"/>
    <cellStyle name="Normal 7 4 2 5 6 3" xfId="38236" xr:uid="{00000000-0005-0000-0000-0000F2940000}"/>
    <cellStyle name="Normal 7 4 2 5 7" xfId="38237" xr:uid="{00000000-0005-0000-0000-0000F3940000}"/>
    <cellStyle name="Normal 7 4 2 5 8" xfId="38238" xr:uid="{00000000-0005-0000-0000-0000F4940000}"/>
    <cellStyle name="Normal 7 4 2 6" xfId="38239" xr:uid="{00000000-0005-0000-0000-0000F5940000}"/>
    <cellStyle name="Normal 7 4 2 6 2" xfId="38240" xr:uid="{00000000-0005-0000-0000-0000F6940000}"/>
    <cellStyle name="Normal 7 4 2 6 2 2" xfId="38241" xr:uid="{00000000-0005-0000-0000-0000F7940000}"/>
    <cellStyle name="Normal 7 4 2 6 2 3" xfId="38242" xr:uid="{00000000-0005-0000-0000-0000F8940000}"/>
    <cellStyle name="Normal 7 4 2 6 3" xfId="38243" xr:uid="{00000000-0005-0000-0000-0000F9940000}"/>
    <cellStyle name="Normal 7 4 2 6 3 2" xfId="38244" xr:uid="{00000000-0005-0000-0000-0000FA940000}"/>
    <cellStyle name="Normal 7 4 2 6 3 3" xfId="38245" xr:uid="{00000000-0005-0000-0000-0000FB940000}"/>
    <cellStyle name="Normal 7 4 2 6 4" xfId="38246" xr:uid="{00000000-0005-0000-0000-0000FC940000}"/>
    <cellStyle name="Normal 7 4 2 6 4 2" xfId="38247" xr:uid="{00000000-0005-0000-0000-0000FD940000}"/>
    <cellStyle name="Normal 7 4 2 6 4 3" xfId="38248" xr:uid="{00000000-0005-0000-0000-0000FE940000}"/>
    <cellStyle name="Normal 7 4 2 6 5" xfId="38249" xr:uid="{00000000-0005-0000-0000-0000FF940000}"/>
    <cellStyle name="Normal 7 4 2 6 5 2" xfId="38250" xr:uid="{00000000-0005-0000-0000-000000950000}"/>
    <cellStyle name="Normal 7 4 2 6 5 3" xfId="38251" xr:uid="{00000000-0005-0000-0000-000001950000}"/>
    <cellStyle name="Normal 7 4 2 6 6" xfId="38252" xr:uid="{00000000-0005-0000-0000-000002950000}"/>
    <cellStyle name="Normal 7 4 2 6 7" xfId="38253" xr:uid="{00000000-0005-0000-0000-000003950000}"/>
    <cellStyle name="Normal 7 4 2 7" xfId="38254" xr:uid="{00000000-0005-0000-0000-000004950000}"/>
    <cellStyle name="Normal 7 4 2 7 2" xfId="38255" xr:uid="{00000000-0005-0000-0000-000005950000}"/>
    <cellStyle name="Normal 7 4 2 7 2 2" xfId="38256" xr:uid="{00000000-0005-0000-0000-000006950000}"/>
    <cellStyle name="Normal 7 4 2 7 2 3" xfId="38257" xr:uid="{00000000-0005-0000-0000-000007950000}"/>
    <cellStyle name="Normal 7 4 2 7 3" xfId="38258" xr:uid="{00000000-0005-0000-0000-000008950000}"/>
    <cellStyle name="Normal 7 4 2 7 3 2" xfId="38259" xr:uid="{00000000-0005-0000-0000-000009950000}"/>
    <cellStyle name="Normal 7 4 2 7 3 3" xfId="38260" xr:uid="{00000000-0005-0000-0000-00000A950000}"/>
    <cellStyle name="Normal 7 4 2 7 4" xfId="38261" xr:uid="{00000000-0005-0000-0000-00000B950000}"/>
    <cellStyle name="Normal 7 4 2 7 4 2" xfId="38262" xr:uid="{00000000-0005-0000-0000-00000C950000}"/>
    <cellStyle name="Normal 7 4 2 7 4 3" xfId="38263" xr:uid="{00000000-0005-0000-0000-00000D950000}"/>
    <cellStyle name="Normal 7 4 2 7 5" xfId="38264" xr:uid="{00000000-0005-0000-0000-00000E950000}"/>
    <cellStyle name="Normal 7 4 2 7 5 2" xfId="38265" xr:uid="{00000000-0005-0000-0000-00000F950000}"/>
    <cellStyle name="Normal 7 4 2 7 5 3" xfId="38266" xr:uid="{00000000-0005-0000-0000-000010950000}"/>
    <cellStyle name="Normal 7 4 2 7 6" xfId="38267" xr:uid="{00000000-0005-0000-0000-000011950000}"/>
    <cellStyle name="Normal 7 4 2 7 7" xfId="38268" xr:uid="{00000000-0005-0000-0000-000012950000}"/>
    <cellStyle name="Normal 7 4 2 8" xfId="38269" xr:uid="{00000000-0005-0000-0000-000013950000}"/>
    <cellStyle name="Normal 7 4 2 8 2" xfId="38270" xr:uid="{00000000-0005-0000-0000-000014950000}"/>
    <cellStyle name="Normal 7 4 2 8 2 2" xfId="38271" xr:uid="{00000000-0005-0000-0000-000015950000}"/>
    <cellStyle name="Normal 7 4 2 8 2 3" xfId="38272" xr:uid="{00000000-0005-0000-0000-000016950000}"/>
    <cellStyle name="Normal 7 4 2 8 3" xfId="38273" xr:uid="{00000000-0005-0000-0000-000017950000}"/>
    <cellStyle name="Normal 7 4 2 8 3 2" xfId="38274" xr:uid="{00000000-0005-0000-0000-000018950000}"/>
    <cellStyle name="Normal 7 4 2 8 3 3" xfId="38275" xr:uid="{00000000-0005-0000-0000-000019950000}"/>
    <cellStyle name="Normal 7 4 2 8 4" xfId="38276" xr:uid="{00000000-0005-0000-0000-00001A950000}"/>
    <cellStyle name="Normal 7 4 2 8 4 2" xfId="38277" xr:uid="{00000000-0005-0000-0000-00001B950000}"/>
    <cellStyle name="Normal 7 4 2 8 4 3" xfId="38278" xr:uid="{00000000-0005-0000-0000-00001C950000}"/>
    <cellStyle name="Normal 7 4 2 8 5" xfId="38279" xr:uid="{00000000-0005-0000-0000-00001D950000}"/>
    <cellStyle name="Normal 7 4 2 8 5 2" xfId="38280" xr:uid="{00000000-0005-0000-0000-00001E950000}"/>
    <cellStyle name="Normal 7 4 2 8 5 3" xfId="38281" xr:uid="{00000000-0005-0000-0000-00001F950000}"/>
    <cellStyle name="Normal 7 4 2 8 6" xfId="38282" xr:uid="{00000000-0005-0000-0000-000020950000}"/>
    <cellStyle name="Normal 7 4 2 8 7" xfId="38283" xr:uid="{00000000-0005-0000-0000-000021950000}"/>
    <cellStyle name="Normal 7 4 2 9" xfId="38284" xr:uid="{00000000-0005-0000-0000-000022950000}"/>
    <cellStyle name="Normal 7 4 2 9 2" xfId="38285" xr:uid="{00000000-0005-0000-0000-000023950000}"/>
    <cellStyle name="Normal 7 4 2 9 2 2" xfId="38286" xr:uid="{00000000-0005-0000-0000-000024950000}"/>
    <cellStyle name="Normal 7 4 2 9 2 3" xfId="38287" xr:uid="{00000000-0005-0000-0000-000025950000}"/>
    <cellStyle name="Normal 7 4 2 9 3" xfId="38288" xr:uid="{00000000-0005-0000-0000-000026950000}"/>
    <cellStyle name="Normal 7 4 2 9 3 2" xfId="38289" xr:uid="{00000000-0005-0000-0000-000027950000}"/>
    <cellStyle name="Normal 7 4 2 9 3 3" xfId="38290" xr:uid="{00000000-0005-0000-0000-000028950000}"/>
    <cellStyle name="Normal 7 4 2 9 4" xfId="38291" xr:uid="{00000000-0005-0000-0000-000029950000}"/>
    <cellStyle name="Normal 7 4 2 9 4 2" xfId="38292" xr:uid="{00000000-0005-0000-0000-00002A950000}"/>
    <cellStyle name="Normal 7 4 2 9 4 3" xfId="38293" xr:uid="{00000000-0005-0000-0000-00002B950000}"/>
    <cellStyle name="Normal 7 4 2 9 5" xfId="38294" xr:uid="{00000000-0005-0000-0000-00002C950000}"/>
    <cellStyle name="Normal 7 4 2 9 5 2" xfId="38295" xr:uid="{00000000-0005-0000-0000-00002D950000}"/>
    <cellStyle name="Normal 7 4 2 9 5 3" xfId="38296" xr:uid="{00000000-0005-0000-0000-00002E950000}"/>
    <cellStyle name="Normal 7 4 2 9 6" xfId="38297" xr:uid="{00000000-0005-0000-0000-00002F950000}"/>
    <cellStyle name="Normal 7 4 2 9 7" xfId="38298" xr:uid="{00000000-0005-0000-0000-000030950000}"/>
    <cellStyle name="Normal 7 4 3" xfId="38299" xr:uid="{00000000-0005-0000-0000-000031950000}"/>
    <cellStyle name="Normal 7 4 3 10" xfId="38300" xr:uid="{00000000-0005-0000-0000-000032950000}"/>
    <cellStyle name="Normal 7 4 3 10 2" xfId="38301" xr:uid="{00000000-0005-0000-0000-000033950000}"/>
    <cellStyle name="Normal 7 4 3 10 3" xfId="38302" xr:uid="{00000000-0005-0000-0000-000034950000}"/>
    <cellStyle name="Normal 7 4 3 11" xfId="38303" xr:uid="{00000000-0005-0000-0000-000035950000}"/>
    <cellStyle name="Normal 7 4 3 11 2" xfId="38304" xr:uid="{00000000-0005-0000-0000-000036950000}"/>
    <cellStyle name="Normal 7 4 3 11 3" xfId="38305" xr:uid="{00000000-0005-0000-0000-000037950000}"/>
    <cellStyle name="Normal 7 4 3 12" xfId="38306" xr:uid="{00000000-0005-0000-0000-000038950000}"/>
    <cellStyle name="Normal 7 4 3 12 2" xfId="38307" xr:uid="{00000000-0005-0000-0000-000039950000}"/>
    <cellStyle name="Normal 7 4 3 12 3" xfId="38308" xr:uid="{00000000-0005-0000-0000-00003A950000}"/>
    <cellStyle name="Normal 7 4 3 13" xfId="38309" xr:uid="{00000000-0005-0000-0000-00003B950000}"/>
    <cellStyle name="Normal 7 4 3 14" xfId="38310" xr:uid="{00000000-0005-0000-0000-00003C950000}"/>
    <cellStyle name="Normal 7 4 3 2" xfId="38311" xr:uid="{00000000-0005-0000-0000-00003D950000}"/>
    <cellStyle name="Normal 7 4 3 2 10" xfId="38312" xr:uid="{00000000-0005-0000-0000-00003E950000}"/>
    <cellStyle name="Normal 7 4 3 2 11" xfId="38313" xr:uid="{00000000-0005-0000-0000-00003F950000}"/>
    <cellStyle name="Normal 7 4 3 2 2" xfId="38314" xr:uid="{00000000-0005-0000-0000-000040950000}"/>
    <cellStyle name="Normal 7 4 3 2 2 2" xfId="38315" xr:uid="{00000000-0005-0000-0000-000041950000}"/>
    <cellStyle name="Normal 7 4 3 2 2 2 2" xfId="38316" xr:uid="{00000000-0005-0000-0000-000042950000}"/>
    <cellStyle name="Normal 7 4 3 2 2 2 2 2" xfId="38317" xr:uid="{00000000-0005-0000-0000-000043950000}"/>
    <cellStyle name="Normal 7 4 3 2 2 2 2 3" xfId="38318" xr:uid="{00000000-0005-0000-0000-000044950000}"/>
    <cellStyle name="Normal 7 4 3 2 2 2 3" xfId="38319" xr:uid="{00000000-0005-0000-0000-000045950000}"/>
    <cellStyle name="Normal 7 4 3 2 2 2 3 2" xfId="38320" xr:uid="{00000000-0005-0000-0000-000046950000}"/>
    <cellStyle name="Normal 7 4 3 2 2 2 3 3" xfId="38321" xr:uid="{00000000-0005-0000-0000-000047950000}"/>
    <cellStyle name="Normal 7 4 3 2 2 2 4" xfId="38322" xr:uid="{00000000-0005-0000-0000-000048950000}"/>
    <cellStyle name="Normal 7 4 3 2 2 2 4 2" xfId="38323" xr:uid="{00000000-0005-0000-0000-000049950000}"/>
    <cellStyle name="Normal 7 4 3 2 2 2 4 3" xfId="38324" xr:uid="{00000000-0005-0000-0000-00004A950000}"/>
    <cellStyle name="Normal 7 4 3 2 2 2 5" xfId="38325" xr:uid="{00000000-0005-0000-0000-00004B950000}"/>
    <cellStyle name="Normal 7 4 3 2 2 2 5 2" xfId="38326" xr:uid="{00000000-0005-0000-0000-00004C950000}"/>
    <cellStyle name="Normal 7 4 3 2 2 2 5 3" xfId="38327" xr:uid="{00000000-0005-0000-0000-00004D950000}"/>
    <cellStyle name="Normal 7 4 3 2 2 2 6" xfId="38328" xr:uid="{00000000-0005-0000-0000-00004E950000}"/>
    <cellStyle name="Normal 7 4 3 2 2 2 7" xfId="38329" xr:uid="{00000000-0005-0000-0000-00004F950000}"/>
    <cellStyle name="Normal 7 4 3 2 2 3" xfId="38330" xr:uid="{00000000-0005-0000-0000-000050950000}"/>
    <cellStyle name="Normal 7 4 3 2 2 3 2" xfId="38331" xr:uid="{00000000-0005-0000-0000-000051950000}"/>
    <cellStyle name="Normal 7 4 3 2 2 3 3" xfId="38332" xr:uid="{00000000-0005-0000-0000-000052950000}"/>
    <cellStyle name="Normal 7 4 3 2 2 4" xfId="38333" xr:uid="{00000000-0005-0000-0000-000053950000}"/>
    <cellStyle name="Normal 7 4 3 2 2 4 2" xfId="38334" xr:uid="{00000000-0005-0000-0000-000054950000}"/>
    <cellStyle name="Normal 7 4 3 2 2 4 3" xfId="38335" xr:uid="{00000000-0005-0000-0000-000055950000}"/>
    <cellStyle name="Normal 7 4 3 2 2 5" xfId="38336" xr:uid="{00000000-0005-0000-0000-000056950000}"/>
    <cellStyle name="Normal 7 4 3 2 2 5 2" xfId="38337" xr:uid="{00000000-0005-0000-0000-000057950000}"/>
    <cellStyle name="Normal 7 4 3 2 2 5 3" xfId="38338" xr:uid="{00000000-0005-0000-0000-000058950000}"/>
    <cellStyle name="Normal 7 4 3 2 2 6" xfId="38339" xr:uid="{00000000-0005-0000-0000-000059950000}"/>
    <cellStyle name="Normal 7 4 3 2 2 6 2" xfId="38340" xr:uid="{00000000-0005-0000-0000-00005A950000}"/>
    <cellStyle name="Normal 7 4 3 2 2 6 3" xfId="38341" xr:uid="{00000000-0005-0000-0000-00005B950000}"/>
    <cellStyle name="Normal 7 4 3 2 2 7" xfId="38342" xr:uid="{00000000-0005-0000-0000-00005C950000}"/>
    <cellStyle name="Normal 7 4 3 2 2 8" xfId="38343" xr:uid="{00000000-0005-0000-0000-00005D950000}"/>
    <cellStyle name="Normal 7 4 3 2 3" xfId="38344" xr:uid="{00000000-0005-0000-0000-00005E950000}"/>
    <cellStyle name="Normal 7 4 3 2 3 2" xfId="38345" xr:uid="{00000000-0005-0000-0000-00005F950000}"/>
    <cellStyle name="Normal 7 4 3 2 3 2 2" xfId="38346" xr:uid="{00000000-0005-0000-0000-000060950000}"/>
    <cellStyle name="Normal 7 4 3 2 3 2 3" xfId="38347" xr:uid="{00000000-0005-0000-0000-000061950000}"/>
    <cellStyle name="Normal 7 4 3 2 3 3" xfId="38348" xr:uid="{00000000-0005-0000-0000-000062950000}"/>
    <cellStyle name="Normal 7 4 3 2 3 3 2" xfId="38349" xr:uid="{00000000-0005-0000-0000-000063950000}"/>
    <cellStyle name="Normal 7 4 3 2 3 3 3" xfId="38350" xr:uid="{00000000-0005-0000-0000-000064950000}"/>
    <cellStyle name="Normal 7 4 3 2 3 4" xfId="38351" xr:uid="{00000000-0005-0000-0000-000065950000}"/>
    <cellStyle name="Normal 7 4 3 2 3 4 2" xfId="38352" xr:uid="{00000000-0005-0000-0000-000066950000}"/>
    <cellStyle name="Normal 7 4 3 2 3 4 3" xfId="38353" xr:uid="{00000000-0005-0000-0000-000067950000}"/>
    <cellStyle name="Normal 7 4 3 2 3 5" xfId="38354" xr:uid="{00000000-0005-0000-0000-000068950000}"/>
    <cellStyle name="Normal 7 4 3 2 3 5 2" xfId="38355" xr:uid="{00000000-0005-0000-0000-000069950000}"/>
    <cellStyle name="Normal 7 4 3 2 3 5 3" xfId="38356" xr:uid="{00000000-0005-0000-0000-00006A950000}"/>
    <cellStyle name="Normal 7 4 3 2 3 6" xfId="38357" xr:uid="{00000000-0005-0000-0000-00006B950000}"/>
    <cellStyle name="Normal 7 4 3 2 3 7" xfId="38358" xr:uid="{00000000-0005-0000-0000-00006C950000}"/>
    <cellStyle name="Normal 7 4 3 2 4" xfId="38359" xr:uid="{00000000-0005-0000-0000-00006D950000}"/>
    <cellStyle name="Normal 7 4 3 2 4 2" xfId="38360" xr:uid="{00000000-0005-0000-0000-00006E950000}"/>
    <cellStyle name="Normal 7 4 3 2 4 2 2" xfId="38361" xr:uid="{00000000-0005-0000-0000-00006F950000}"/>
    <cellStyle name="Normal 7 4 3 2 4 2 3" xfId="38362" xr:uid="{00000000-0005-0000-0000-000070950000}"/>
    <cellStyle name="Normal 7 4 3 2 4 3" xfId="38363" xr:uid="{00000000-0005-0000-0000-000071950000}"/>
    <cellStyle name="Normal 7 4 3 2 4 3 2" xfId="38364" xr:uid="{00000000-0005-0000-0000-000072950000}"/>
    <cellStyle name="Normal 7 4 3 2 4 3 3" xfId="38365" xr:uid="{00000000-0005-0000-0000-000073950000}"/>
    <cellStyle name="Normal 7 4 3 2 4 4" xfId="38366" xr:uid="{00000000-0005-0000-0000-000074950000}"/>
    <cellStyle name="Normal 7 4 3 2 4 4 2" xfId="38367" xr:uid="{00000000-0005-0000-0000-000075950000}"/>
    <cellStyle name="Normal 7 4 3 2 4 4 3" xfId="38368" xr:uid="{00000000-0005-0000-0000-000076950000}"/>
    <cellStyle name="Normal 7 4 3 2 4 5" xfId="38369" xr:uid="{00000000-0005-0000-0000-000077950000}"/>
    <cellStyle name="Normal 7 4 3 2 4 5 2" xfId="38370" xr:uid="{00000000-0005-0000-0000-000078950000}"/>
    <cellStyle name="Normal 7 4 3 2 4 5 3" xfId="38371" xr:uid="{00000000-0005-0000-0000-000079950000}"/>
    <cellStyle name="Normal 7 4 3 2 4 6" xfId="38372" xr:uid="{00000000-0005-0000-0000-00007A950000}"/>
    <cellStyle name="Normal 7 4 3 2 4 7" xfId="38373" xr:uid="{00000000-0005-0000-0000-00007B950000}"/>
    <cellStyle name="Normal 7 4 3 2 5" xfId="38374" xr:uid="{00000000-0005-0000-0000-00007C950000}"/>
    <cellStyle name="Normal 7 4 3 2 5 2" xfId="38375" xr:uid="{00000000-0005-0000-0000-00007D950000}"/>
    <cellStyle name="Normal 7 4 3 2 5 2 2" xfId="38376" xr:uid="{00000000-0005-0000-0000-00007E950000}"/>
    <cellStyle name="Normal 7 4 3 2 5 2 3" xfId="38377" xr:uid="{00000000-0005-0000-0000-00007F950000}"/>
    <cellStyle name="Normal 7 4 3 2 5 3" xfId="38378" xr:uid="{00000000-0005-0000-0000-000080950000}"/>
    <cellStyle name="Normal 7 4 3 2 5 3 2" xfId="38379" xr:uid="{00000000-0005-0000-0000-000081950000}"/>
    <cellStyle name="Normal 7 4 3 2 5 3 3" xfId="38380" xr:uid="{00000000-0005-0000-0000-000082950000}"/>
    <cellStyle name="Normal 7 4 3 2 5 4" xfId="38381" xr:uid="{00000000-0005-0000-0000-000083950000}"/>
    <cellStyle name="Normal 7 4 3 2 5 4 2" xfId="38382" xr:uid="{00000000-0005-0000-0000-000084950000}"/>
    <cellStyle name="Normal 7 4 3 2 5 4 3" xfId="38383" xr:uid="{00000000-0005-0000-0000-000085950000}"/>
    <cellStyle name="Normal 7 4 3 2 5 5" xfId="38384" xr:uid="{00000000-0005-0000-0000-000086950000}"/>
    <cellStyle name="Normal 7 4 3 2 5 5 2" xfId="38385" xr:uid="{00000000-0005-0000-0000-000087950000}"/>
    <cellStyle name="Normal 7 4 3 2 5 5 3" xfId="38386" xr:uid="{00000000-0005-0000-0000-000088950000}"/>
    <cellStyle name="Normal 7 4 3 2 5 6" xfId="38387" xr:uid="{00000000-0005-0000-0000-000089950000}"/>
    <cellStyle name="Normal 7 4 3 2 5 7" xfId="38388" xr:uid="{00000000-0005-0000-0000-00008A950000}"/>
    <cellStyle name="Normal 7 4 3 2 6" xfId="38389" xr:uid="{00000000-0005-0000-0000-00008B950000}"/>
    <cellStyle name="Normal 7 4 3 2 6 2" xfId="38390" xr:uid="{00000000-0005-0000-0000-00008C950000}"/>
    <cellStyle name="Normal 7 4 3 2 6 3" xfId="38391" xr:uid="{00000000-0005-0000-0000-00008D950000}"/>
    <cellStyle name="Normal 7 4 3 2 7" xfId="38392" xr:uid="{00000000-0005-0000-0000-00008E950000}"/>
    <cellStyle name="Normal 7 4 3 2 7 2" xfId="38393" xr:uid="{00000000-0005-0000-0000-00008F950000}"/>
    <cellStyle name="Normal 7 4 3 2 7 3" xfId="38394" xr:uid="{00000000-0005-0000-0000-000090950000}"/>
    <cellStyle name="Normal 7 4 3 2 8" xfId="38395" xr:uid="{00000000-0005-0000-0000-000091950000}"/>
    <cellStyle name="Normal 7 4 3 2 8 2" xfId="38396" xr:uid="{00000000-0005-0000-0000-000092950000}"/>
    <cellStyle name="Normal 7 4 3 2 8 3" xfId="38397" xr:uid="{00000000-0005-0000-0000-000093950000}"/>
    <cellStyle name="Normal 7 4 3 2 9" xfId="38398" xr:uid="{00000000-0005-0000-0000-000094950000}"/>
    <cellStyle name="Normal 7 4 3 2 9 2" xfId="38399" xr:uid="{00000000-0005-0000-0000-000095950000}"/>
    <cellStyle name="Normal 7 4 3 2 9 3" xfId="38400" xr:uid="{00000000-0005-0000-0000-000096950000}"/>
    <cellStyle name="Normal 7 4 3 3" xfId="38401" xr:uid="{00000000-0005-0000-0000-000097950000}"/>
    <cellStyle name="Normal 7 4 3 3 2" xfId="38402" xr:uid="{00000000-0005-0000-0000-000098950000}"/>
    <cellStyle name="Normal 7 4 3 3 2 2" xfId="38403" xr:uid="{00000000-0005-0000-0000-000099950000}"/>
    <cellStyle name="Normal 7 4 3 3 2 2 2" xfId="38404" xr:uid="{00000000-0005-0000-0000-00009A950000}"/>
    <cellStyle name="Normal 7 4 3 3 2 2 3" xfId="38405" xr:uid="{00000000-0005-0000-0000-00009B950000}"/>
    <cellStyle name="Normal 7 4 3 3 2 3" xfId="38406" xr:uid="{00000000-0005-0000-0000-00009C950000}"/>
    <cellStyle name="Normal 7 4 3 3 2 3 2" xfId="38407" xr:uid="{00000000-0005-0000-0000-00009D950000}"/>
    <cellStyle name="Normal 7 4 3 3 2 3 3" xfId="38408" xr:uid="{00000000-0005-0000-0000-00009E950000}"/>
    <cellStyle name="Normal 7 4 3 3 2 4" xfId="38409" xr:uid="{00000000-0005-0000-0000-00009F950000}"/>
    <cellStyle name="Normal 7 4 3 3 2 4 2" xfId="38410" xr:uid="{00000000-0005-0000-0000-0000A0950000}"/>
    <cellStyle name="Normal 7 4 3 3 2 4 3" xfId="38411" xr:uid="{00000000-0005-0000-0000-0000A1950000}"/>
    <cellStyle name="Normal 7 4 3 3 2 5" xfId="38412" xr:uid="{00000000-0005-0000-0000-0000A2950000}"/>
    <cellStyle name="Normal 7 4 3 3 2 5 2" xfId="38413" xr:uid="{00000000-0005-0000-0000-0000A3950000}"/>
    <cellStyle name="Normal 7 4 3 3 2 5 3" xfId="38414" xr:uid="{00000000-0005-0000-0000-0000A4950000}"/>
    <cellStyle name="Normal 7 4 3 3 2 6" xfId="38415" xr:uid="{00000000-0005-0000-0000-0000A5950000}"/>
    <cellStyle name="Normal 7 4 3 3 2 7" xfId="38416" xr:uid="{00000000-0005-0000-0000-0000A6950000}"/>
    <cellStyle name="Normal 7 4 3 3 3" xfId="38417" xr:uid="{00000000-0005-0000-0000-0000A7950000}"/>
    <cellStyle name="Normal 7 4 3 3 3 2" xfId="38418" xr:uid="{00000000-0005-0000-0000-0000A8950000}"/>
    <cellStyle name="Normal 7 4 3 3 3 3" xfId="38419" xr:uid="{00000000-0005-0000-0000-0000A9950000}"/>
    <cellStyle name="Normal 7 4 3 3 4" xfId="38420" xr:uid="{00000000-0005-0000-0000-0000AA950000}"/>
    <cellStyle name="Normal 7 4 3 3 4 2" xfId="38421" xr:uid="{00000000-0005-0000-0000-0000AB950000}"/>
    <cellStyle name="Normal 7 4 3 3 4 3" xfId="38422" xr:uid="{00000000-0005-0000-0000-0000AC950000}"/>
    <cellStyle name="Normal 7 4 3 3 5" xfId="38423" xr:uid="{00000000-0005-0000-0000-0000AD950000}"/>
    <cellStyle name="Normal 7 4 3 3 5 2" xfId="38424" xr:uid="{00000000-0005-0000-0000-0000AE950000}"/>
    <cellStyle name="Normal 7 4 3 3 5 3" xfId="38425" xr:uid="{00000000-0005-0000-0000-0000AF950000}"/>
    <cellStyle name="Normal 7 4 3 3 6" xfId="38426" xr:uid="{00000000-0005-0000-0000-0000B0950000}"/>
    <cellStyle name="Normal 7 4 3 3 6 2" xfId="38427" xr:uid="{00000000-0005-0000-0000-0000B1950000}"/>
    <cellStyle name="Normal 7 4 3 3 6 3" xfId="38428" xr:uid="{00000000-0005-0000-0000-0000B2950000}"/>
    <cellStyle name="Normal 7 4 3 3 7" xfId="38429" xr:uid="{00000000-0005-0000-0000-0000B3950000}"/>
    <cellStyle name="Normal 7 4 3 3 8" xfId="38430" xr:uid="{00000000-0005-0000-0000-0000B4950000}"/>
    <cellStyle name="Normal 7 4 3 4" xfId="38431" xr:uid="{00000000-0005-0000-0000-0000B5950000}"/>
    <cellStyle name="Normal 7 4 3 4 2" xfId="38432" xr:uid="{00000000-0005-0000-0000-0000B6950000}"/>
    <cellStyle name="Normal 7 4 3 4 2 2" xfId="38433" xr:uid="{00000000-0005-0000-0000-0000B7950000}"/>
    <cellStyle name="Normal 7 4 3 4 2 2 2" xfId="38434" xr:uid="{00000000-0005-0000-0000-0000B8950000}"/>
    <cellStyle name="Normal 7 4 3 4 2 2 3" xfId="38435" xr:uid="{00000000-0005-0000-0000-0000B9950000}"/>
    <cellStyle name="Normal 7 4 3 4 2 3" xfId="38436" xr:uid="{00000000-0005-0000-0000-0000BA950000}"/>
    <cellStyle name="Normal 7 4 3 4 2 3 2" xfId="38437" xr:uid="{00000000-0005-0000-0000-0000BB950000}"/>
    <cellStyle name="Normal 7 4 3 4 2 3 3" xfId="38438" xr:uid="{00000000-0005-0000-0000-0000BC950000}"/>
    <cellStyle name="Normal 7 4 3 4 2 4" xfId="38439" xr:uid="{00000000-0005-0000-0000-0000BD950000}"/>
    <cellStyle name="Normal 7 4 3 4 2 4 2" xfId="38440" xr:uid="{00000000-0005-0000-0000-0000BE950000}"/>
    <cellStyle name="Normal 7 4 3 4 2 4 3" xfId="38441" xr:uid="{00000000-0005-0000-0000-0000BF950000}"/>
    <cellStyle name="Normal 7 4 3 4 2 5" xfId="38442" xr:uid="{00000000-0005-0000-0000-0000C0950000}"/>
    <cellStyle name="Normal 7 4 3 4 2 5 2" xfId="38443" xr:uid="{00000000-0005-0000-0000-0000C1950000}"/>
    <cellStyle name="Normal 7 4 3 4 2 5 3" xfId="38444" xr:uid="{00000000-0005-0000-0000-0000C2950000}"/>
    <cellStyle name="Normal 7 4 3 4 2 6" xfId="38445" xr:uid="{00000000-0005-0000-0000-0000C3950000}"/>
    <cellStyle name="Normal 7 4 3 4 2 7" xfId="38446" xr:uid="{00000000-0005-0000-0000-0000C4950000}"/>
    <cellStyle name="Normal 7 4 3 4 3" xfId="38447" xr:uid="{00000000-0005-0000-0000-0000C5950000}"/>
    <cellStyle name="Normal 7 4 3 4 3 2" xfId="38448" xr:uid="{00000000-0005-0000-0000-0000C6950000}"/>
    <cellStyle name="Normal 7 4 3 4 3 3" xfId="38449" xr:uid="{00000000-0005-0000-0000-0000C7950000}"/>
    <cellStyle name="Normal 7 4 3 4 4" xfId="38450" xr:uid="{00000000-0005-0000-0000-0000C8950000}"/>
    <cellStyle name="Normal 7 4 3 4 4 2" xfId="38451" xr:uid="{00000000-0005-0000-0000-0000C9950000}"/>
    <cellStyle name="Normal 7 4 3 4 4 3" xfId="38452" xr:uid="{00000000-0005-0000-0000-0000CA950000}"/>
    <cellStyle name="Normal 7 4 3 4 5" xfId="38453" xr:uid="{00000000-0005-0000-0000-0000CB950000}"/>
    <cellStyle name="Normal 7 4 3 4 5 2" xfId="38454" xr:uid="{00000000-0005-0000-0000-0000CC950000}"/>
    <cellStyle name="Normal 7 4 3 4 5 3" xfId="38455" xr:uid="{00000000-0005-0000-0000-0000CD950000}"/>
    <cellStyle name="Normal 7 4 3 4 6" xfId="38456" xr:uid="{00000000-0005-0000-0000-0000CE950000}"/>
    <cellStyle name="Normal 7 4 3 4 6 2" xfId="38457" xr:uid="{00000000-0005-0000-0000-0000CF950000}"/>
    <cellStyle name="Normal 7 4 3 4 6 3" xfId="38458" xr:uid="{00000000-0005-0000-0000-0000D0950000}"/>
    <cellStyle name="Normal 7 4 3 4 7" xfId="38459" xr:uid="{00000000-0005-0000-0000-0000D1950000}"/>
    <cellStyle name="Normal 7 4 3 4 8" xfId="38460" xr:uid="{00000000-0005-0000-0000-0000D2950000}"/>
    <cellStyle name="Normal 7 4 3 5" xfId="38461" xr:uid="{00000000-0005-0000-0000-0000D3950000}"/>
    <cellStyle name="Normal 7 4 3 5 2" xfId="38462" xr:uid="{00000000-0005-0000-0000-0000D4950000}"/>
    <cellStyle name="Normal 7 4 3 5 2 2" xfId="38463" xr:uid="{00000000-0005-0000-0000-0000D5950000}"/>
    <cellStyle name="Normal 7 4 3 5 2 3" xfId="38464" xr:uid="{00000000-0005-0000-0000-0000D6950000}"/>
    <cellStyle name="Normal 7 4 3 5 3" xfId="38465" xr:uid="{00000000-0005-0000-0000-0000D7950000}"/>
    <cellStyle name="Normal 7 4 3 5 3 2" xfId="38466" xr:uid="{00000000-0005-0000-0000-0000D8950000}"/>
    <cellStyle name="Normal 7 4 3 5 3 3" xfId="38467" xr:uid="{00000000-0005-0000-0000-0000D9950000}"/>
    <cellStyle name="Normal 7 4 3 5 4" xfId="38468" xr:uid="{00000000-0005-0000-0000-0000DA950000}"/>
    <cellStyle name="Normal 7 4 3 5 4 2" xfId="38469" xr:uid="{00000000-0005-0000-0000-0000DB950000}"/>
    <cellStyle name="Normal 7 4 3 5 4 3" xfId="38470" xr:uid="{00000000-0005-0000-0000-0000DC950000}"/>
    <cellStyle name="Normal 7 4 3 5 5" xfId="38471" xr:uid="{00000000-0005-0000-0000-0000DD950000}"/>
    <cellStyle name="Normal 7 4 3 5 5 2" xfId="38472" xr:uid="{00000000-0005-0000-0000-0000DE950000}"/>
    <cellStyle name="Normal 7 4 3 5 5 3" xfId="38473" xr:uid="{00000000-0005-0000-0000-0000DF950000}"/>
    <cellStyle name="Normal 7 4 3 5 6" xfId="38474" xr:uid="{00000000-0005-0000-0000-0000E0950000}"/>
    <cellStyle name="Normal 7 4 3 5 7" xfId="38475" xr:uid="{00000000-0005-0000-0000-0000E1950000}"/>
    <cellStyle name="Normal 7 4 3 6" xfId="38476" xr:uid="{00000000-0005-0000-0000-0000E2950000}"/>
    <cellStyle name="Normal 7 4 3 6 2" xfId="38477" xr:uid="{00000000-0005-0000-0000-0000E3950000}"/>
    <cellStyle name="Normal 7 4 3 6 2 2" xfId="38478" xr:uid="{00000000-0005-0000-0000-0000E4950000}"/>
    <cellStyle name="Normal 7 4 3 6 2 3" xfId="38479" xr:uid="{00000000-0005-0000-0000-0000E5950000}"/>
    <cellStyle name="Normal 7 4 3 6 3" xfId="38480" xr:uid="{00000000-0005-0000-0000-0000E6950000}"/>
    <cellStyle name="Normal 7 4 3 6 3 2" xfId="38481" xr:uid="{00000000-0005-0000-0000-0000E7950000}"/>
    <cellStyle name="Normal 7 4 3 6 3 3" xfId="38482" xr:uid="{00000000-0005-0000-0000-0000E8950000}"/>
    <cellStyle name="Normal 7 4 3 6 4" xfId="38483" xr:uid="{00000000-0005-0000-0000-0000E9950000}"/>
    <cellStyle name="Normal 7 4 3 6 4 2" xfId="38484" xr:uid="{00000000-0005-0000-0000-0000EA950000}"/>
    <cellStyle name="Normal 7 4 3 6 4 3" xfId="38485" xr:uid="{00000000-0005-0000-0000-0000EB950000}"/>
    <cellStyle name="Normal 7 4 3 6 5" xfId="38486" xr:uid="{00000000-0005-0000-0000-0000EC950000}"/>
    <cellStyle name="Normal 7 4 3 6 5 2" xfId="38487" xr:uid="{00000000-0005-0000-0000-0000ED950000}"/>
    <cellStyle name="Normal 7 4 3 6 5 3" xfId="38488" xr:uid="{00000000-0005-0000-0000-0000EE950000}"/>
    <cellStyle name="Normal 7 4 3 6 6" xfId="38489" xr:uid="{00000000-0005-0000-0000-0000EF950000}"/>
    <cellStyle name="Normal 7 4 3 6 7" xfId="38490" xr:uid="{00000000-0005-0000-0000-0000F0950000}"/>
    <cellStyle name="Normal 7 4 3 7" xfId="38491" xr:uid="{00000000-0005-0000-0000-0000F1950000}"/>
    <cellStyle name="Normal 7 4 3 7 2" xfId="38492" xr:uid="{00000000-0005-0000-0000-0000F2950000}"/>
    <cellStyle name="Normal 7 4 3 7 2 2" xfId="38493" xr:uid="{00000000-0005-0000-0000-0000F3950000}"/>
    <cellStyle name="Normal 7 4 3 7 2 3" xfId="38494" xr:uid="{00000000-0005-0000-0000-0000F4950000}"/>
    <cellStyle name="Normal 7 4 3 7 3" xfId="38495" xr:uid="{00000000-0005-0000-0000-0000F5950000}"/>
    <cellStyle name="Normal 7 4 3 7 3 2" xfId="38496" xr:uid="{00000000-0005-0000-0000-0000F6950000}"/>
    <cellStyle name="Normal 7 4 3 7 3 3" xfId="38497" xr:uid="{00000000-0005-0000-0000-0000F7950000}"/>
    <cellStyle name="Normal 7 4 3 7 4" xfId="38498" xr:uid="{00000000-0005-0000-0000-0000F8950000}"/>
    <cellStyle name="Normal 7 4 3 7 4 2" xfId="38499" xr:uid="{00000000-0005-0000-0000-0000F9950000}"/>
    <cellStyle name="Normal 7 4 3 7 4 3" xfId="38500" xr:uid="{00000000-0005-0000-0000-0000FA950000}"/>
    <cellStyle name="Normal 7 4 3 7 5" xfId="38501" xr:uid="{00000000-0005-0000-0000-0000FB950000}"/>
    <cellStyle name="Normal 7 4 3 7 5 2" xfId="38502" xr:uid="{00000000-0005-0000-0000-0000FC950000}"/>
    <cellStyle name="Normal 7 4 3 7 5 3" xfId="38503" xr:uid="{00000000-0005-0000-0000-0000FD950000}"/>
    <cellStyle name="Normal 7 4 3 7 6" xfId="38504" xr:uid="{00000000-0005-0000-0000-0000FE950000}"/>
    <cellStyle name="Normal 7 4 3 7 7" xfId="38505" xr:uid="{00000000-0005-0000-0000-0000FF950000}"/>
    <cellStyle name="Normal 7 4 3 8" xfId="38506" xr:uid="{00000000-0005-0000-0000-000000960000}"/>
    <cellStyle name="Normal 7 4 3 8 2" xfId="38507" xr:uid="{00000000-0005-0000-0000-000001960000}"/>
    <cellStyle name="Normal 7 4 3 8 2 2" xfId="38508" xr:uid="{00000000-0005-0000-0000-000002960000}"/>
    <cellStyle name="Normal 7 4 3 8 2 3" xfId="38509" xr:uid="{00000000-0005-0000-0000-000003960000}"/>
    <cellStyle name="Normal 7 4 3 8 3" xfId="38510" xr:uid="{00000000-0005-0000-0000-000004960000}"/>
    <cellStyle name="Normal 7 4 3 8 3 2" xfId="38511" xr:uid="{00000000-0005-0000-0000-000005960000}"/>
    <cellStyle name="Normal 7 4 3 8 3 3" xfId="38512" xr:uid="{00000000-0005-0000-0000-000006960000}"/>
    <cellStyle name="Normal 7 4 3 8 4" xfId="38513" xr:uid="{00000000-0005-0000-0000-000007960000}"/>
    <cellStyle name="Normal 7 4 3 8 4 2" xfId="38514" xr:uid="{00000000-0005-0000-0000-000008960000}"/>
    <cellStyle name="Normal 7 4 3 8 4 3" xfId="38515" xr:uid="{00000000-0005-0000-0000-000009960000}"/>
    <cellStyle name="Normal 7 4 3 8 5" xfId="38516" xr:uid="{00000000-0005-0000-0000-00000A960000}"/>
    <cellStyle name="Normal 7 4 3 8 5 2" xfId="38517" xr:uid="{00000000-0005-0000-0000-00000B960000}"/>
    <cellStyle name="Normal 7 4 3 8 5 3" xfId="38518" xr:uid="{00000000-0005-0000-0000-00000C960000}"/>
    <cellStyle name="Normal 7 4 3 8 6" xfId="38519" xr:uid="{00000000-0005-0000-0000-00000D960000}"/>
    <cellStyle name="Normal 7 4 3 8 7" xfId="38520" xr:uid="{00000000-0005-0000-0000-00000E960000}"/>
    <cellStyle name="Normal 7 4 3 9" xfId="38521" xr:uid="{00000000-0005-0000-0000-00000F960000}"/>
    <cellStyle name="Normal 7 4 3 9 2" xfId="38522" xr:uid="{00000000-0005-0000-0000-000010960000}"/>
    <cellStyle name="Normal 7 4 3 9 3" xfId="38523" xr:uid="{00000000-0005-0000-0000-000011960000}"/>
    <cellStyle name="Normal 7 4 4" xfId="38524" xr:uid="{00000000-0005-0000-0000-000012960000}"/>
    <cellStyle name="Normal 7 4 4 10" xfId="38525" xr:uid="{00000000-0005-0000-0000-000013960000}"/>
    <cellStyle name="Normal 7 4 4 11" xfId="38526" xr:uid="{00000000-0005-0000-0000-000014960000}"/>
    <cellStyle name="Normal 7 4 4 2" xfId="38527" xr:uid="{00000000-0005-0000-0000-000015960000}"/>
    <cellStyle name="Normal 7 4 4 2 2" xfId="38528" xr:uid="{00000000-0005-0000-0000-000016960000}"/>
    <cellStyle name="Normal 7 4 4 2 2 2" xfId="38529" xr:uid="{00000000-0005-0000-0000-000017960000}"/>
    <cellStyle name="Normal 7 4 4 2 2 2 2" xfId="38530" xr:uid="{00000000-0005-0000-0000-000018960000}"/>
    <cellStyle name="Normal 7 4 4 2 2 2 3" xfId="38531" xr:uid="{00000000-0005-0000-0000-000019960000}"/>
    <cellStyle name="Normal 7 4 4 2 2 3" xfId="38532" xr:uid="{00000000-0005-0000-0000-00001A960000}"/>
    <cellStyle name="Normal 7 4 4 2 2 3 2" xfId="38533" xr:uid="{00000000-0005-0000-0000-00001B960000}"/>
    <cellStyle name="Normal 7 4 4 2 2 3 3" xfId="38534" xr:uid="{00000000-0005-0000-0000-00001C960000}"/>
    <cellStyle name="Normal 7 4 4 2 2 4" xfId="38535" xr:uid="{00000000-0005-0000-0000-00001D960000}"/>
    <cellStyle name="Normal 7 4 4 2 2 4 2" xfId="38536" xr:uid="{00000000-0005-0000-0000-00001E960000}"/>
    <cellStyle name="Normal 7 4 4 2 2 4 3" xfId="38537" xr:uid="{00000000-0005-0000-0000-00001F960000}"/>
    <cellStyle name="Normal 7 4 4 2 2 5" xfId="38538" xr:uid="{00000000-0005-0000-0000-000020960000}"/>
    <cellStyle name="Normal 7 4 4 2 2 5 2" xfId="38539" xr:uid="{00000000-0005-0000-0000-000021960000}"/>
    <cellStyle name="Normal 7 4 4 2 2 5 3" xfId="38540" xr:uid="{00000000-0005-0000-0000-000022960000}"/>
    <cellStyle name="Normal 7 4 4 2 2 6" xfId="38541" xr:uid="{00000000-0005-0000-0000-000023960000}"/>
    <cellStyle name="Normal 7 4 4 2 2 7" xfId="38542" xr:uid="{00000000-0005-0000-0000-000024960000}"/>
    <cellStyle name="Normal 7 4 4 2 3" xfId="38543" xr:uid="{00000000-0005-0000-0000-000025960000}"/>
    <cellStyle name="Normal 7 4 4 2 3 2" xfId="38544" xr:uid="{00000000-0005-0000-0000-000026960000}"/>
    <cellStyle name="Normal 7 4 4 2 3 3" xfId="38545" xr:uid="{00000000-0005-0000-0000-000027960000}"/>
    <cellStyle name="Normal 7 4 4 2 4" xfId="38546" xr:uid="{00000000-0005-0000-0000-000028960000}"/>
    <cellStyle name="Normal 7 4 4 2 4 2" xfId="38547" xr:uid="{00000000-0005-0000-0000-000029960000}"/>
    <cellStyle name="Normal 7 4 4 2 4 3" xfId="38548" xr:uid="{00000000-0005-0000-0000-00002A960000}"/>
    <cellStyle name="Normal 7 4 4 2 5" xfId="38549" xr:uid="{00000000-0005-0000-0000-00002B960000}"/>
    <cellStyle name="Normal 7 4 4 2 5 2" xfId="38550" xr:uid="{00000000-0005-0000-0000-00002C960000}"/>
    <cellStyle name="Normal 7 4 4 2 5 3" xfId="38551" xr:uid="{00000000-0005-0000-0000-00002D960000}"/>
    <cellStyle name="Normal 7 4 4 2 6" xfId="38552" xr:uid="{00000000-0005-0000-0000-00002E960000}"/>
    <cellStyle name="Normal 7 4 4 2 6 2" xfId="38553" xr:uid="{00000000-0005-0000-0000-00002F960000}"/>
    <cellStyle name="Normal 7 4 4 2 6 3" xfId="38554" xr:uid="{00000000-0005-0000-0000-000030960000}"/>
    <cellStyle name="Normal 7 4 4 2 7" xfId="38555" xr:uid="{00000000-0005-0000-0000-000031960000}"/>
    <cellStyle name="Normal 7 4 4 2 8" xfId="38556" xr:uid="{00000000-0005-0000-0000-000032960000}"/>
    <cellStyle name="Normal 7 4 4 3" xfId="38557" xr:uid="{00000000-0005-0000-0000-000033960000}"/>
    <cellStyle name="Normal 7 4 4 3 2" xfId="38558" xr:uid="{00000000-0005-0000-0000-000034960000}"/>
    <cellStyle name="Normal 7 4 4 3 2 2" xfId="38559" xr:uid="{00000000-0005-0000-0000-000035960000}"/>
    <cellStyle name="Normal 7 4 4 3 2 3" xfId="38560" xr:uid="{00000000-0005-0000-0000-000036960000}"/>
    <cellStyle name="Normal 7 4 4 3 3" xfId="38561" xr:uid="{00000000-0005-0000-0000-000037960000}"/>
    <cellStyle name="Normal 7 4 4 3 3 2" xfId="38562" xr:uid="{00000000-0005-0000-0000-000038960000}"/>
    <cellStyle name="Normal 7 4 4 3 3 3" xfId="38563" xr:uid="{00000000-0005-0000-0000-000039960000}"/>
    <cellStyle name="Normal 7 4 4 3 4" xfId="38564" xr:uid="{00000000-0005-0000-0000-00003A960000}"/>
    <cellStyle name="Normal 7 4 4 3 4 2" xfId="38565" xr:uid="{00000000-0005-0000-0000-00003B960000}"/>
    <cellStyle name="Normal 7 4 4 3 4 3" xfId="38566" xr:uid="{00000000-0005-0000-0000-00003C960000}"/>
    <cellStyle name="Normal 7 4 4 3 5" xfId="38567" xr:uid="{00000000-0005-0000-0000-00003D960000}"/>
    <cellStyle name="Normal 7 4 4 3 5 2" xfId="38568" xr:uid="{00000000-0005-0000-0000-00003E960000}"/>
    <cellStyle name="Normal 7 4 4 3 5 3" xfId="38569" xr:uid="{00000000-0005-0000-0000-00003F960000}"/>
    <cellStyle name="Normal 7 4 4 3 6" xfId="38570" xr:uid="{00000000-0005-0000-0000-000040960000}"/>
    <cellStyle name="Normal 7 4 4 3 7" xfId="38571" xr:uid="{00000000-0005-0000-0000-000041960000}"/>
    <cellStyle name="Normal 7 4 4 4" xfId="38572" xr:uid="{00000000-0005-0000-0000-000042960000}"/>
    <cellStyle name="Normal 7 4 4 4 2" xfId="38573" xr:uid="{00000000-0005-0000-0000-000043960000}"/>
    <cellStyle name="Normal 7 4 4 4 2 2" xfId="38574" xr:uid="{00000000-0005-0000-0000-000044960000}"/>
    <cellStyle name="Normal 7 4 4 4 2 3" xfId="38575" xr:uid="{00000000-0005-0000-0000-000045960000}"/>
    <cellStyle name="Normal 7 4 4 4 3" xfId="38576" xr:uid="{00000000-0005-0000-0000-000046960000}"/>
    <cellStyle name="Normal 7 4 4 4 3 2" xfId="38577" xr:uid="{00000000-0005-0000-0000-000047960000}"/>
    <cellStyle name="Normal 7 4 4 4 3 3" xfId="38578" xr:uid="{00000000-0005-0000-0000-000048960000}"/>
    <cellStyle name="Normal 7 4 4 4 4" xfId="38579" xr:uid="{00000000-0005-0000-0000-000049960000}"/>
    <cellStyle name="Normal 7 4 4 4 4 2" xfId="38580" xr:uid="{00000000-0005-0000-0000-00004A960000}"/>
    <cellStyle name="Normal 7 4 4 4 4 3" xfId="38581" xr:uid="{00000000-0005-0000-0000-00004B960000}"/>
    <cellStyle name="Normal 7 4 4 4 5" xfId="38582" xr:uid="{00000000-0005-0000-0000-00004C960000}"/>
    <cellStyle name="Normal 7 4 4 4 5 2" xfId="38583" xr:uid="{00000000-0005-0000-0000-00004D960000}"/>
    <cellStyle name="Normal 7 4 4 4 5 3" xfId="38584" xr:uid="{00000000-0005-0000-0000-00004E960000}"/>
    <cellStyle name="Normal 7 4 4 4 6" xfId="38585" xr:uid="{00000000-0005-0000-0000-00004F960000}"/>
    <cellStyle name="Normal 7 4 4 4 7" xfId="38586" xr:uid="{00000000-0005-0000-0000-000050960000}"/>
    <cellStyle name="Normal 7 4 4 5" xfId="38587" xr:uid="{00000000-0005-0000-0000-000051960000}"/>
    <cellStyle name="Normal 7 4 4 5 2" xfId="38588" xr:uid="{00000000-0005-0000-0000-000052960000}"/>
    <cellStyle name="Normal 7 4 4 5 2 2" xfId="38589" xr:uid="{00000000-0005-0000-0000-000053960000}"/>
    <cellStyle name="Normal 7 4 4 5 2 3" xfId="38590" xr:uid="{00000000-0005-0000-0000-000054960000}"/>
    <cellStyle name="Normal 7 4 4 5 3" xfId="38591" xr:uid="{00000000-0005-0000-0000-000055960000}"/>
    <cellStyle name="Normal 7 4 4 5 3 2" xfId="38592" xr:uid="{00000000-0005-0000-0000-000056960000}"/>
    <cellStyle name="Normal 7 4 4 5 3 3" xfId="38593" xr:uid="{00000000-0005-0000-0000-000057960000}"/>
    <cellStyle name="Normal 7 4 4 5 4" xfId="38594" xr:uid="{00000000-0005-0000-0000-000058960000}"/>
    <cellStyle name="Normal 7 4 4 5 4 2" xfId="38595" xr:uid="{00000000-0005-0000-0000-000059960000}"/>
    <cellStyle name="Normal 7 4 4 5 4 3" xfId="38596" xr:uid="{00000000-0005-0000-0000-00005A960000}"/>
    <cellStyle name="Normal 7 4 4 5 5" xfId="38597" xr:uid="{00000000-0005-0000-0000-00005B960000}"/>
    <cellStyle name="Normal 7 4 4 5 5 2" xfId="38598" xr:uid="{00000000-0005-0000-0000-00005C960000}"/>
    <cellStyle name="Normal 7 4 4 5 5 3" xfId="38599" xr:uid="{00000000-0005-0000-0000-00005D960000}"/>
    <cellStyle name="Normal 7 4 4 5 6" xfId="38600" xr:uid="{00000000-0005-0000-0000-00005E960000}"/>
    <cellStyle name="Normal 7 4 4 5 7" xfId="38601" xr:uid="{00000000-0005-0000-0000-00005F960000}"/>
    <cellStyle name="Normal 7 4 4 6" xfId="38602" xr:uid="{00000000-0005-0000-0000-000060960000}"/>
    <cellStyle name="Normal 7 4 4 6 2" xfId="38603" xr:uid="{00000000-0005-0000-0000-000061960000}"/>
    <cellStyle name="Normal 7 4 4 6 3" xfId="38604" xr:uid="{00000000-0005-0000-0000-000062960000}"/>
    <cellStyle name="Normal 7 4 4 7" xfId="38605" xr:uid="{00000000-0005-0000-0000-000063960000}"/>
    <cellStyle name="Normal 7 4 4 7 2" xfId="38606" xr:uid="{00000000-0005-0000-0000-000064960000}"/>
    <cellStyle name="Normal 7 4 4 7 3" xfId="38607" xr:uid="{00000000-0005-0000-0000-000065960000}"/>
    <cellStyle name="Normal 7 4 4 8" xfId="38608" xr:uid="{00000000-0005-0000-0000-000066960000}"/>
    <cellStyle name="Normal 7 4 4 8 2" xfId="38609" xr:uid="{00000000-0005-0000-0000-000067960000}"/>
    <cellStyle name="Normal 7 4 4 8 3" xfId="38610" xr:uid="{00000000-0005-0000-0000-000068960000}"/>
    <cellStyle name="Normal 7 4 4 9" xfId="38611" xr:uid="{00000000-0005-0000-0000-000069960000}"/>
    <cellStyle name="Normal 7 4 4 9 2" xfId="38612" xr:uid="{00000000-0005-0000-0000-00006A960000}"/>
    <cellStyle name="Normal 7 4 4 9 3" xfId="38613" xr:uid="{00000000-0005-0000-0000-00006B960000}"/>
    <cellStyle name="Normal 7 4 5" xfId="38614" xr:uid="{00000000-0005-0000-0000-00006C960000}"/>
    <cellStyle name="Normal 7 4 5 2" xfId="38615" xr:uid="{00000000-0005-0000-0000-00006D960000}"/>
    <cellStyle name="Normal 7 4 5 2 2" xfId="38616" xr:uid="{00000000-0005-0000-0000-00006E960000}"/>
    <cellStyle name="Normal 7 4 5 2 2 2" xfId="38617" xr:uid="{00000000-0005-0000-0000-00006F960000}"/>
    <cellStyle name="Normal 7 4 5 2 2 3" xfId="38618" xr:uid="{00000000-0005-0000-0000-000070960000}"/>
    <cellStyle name="Normal 7 4 5 2 3" xfId="38619" xr:uid="{00000000-0005-0000-0000-000071960000}"/>
    <cellStyle name="Normal 7 4 5 2 3 2" xfId="38620" xr:uid="{00000000-0005-0000-0000-000072960000}"/>
    <cellStyle name="Normal 7 4 5 2 3 3" xfId="38621" xr:uid="{00000000-0005-0000-0000-000073960000}"/>
    <cellStyle name="Normal 7 4 5 2 4" xfId="38622" xr:uid="{00000000-0005-0000-0000-000074960000}"/>
    <cellStyle name="Normal 7 4 5 2 4 2" xfId="38623" xr:uid="{00000000-0005-0000-0000-000075960000}"/>
    <cellStyle name="Normal 7 4 5 2 4 3" xfId="38624" xr:uid="{00000000-0005-0000-0000-000076960000}"/>
    <cellStyle name="Normal 7 4 5 2 5" xfId="38625" xr:uid="{00000000-0005-0000-0000-000077960000}"/>
    <cellStyle name="Normal 7 4 5 2 5 2" xfId="38626" xr:uid="{00000000-0005-0000-0000-000078960000}"/>
    <cellStyle name="Normal 7 4 5 2 5 3" xfId="38627" xr:uid="{00000000-0005-0000-0000-000079960000}"/>
    <cellStyle name="Normal 7 4 5 2 6" xfId="38628" xr:uid="{00000000-0005-0000-0000-00007A960000}"/>
    <cellStyle name="Normal 7 4 5 2 7" xfId="38629" xr:uid="{00000000-0005-0000-0000-00007B960000}"/>
    <cellStyle name="Normal 7 4 5 3" xfId="38630" xr:uid="{00000000-0005-0000-0000-00007C960000}"/>
    <cellStyle name="Normal 7 4 5 3 2" xfId="38631" xr:uid="{00000000-0005-0000-0000-00007D960000}"/>
    <cellStyle name="Normal 7 4 5 3 3" xfId="38632" xr:uid="{00000000-0005-0000-0000-00007E960000}"/>
    <cellStyle name="Normal 7 4 5 4" xfId="38633" xr:uid="{00000000-0005-0000-0000-00007F960000}"/>
    <cellStyle name="Normal 7 4 5 4 2" xfId="38634" xr:uid="{00000000-0005-0000-0000-000080960000}"/>
    <cellStyle name="Normal 7 4 5 4 3" xfId="38635" xr:uid="{00000000-0005-0000-0000-000081960000}"/>
    <cellStyle name="Normal 7 4 5 5" xfId="38636" xr:uid="{00000000-0005-0000-0000-000082960000}"/>
    <cellStyle name="Normal 7 4 5 5 2" xfId="38637" xr:uid="{00000000-0005-0000-0000-000083960000}"/>
    <cellStyle name="Normal 7 4 5 5 3" xfId="38638" xr:uid="{00000000-0005-0000-0000-000084960000}"/>
    <cellStyle name="Normal 7 4 5 6" xfId="38639" xr:uid="{00000000-0005-0000-0000-000085960000}"/>
    <cellStyle name="Normal 7 4 5 6 2" xfId="38640" xr:uid="{00000000-0005-0000-0000-000086960000}"/>
    <cellStyle name="Normal 7 4 5 6 3" xfId="38641" xr:uid="{00000000-0005-0000-0000-000087960000}"/>
    <cellStyle name="Normal 7 4 5 7" xfId="38642" xr:uid="{00000000-0005-0000-0000-000088960000}"/>
    <cellStyle name="Normal 7 4 5 8" xfId="38643" xr:uid="{00000000-0005-0000-0000-000089960000}"/>
    <cellStyle name="Normal 7 4 6" xfId="38644" xr:uid="{00000000-0005-0000-0000-00008A960000}"/>
    <cellStyle name="Normal 7 4 6 2" xfId="38645" xr:uid="{00000000-0005-0000-0000-00008B960000}"/>
    <cellStyle name="Normal 7 4 6 2 2" xfId="38646" xr:uid="{00000000-0005-0000-0000-00008C960000}"/>
    <cellStyle name="Normal 7 4 6 2 2 2" xfId="38647" xr:uid="{00000000-0005-0000-0000-00008D960000}"/>
    <cellStyle name="Normal 7 4 6 2 2 3" xfId="38648" xr:uid="{00000000-0005-0000-0000-00008E960000}"/>
    <cellStyle name="Normal 7 4 6 2 3" xfId="38649" xr:uid="{00000000-0005-0000-0000-00008F960000}"/>
    <cellStyle name="Normal 7 4 6 2 3 2" xfId="38650" xr:uid="{00000000-0005-0000-0000-000090960000}"/>
    <cellStyle name="Normal 7 4 6 2 3 3" xfId="38651" xr:uid="{00000000-0005-0000-0000-000091960000}"/>
    <cellStyle name="Normal 7 4 6 2 4" xfId="38652" xr:uid="{00000000-0005-0000-0000-000092960000}"/>
    <cellStyle name="Normal 7 4 6 2 4 2" xfId="38653" xr:uid="{00000000-0005-0000-0000-000093960000}"/>
    <cellStyle name="Normal 7 4 6 2 4 3" xfId="38654" xr:uid="{00000000-0005-0000-0000-000094960000}"/>
    <cellStyle name="Normal 7 4 6 2 5" xfId="38655" xr:uid="{00000000-0005-0000-0000-000095960000}"/>
    <cellStyle name="Normal 7 4 6 2 5 2" xfId="38656" xr:uid="{00000000-0005-0000-0000-000096960000}"/>
    <cellStyle name="Normal 7 4 6 2 5 3" xfId="38657" xr:uid="{00000000-0005-0000-0000-000097960000}"/>
    <cellStyle name="Normal 7 4 6 2 6" xfId="38658" xr:uid="{00000000-0005-0000-0000-000098960000}"/>
    <cellStyle name="Normal 7 4 6 2 7" xfId="38659" xr:uid="{00000000-0005-0000-0000-000099960000}"/>
    <cellStyle name="Normal 7 4 6 3" xfId="38660" xr:uid="{00000000-0005-0000-0000-00009A960000}"/>
    <cellStyle name="Normal 7 4 6 3 2" xfId="38661" xr:uid="{00000000-0005-0000-0000-00009B960000}"/>
    <cellStyle name="Normal 7 4 6 3 3" xfId="38662" xr:uid="{00000000-0005-0000-0000-00009C960000}"/>
    <cellStyle name="Normal 7 4 6 4" xfId="38663" xr:uid="{00000000-0005-0000-0000-00009D960000}"/>
    <cellStyle name="Normal 7 4 6 4 2" xfId="38664" xr:uid="{00000000-0005-0000-0000-00009E960000}"/>
    <cellStyle name="Normal 7 4 6 4 3" xfId="38665" xr:uid="{00000000-0005-0000-0000-00009F960000}"/>
    <cellStyle name="Normal 7 4 6 5" xfId="38666" xr:uid="{00000000-0005-0000-0000-0000A0960000}"/>
    <cellStyle name="Normal 7 4 6 5 2" xfId="38667" xr:uid="{00000000-0005-0000-0000-0000A1960000}"/>
    <cellStyle name="Normal 7 4 6 5 3" xfId="38668" xr:uid="{00000000-0005-0000-0000-0000A2960000}"/>
    <cellStyle name="Normal 7 4 6 6" xfId="38669" xr:uid="{00000000-0005-0000-0000-0000A3960000}"/>
    <cellStyle name="Normal 7 4 6 6 2" xfId="38670" xr:uid="{00000000-0005-0000-0000-0000A4960000}"/>
    <cellStyle name="Normal 7 4 6 6 3" xfId="38671" xr:uid="{00000000-0005-0000-0000-0000A5960000}"/>
    <cellStyle name="Normal 7 4 6 7" xfId="38672" xr:uid="{00000000-0005-0000-0000-0000A6960000}"/>
    <cellStyle name="Normal 7 4 6 8" xfId="38673" xr:uid="{00000000-0005-0000-0000-0000A7960000}"/>
    <cellStyle name="Normal 7 4 7" xfId="38674" xr:uid="{00000000-0005-0000-0000-0000A8960000}"/>
    <cellStyle name="Normal 7 4 7 2" xfId="38675" xr:uid="{00000000-0005-0000-0000-0000A9960000}"/>
    <cellStyle name="Normal 7 4 7 2 2" xfId="38676" xr:uid="{00000000-0005-0000-0000-0000AA960000}"/>
    <cellStyle name="Normal 7 4 7 2 3" xfId="38677" xr:uid="{00000000-0005-0000-0000-0000AB960000}"/>
    <cellStyle name="Normal 7 4 7 3" xfId="38678" xr:uid="{00000000-0005-0000-0000-0000AC960000}"/>
    <cellStyle name="Normal 7 4 7 3 2" xfId="38679" xr:uid="{00000000-0005-0000-0000-0000AD960000}"/>
    <cellStyle name="Normal 7 4 7 3 3" xfId="38680" xr:uid="{00000000-0005-0000-0000-0000AE960000}"/>
    <cellStyle name="Normal 7 4 7 4" xfId="38681" xr:uid="{00000000-0005-0000-0000-0000AF960000}"/>
    <cellStyle name="Normal 7 4 7 4 2" xfId="38682" xr:uid="{00000000-0005-0000-0000-0000B0960000}"/>
    <cellStyle name="Normal 7 4 7 4 3" xfId="38683" xr:uid="{00000000-0005-0000-0000-0000B1960000}"/>
    <cellStyle name="Normal 7 4 7 5" xfId="38684" xr:uid="{00000000-0005-0000-0000-0000B2960000}"/>
    <cellStyle name="Normal 7 4 7 5 2" xfId="38685" xr:uid="{00000000-0005-0000-0000-0000B3960000}"/>
    <cellStyle name="Normal 7 4 7 5 3" xfId="38686" xr:uid="{00000000-0005-0000-0000-0000B4960000}"/>
    <cellStyle name="Normal 7 4 7 6" xfId="38687" xr:uid="{00000000-0005-0000-0000-0000B5960000}"/>
    <cellStyle name="Normal 7 4 7 7" xfId="38688" xr:uid="{00000000-0005-0000-0000-0000B6960000}"/>
    <cellStyle name="Normal 7 4 8" xfId="38689" xr:uid="{00000000-0005-0000-0000-0000B7960000}"/>
    <cellStyle name="Normal 7 4 8 2" xfId="38690" xr:uid="{00000000-0005-0000-0000-0000B8960000}"/>
    <cellStyle name="Normal 7 4 8 2 2" xfId="38691" xr:uid="{00000000-0005-0000-0000-0000B9960000}"/>
    <cellStyle name="Normal 7 4 8 2 3" xfId="38692" xr:uid="{00000000-0005-0000-0000-0000BA960000}"/>
    <cellStyle name="Normal 7 4 8 3" xfId="38693" xr:uid="{00000000-0005-0000-0000-0000BB960000}"/>
    <cellStyle name="Normal 7 4 8 3 2" xfId="38694" xr:uid="{00000000-0005-0000-0000-0000BC960000}"/>
    <cellStyle name="Normal 7 4 8 3 3" xfId="38695" xr:uid="{00000000-0005-0000-0000-0000BD960000}"/>
    <cellStyle name="Normal 7 4 8 4" xfId="38696" xr:uid="{00000000-0005-0000-0000-0000BE960000}"/>
    <cellStyle name="Normal 7 4 8 4 2" xfId="38697" xr:uid="{00000000-0005-0000-0000-0000BF960000}"/>
    <cellStyle name="Normal 7 4 8 4 3" xfId="38698" xr:uid="{00000000-0005-0000-0000-0000C0960000}"/>
    <cellStyle name="Normal 7 4 8 5" xfId="38699" xr:uid="{00000000-0005-0000-0000-0000C1960000}"/>
    <cellStyle name="Normal 7 4 8 5 2" xfId="38700" xr:uid="{00000000-0005-0000-0000-0000C2960000}"/>
    <cellStyle name="Normal 7 4 8 5 3" xfId="38701" xr:uid="{00000000-0005-0000-0000-0000C3960000}"/>
    <cellStyle name="Normal 7 4 8 6" xfId="38702" xr:uid="{00000000-0005-0000-0000-0000C4960000}"/>
    <cellStyle name="Normal 7 4 8 7" xfId="38703" xr:uid="{00000000-0005-0000-0000-0000C5960000}"/>
    <cellStyle name="Normal 7 4 9" xfId="38704" xr:uid="{00000000-0005-0000-0000-0000C6960000}"/>
    <cellStyle name="Normal 7 4 9 2" xfId="38705" xr:uid="{00000000-0005-0000-0000-0000C7960000}"/>
    <cellStyle name="Normal 7 4 9 2 2" xfId="38706" xr:uid="{00000000-0005-0000-0000-0000C8960000}"/>
    <cellStyle name="Normal 7 4 9 2 3" xfId="38707" xr:uid="{00000000-0005-0000-0000-0000C9960000}"/>
    <cellStyle name="Normal 7 4 9 3" xfId="38708" xr:uid="{00000000-0005-0000-0000-0000CA960000}"/>
    <cellStyle name="Normal 7 4 9 3 2" xfId="38709" xr:uid="{00000000-0005-0000-0000-0000CB960000}"/>
    <cellStyle name="Normal 7 4 9 3 3" xfId="38710" xr:uid="{00000000-0005-0000-0000-0000CC960000}"/>
    <cellStyle name="Normal 7 4 9 4" xfId="38711" xr:uid="{00000000-0005-0000-0000-0000CD960000}"/>
    <cellStyle name="Normal 7 4 9 4 2" xfId="38712" xr:uid="{00000000-0005-0000-0000-0000CE960000}"/>
    <cellStyle name="Normal 7 4 9 4 3" xfId="38713" xr:uid="{00000000-0005-0000-0000-0000CF960000}"/>
    <cellStyle name="Normal 7 4 9 5" xfId="38714" xr:uid="{00000000-0005-0000-0000-0000D0960000}"/>
    <cellStyle name="Normal 7 4 9 5 2" xfId="38715" xr:uid="{00000000-0005-0000-0000-0000D1960000}"/>
    <cellStyle name="Normal 7 4 9 5 3" xfId="38716" xr:uid="{00000000-0005-0000-0000-0000D2960000}"/>
    <cellStyle name="Normal 7 4 9 6" xfId="38717" xr:uid="{00000000-0005-0000-0000-0000D3960000}"/>
    <cellStyle name="Normal 7 4 9 7" xfId="38718" xr:uid="{00000000-0005-0000-0000-0000D4960000}"/>
    <cellStyle name="Normal 7 5" xfId="1246" xr:uid="{00000000-0005-0000-0000-0000D5960000}"/>
    <cellStyle name="Normal 7 5 10" xfId="38719" xr:uid="{00000000-0005-0000-0000-0000D6960000}"/>
    <cellStyle name="Normal 7 5 10 2" xfId="38720" xr:uid="{00000000-0005-0000-0000-0000D7960000}"/>
    <cellStyle name="Normal 7 5 10 3" xfId="38721" xr:uid="{00000000-0005-0000-0000-0000D8960000}"/>
    <cellStyle name="Normal 7 5 11" xfId="38722" xr:uid="{00000000-0005-0000-0000-0000D9960000}"/>
    <cellStyle name="Normal 7 5 11 2" xfId="38723" xr:uid="{00000000-0005-0000-0000-0000DA960000}"/>
    <cellStyle name="Normal 7 5 11 3" xfId="38724" xr:uid="{00000000-0005-0000-0000-0000DB960000}"/>
    <cellStyle name="Normal 7 5 12" xfId="38725" xr:uid="{00000000-0005-0000-0000-0000DC960000}"/>
    <cellStyle name="Normal 7 5 12 2" xfId="38726" xr:uid="{00000000-0005-0000-0000-0000DD960000}"/>
    <cellStyle name="Normal 7 5 12 3" xfId="38727" xr:uid="{00000000-0005-0000-0000-0000DE960000}"/>
    <cellStyle name="Normal 7 5 13" xfId="38728" xr:uid="{00000000-0005-0000-0000-0000DF960000}"/>
    <cellStyle name="Normal 7 5 13 2" xfId="38729" xr:uid="{00000000-0005-0000-0000-0000E0960000}"/>
    <cellStyle name="Normal 7 5 13 3" xfId="38730" xr:uid="{00000000-0005-0000-0000-0000E1960000}"/>
    <cellStyle name="Normal 7 5 14" xfId="38731" xr:uid="{00000000-0005-0000-0000-0000E2960000}"/>
    <cellStyle name="Normal 7 5 15" xfId="38732" xr:uid="{00000000-0005-0000-0000-0000E3960000}"/>
    <cellStyle name="Normal 7 5 2" xfId="38733" xr:uid="{00000000-0005-0000-0000-0000E4960000}"/>
    <cellStyle name="Normal 7 5 2 10" xfId="38734" xr:uid="{00000000-0005-0000-0000-0000E5960000}"/>
    <cellStyle name="Normal 7 5 2 10 2" xfId="38735" xr:uid="{00000000-0005-0000-0000-0000E6960000}"/>
    <cellStyle name="Normal 7 5 2 10 3" xfId="38736" xr:uid="{00000000-0005-0000-0000-0000E7960000}"/>
    <cellStyle name="Normal 7 5 2 11" xfId="38737" xr:uid="{00000000-0005-0000-0000-0000E8960000}"/>
    <cellStyle name="Normal 7 5 2 11 2" xfId="38738" xr:uid="{00000000-0005-0000-0000-0000E9960000}"/>
    <cellStyle name="Normal 7 5 2 11 3" xfId="38739" xr:uid="{00000000-0005-0000-0000-0000EA960000}"/>
    <cellStyle name="Normal 7 5 2 12" xfId="38740" xr:uid="{00000000-0005-0000-0000-0000EB960000}"/>
    <cellStyle name="Normal 7 5 2 12 2" xfId="38741" xr:uid="{00000000-0005-0000-0000-0000EC960000}"/>
    <cellStyle name="Normal 7 5 2 12 3" xfId="38742" xr:uid="{00000000-0005-0000-0000-0000ED960000}"/>
    <cellStyle name="Normal 7 5 2 13" xfId="38743" xr:uid="{00000000-0005-0000-0000-0000EE960000}"/>
    <cellStyle name="Normal 7 5 2 14" xfId="38744" xr:uid="{00000000-0005-0000-0000-0000EF960000}"/>
    <cellStyle name="Normal 7 5 2 2" xfId="38745" xr:uid="{00000000-0005-0000-0000-0000F0960000}"/>
    <cellStyle name="Normal 7 5 2 2 10" xfId="38746" xr:uid="{00000000-0005-0000-0000-0000F1960000}"/>
    <cellStyle name="Normal 7 5 2 2 11" xfId="38747" xr:uid="{00000000-0005-0000-0000-0000F2960000}"/>
    <cellStyle name="Normal 7 5 2 2 2" xfId="38748" xr:uid="{00000000-0005-0000-0000-0000F3960000}"/>
    <cellStyle name="Normal 7 5 2 2 2 2" xfId="38749" xr:uid="{00000000-0005-0000-0000-0000F4960000}"/>
    <cellStyle name="Normal 7 5 2 2 2 2 2" xfId="38750" xr:uid="{00000000-0005-0000-0000-0000F5960000}"/>
    <cellStyle name="Normal 7 5 2 2 2 2 2 2" xfId="38751" xr:uid="{00000000-0005-0000-0000-0000F6960000}"/>
    <cellStyle name="Normal 7 5 2 2 2 2 2 3" xfId="38752" xr:uid="{00000000-0005-0000-0000-0000F7960000}"/>
    <cellStyle name="Normal 7 5 2 2 2 2 3" xfId="38753" xr:uid="{00000000-0005-0000-0000-0000F8960000}"/>
    <cellStyle name="Normal 7 5 2 2 2 2 3 2" xfId="38754" xr:uid="{00000000-0005-0000-0000-0000F9960000}"/>
    <cellStyle name="Normal 7 5 2 2 2 2 3 3" xfId="38755" xr:uid="{00000000-0005-0000-0000-0000FA960000}"/>
    <cellStyle name="Normal 7 5 2 2 2 2 4" xfId="38756" xr:uid="{00000000-0005-0000-0000-0000FB960000}"/>
    <cellStyle name="Normal 7 5 2 2 2 2 4 2" xfId="38757" xr:uid="{00000000-0005-0000-0000-0000FC960000}"/>
    <cellStyle name="Normal 7 5 2 2 2 2 4 3" xfId="38758" xr:uid="{00000000-0005-0000-0000-0000FD960000}"/>
    <cellStyle name="Normal 7 5 2 2 2 2 5" xfId="38759" xr:uid="{00000000-0005-0000-0000-0000FE960000}"/>
    <cellStyle name="Normal 7 5 2 2 2 2 5 2" xfId="38760" xr:uid="{00000000-0005-0000-0000-0000FF960000}"/>
    <cellStyle name="Normal 7 5 2 2 2 2 5 3" xfId="38761" xr:uid="{00000000-0005-0000-0000-000000970000}"/>
    <cellStyle name="Normal 7 5 2 2 2 2 6" xfId="38762" xr:uid="{00000000-0005-0000-0000-000001970000}"/>
    <cellStyle name="Normal 7 5 2 2 2 2 7" xfId="38763" xr:uid="{00000000-0005-0000-0000-000002970000}"/>
    <cellStyle name="Normal 7 5 2 2 2 3" xfId="38764" xr:uid="{00000000-0005-0000-0000-000003970000}"/>
    <cellStyle name="Normal 7 5 2 2 2 3 2" xfId="38765" xr:uid="{00000000-0005-0000-0000-000004970000}"/>
    <cellStyle name="Normal 7 5 2 2 2 3 3" xfId="38766" xr:uid="{00000000-0005-0000-0000-000005970000}"/>
    <cellStyle name="Normal 7 5 2 2 2 4" xfId="38767" xr:uid="{00000000-0005-0000-0000-000006970000}"/>
    <cellStyle name="Normal 7 5 2 2 2 4 2" xfId="38768" xr:uid="{00000000-0005-0000-0000-000007970000}"/>
    <cellStyle name="Normal 7 5 2 2 2 4 3" xfId="38769" xr:uid="{00000000-0005-0000-0000-000008970000}"/>
    <cellStyle name="Normal 7 5 2 2 2 5" xfId="38770" xr:uid="{00000000-0005-0000-0000-000009970000}"/>
    <cellStyle name="Normal 7 5 2 2 2 5 2" xfId="38771" xr:uid="{00000000-0005-0000-0000-00000A970000}"/>
    <cellStyle name="Normal 7 5 2 2 2 5 3" xfId="38772" xr:uid="{00000000-0005-0000-0000-00000B970000}"/>
    <cellStyle name="Normal 7 5 2 2 2 6" xfId="38773" xr:uid="{00000000-0005-0000-0000-00000C970000}"/>
    <cellStyle name="Normal 7 5 2 2 2 6 2" xfId="38774" xr:uid="{00000000-0005-0000-0000-00000D970000}"/>
    <cellStyle name="Normal 7 5 2 2 2 6 3" xfId="38775" xr:uid="{00000000-0005-0000-0000-00000E970000}"/>
    <cellStyle name="Normal 7 5 2 2 2 7" xfId="38776" xr:uid="{00000000-0005-0000-0000-00000F970000}"/>
    <cellStyle name="Normal 7 5 2 2 2 8" xfId="38777" xr:uid="{00000000-0005-0000-0000-000010970000}"/>
    <cellStyle name="Normal 7 5 2 2 3" xfId="38778" xr:uid="{00000000-0005-0000-0000-000011970000}"/>
    <cellStyle name="Normal 7 5 2 2 3 2" xfId="38779" xr:uid="{00000000-0005-0000-0000-000012970000}"/>
    <cellStyle name="Normal 7 5 2 2 3 2 2" xfId="38780" xr:uid="{00000000-0005-0000-0000-000013970000}"/>
    <cellStyle name="Normal 7 5 2 2 3 2 3" xfId="38781" xr:uid="{00000000-0005-0000-0000-000014970000}"/>
    <cellStyle name="Normal 7 5 2 2 3 3" xfId="38782" xr:uid="{00000000-0005-0000-0000-000015970000}"/>
    <cellStyle name="Normal 7 5 2 2 3 3 2" xfId="38783" xr:uid="{00000000-0005-0000-0000-000016970000}"/>
    <cellStyle name="Normal 7 5 2 2 3 3 3" xfId="38784" xr:uid="{00000000-0005-0000-0000-000017970000}"/>
    <cellStyle name="Normal 7 5 2 2 3 4" xfId="38785" xr:uid="{00000000-0005-0000-0000-000018970000}"/>
    <cellStyle name="Normal 7 5 2 2 3 4 2" xfId="38786" xr:uid="{00000000-0005-0000-0000-000019970000}"/>
    <cellStyle name="Normal 7 5 2 2 3 4 3" xfId="38787" xr:uid="{00000000-0005-0000-0000-00001A970000}"/>
    <cellStyle name="Normal 7 5 2 2 3 5" xfId="38788" xr:uid="{00000000-0005-0000-0000-00001B970000}"/>
    <cellStyle name="Normal 7 5 2 2 3 5 2" xfId="38789" xr:uid="{00000000-0005-0000-0000-00001C970000}"/>
    <cellStyle name="Normal 7 5 2 2 3 5 3" xfId="38790" xr:uid="{00000000-0005-0000-0000-00001D970000}"/>
    <cellStyle name="Normal 7 5 2 2 3 6" xfId="38791" xr:uid="{00000000-0005-0000-0000-00001E970000}"/>
    <cellStyle name="Normal 7 5 2 2 3 7" xfId="38792" xr:uid="{00000000-0005-0000-0000-00001F970000}"/>
    <cellStyle name="Normal 7 5 2 2 4" xfId="38793" xr:uid="{00000000-0005-0000-0000-000020970000}"/>
    <cellStyle name="Normal 7 5 2 2 4 2" xfId="38794" xr:uid="{00000000-0005-0000-0000-000021970000}"/>
    <cellStyle name="Normal 7 5 2 2 4 2 2" xfId="38795" xr:uid="{00000000-0005-0000-0000-000022970000}"/>
    <cellStyle name="Normal 7 5 2 2 4 2 3" xfId="38796" xr:uid="{00000000-0005-0000-0000-000023970000}"/>
    <cellStyle name="Normal 7 5 2 2 4 3" xfId="38797" xr:uid="{00000000-0005-0000-0000-000024970000}"/>
    <cellStyle name="Normal 7 5 2 2 4 3 2" xfId="38798" xr:uid="{00000000-0005-0000-0000-000025970000}"/>
    <cellStyle name="Normal 7 5 2 2 4 3 3" xfId="38799" xr:uid="{00000000-0005-0000-0000-000026970000}"/>
    <cellStyle name="Normal 7 5 2 2 4 4" xfId="38800" xr:uid="{00000000-0005-0000-0000-000027970000}"/>
    <cellStyle name="Normal 7 5 2 2 4 4 2" xfId="38801" xr:uid="{00000000-0005-0000-0000-000028970000}"/>
    <cellStyle name="Normal 7 5 2 2 4 4 3" xfId="38802" xr:uid="{00000000-0005-0000-0000-000029970000}"/>
    <cellStyle name="Normal 7 5 2 2 4 5" xfId="38803" xr:uid="{00000000-0005-0000-0000-00002A970000}"/>
    <cellStyle name="Normal 7 5 2 2 4 5 2" xfId="38804" xr:uid="{00000000-0005-0000-0000-00002B970000}"/>
    <cellStyle name="Normal 7 5 2 2 4 5 3" xfId="38805" xr:uid="{00000000-0005-0000-0000-00002C970000}"/>
    <cellStyle name="Normal 7 5 2 2 4 6" xfId="38806" xr:uid="{00000000-0005-0000-0000-00002D970000}"/>
    <cellStyle name="Normal 7 5 2 2 4 7" xfId="38807" xr:uid="{00000000-0005-0000-0000-00002E970000}"/>
    <cellStyle name="Normal 7 5 2 2 5" xfId="38808" xr:uid="{00000000-0005-0000-0000-00002F970000}"/>
    <cellStyle name="Normal 7 5 2 2 5 2" xfId="38809" xr:uid="{00000000-0005-0000-0000-000030970000}"/>
    <cellStyle name="Normal 7 5 2 2 5 2 2" xfId="38810" xr:uid="{00000000-0005-0000-0000-000031970000}"/>
    <cellStyle name="Normal 7 5 2 2 5 2 3" xfId="38811" xr:uid="{00000000-0005-0000-0000-000032970000}"/>
    <cellStyle name="Normal 7 5 2 2 5 3" xfId="38812" xr:uid="{00000000-0005-0000-0000-000033970000}"/>
    <cellStyle name="Normal 7 5 2 2 5 3 2" xfId="38813" xr:uid="{00000000-0005-0000-0000-000034970000}"/>
    <cellStyle name="Normal 7 5 2 2 5 3 3" xfId="38814" xr:uid="{00000000-0005-0000-0000-000035970000}"/>
    <cellStyle name="Normal 7 5 2 2 5 4" xfId="38815" xr:uid="{00000000-0005-0000-0000-000036970000}"/>
    <cellStyle name="Normal 7 5 2 2 5 4 2" xfId="38816" xr:uid="{00000000-0005-0000-0000-000037970000}"/>
    <cellStyle name="Normal 7 5 2 2 5 4 3" xfId="38817" xr:uid="{00000000-0005-0000-0000-000038970000}"/>
    <cellStyle name="Normal 7 5 2 2 5 5" xfId="38818" xr:uid="{00000000-0005-0000-0000-000039970000}"/>
    <cellStyle name="Normal 7 5 2 2 5 5 2" xfId="38819" xr:uid="{00000000-0005-0000-0000-00003A970000}"/>
    <cellStyle name="Normal 7 5 2 2 5 5 3" xfId="38820" xr:uid="{00000000-0005-0000-0000-00003B970000}"/>
    <cellStyle name="Normal 7 5 2 2 5 6" xfId="38821" xr:uid="{00000000-0005-0000-0000-00003C970000}"/>
    <cellStyle name="Normal 7 5 2 2 5 7" xfId="38822" xr:uid="{00000000-0005-0000-0000-00003D970000}"/>
    <cellStyle name="Normal 7 5 2 2 6" xfId="38823" xr:uid="{00000000-0005-0000-0000-00003E970000}"/>
    <cellStyle name="Normal 7 5 2 2 6 2" xfId="38824" xr:uid="{00000000-0005-0000-0000-00003F970000}"/>
    <cellStyle name="Normal 7 5 2 2 6 3" xfId="38825" xr:uid="{00000000-0005-0000-0000-000040970000}"/>
    <cellStyle name="Normal 7 5 2 2 7" xfId="38826" xr:uid="{00000000-0005-0000-0000-000041970000}"/>
    <cellStyle name="Normal 7 5 2 2 7 2" xfId="38827" xr:uid="{00000000-0005-0000-0000-000042970000}"/>
    <cellStyle name="Normal 7 5 2 2 7 3" xfId="38828" xr:uid="{00000000-0005-0000-0000-000043970000}"/>
    <cellStyle name="Normal 7 5 2 2 8" xfId="38829" xr:uid="{00000000-0005-0000-0000-000044970000}"/>
    <cellStyle name="Normal 7 5 2 2 8 2" xfId="38830" xr:uid="{00000000-0005-0000-0000-000045970000}"/>
    <cellStyle name="Normal 7 5 2 2 8 3" xfId="38831" xr:uid="{00000000-0005-0000-0000-000046970000}"/>
    <cellStyle name="Normal 7 5 2 2 9" xfId="38832" xr:uid="{00000000-0005-0000-0000-000047970000}"/>
    <cellStyle name="Normal 7 5 2 2 9 2" xfId="38833" xr:uid="{00000000-0005-0000-0000-000048970000}"/>
    <cellStyle name="Normal 7 5 2 2 9 3" xfId="38834" xr:uid="{00000000-0005-0000-0000-000049970000}"/>
    <cellStyle name="Normal 7 5 2 3" xfId="38835" xr:uid="{00000000-0005-0000-0000-00004A970000}"/>
    <cellStyle name="Normal 7 5 2 3 2" xfId="38836" xr:uid="{00000000-0005-0000-0000-00004B970000}"/>
    <cellStyle name="Normal 7 5 2 3 2 2" xfId="38837" xr:uid="{00000000-0005-0000-0000-00004C970000}"/>
    <cellStyle name="Normal 7 5 2 3 2 2 2" xfId="38838" xr:uid="{00000000-0005-0000-0000-00004D970000}"/>
    <cellStyle name="Normal 7 5 2 3 2 2 3" xfId="38839" xr:uid="{00000000-0005-0000-0000-00004E970000}"/>
    <cellStyle name="Normal 7 5 2 3 2 3" xfId="38840" xr:uid="{00000000-0005-0000-0000-00004F970000}"/>
    <cellStyle name="Normal 7 5 2 3 2 3 2" xfId="38841" xr:uid="{00000000-0005-0000-0000-000050970000}"/>
    <cellStyle name="Normal 7 5 2 3 2 3 3" xfId="38842" xr:uid="{00000000-0005-0000-0000-000051970000}"/>
    <cellStyle name="Normal 7 5 2 3 2 4" xfId="38843" xr:uid="{00000000-0005-0000-0000-000052970000}"/>
    <cellStyle name="Normal 7 5 2 3 2 4 2" xfId="38844" xr:uid="{00000000-0005-0000-0000-000053970000}"/>
    <cellStyle name="Normal 7 5 2 3 2 4 3" xfId="38845" xr:uid="{00000000-0005-0000-0000-000054970000}"/>
    <cellStyle name="Normal 7 5 2 3 2 5" xfId="38846" xr:uid="{00000000-0005-0000-0000-000055970000}"/>
    <cellStyle name="Normal 7 5 2 3 2 5 2" xfId="38847" xr:uid="{00000000-0005-0000-0000-000056970000}"/>
    <cellStyle name="Normal 7 5 2 3 2 5 3" xfId="38848" xr:uid="{00000000-0005-0000-0000-000057970000}"/>
    <cellStyle name="Normal 7 5 2 3 2 6" xfId="38849" xr:uid="{00000000-0005-0000-0000-000058970000}"/>
    <cellStyle name="Normal 7 5 2 3 2 7" xfId="38850" xr:uid="{00000000-0005-0000-0000-000059970000}"/>
    <cellStyle name="Normal 7 5 2 3 3" xfId="38851" xr:uid="{00000000-0005-0000-0000-00005A970000}"/>
    <cellStyle name="Normal 7 5 2 3 3 2" xfId="38852" xr:uid="{00000000-0005-0000-0000-00005B970000}"/>
    <cellStyle name="Normal 7 5 2 3 3 3" xfId="38853" xr:uid="{00000000-0005-0000-0000-00005C970000}"/>
    <cellStyle name="Normal 7 5 2 3 4" xfId="38854" xr:uid="{00000000-0005-0000-0000-00005D970000}"/>
    <cellStyle name="Normal 7 5 2 3 4 2" xfId="38855" xr:uid="{00000000-0005-0000-0000-00005E970000}"/>
    <cellStyle name="Normal 7 5 2 3 4 3" xfId="38856" xr:uid="{00000000-0005-0000-0000-00005F970000}"/>
    <cellStyle name="Normal 7 5 2 3 5" xfId="38857" xr:uid="{00000000-0005-0000-0000-000060970000}"/>
    <cellStyle name="Normal 7 5 2 3 5 2" xfId="38858" xr:uid="{00000000-0005-0000-0000-000061970000}"/>
    <cellStyle name="Normal 7 5 2 3 5 3" xfId="38859" xr:uid="{00000000-0005-0000-0000-000062970000}"/>
    <cellStyle name="Normal 7 5 2 3 6" xfId="38860" xr:uid="{00000000-0005-0000-0000-000063970000}"/>
    <cellStyle name="Normal 7 5 2 3 6 2" xfId="38861" xr:uid="{00000000-0005-0000-0000-000064970000}"/>
    <cellStyle name="Normal 7 5 2 3 6 3" xfId="38862" xr:uid="{00000000-0005-0000-0000-000065970000}"/>
    <cellStyle name="Normal 7 5 2 3 7" xfId="38863" xr:uid="{00000000-0005-0000-0000-000066970000}"/>
    <cellStyle name="Normal 7 5 2 3 8" xfId="38864" xr:uid="{00000000-0005-0000-0000-000067970000}"/>
    <cellStyle name="Normal 7 5 2 4" xfId="38865" xr:uid="{00000000-0005-0000-0000-000068970000}"/>
    <cellStyle name="Normal 7 5 2 4 2" xfId="38866" xr:uid="{00000000-0005-0000-0000-000069970000}"/>
    <cellStyle name="Normal 7 5 2 4 2 2" xfId="38867" xr:uid="{00000000-0005-0000-0000-00006A970000}"/>
    <cellStyle name="Normal 7 5 2 4 2 2 2" xfId="38868" xr:uid="{00000000-0005-0000-0000-00006B970000}"/>
    <cellStyle name="Normal 7 5 2 4 2 2 3" xfId="38869" xr:uid="{00000000-0005-0000-0000-00006C970000}"/>
    <cellStyle name="Normal 7 5 2 4 2 3" xfId="38870" xr:uid="{00000000-0005-0000-0000-00006D970000}"/>
    <cellStyle name="Normal 7 5 2 4 2 3 2" xfId="38871" xr:uid="{00000000-0005-0000-0000-00006E970000}"/>
    <cellStyle name="Normal 7 5 2 4 2 3 3" xfId="38872" xr:uid="{00000000-0005-0000-0000-00006F970000}"/>
    <cellStyle name="Normal 7 5 2 4 2 4" xfId="38873" xr:uid="{00000000-0005-0000-0000-000070970000}"/>
    <cellStyle name="Normal 7 5 2 4 2 4 2" xfId="38874" xr:uid="{00000000-0005-0000-0000-000071970000}"/>
    <cellStyle name="Normal 7 5 2 4 2 4 3" xfId="38875" xr:uid="{00000000-0005-0000-0000-000072970000}"/>
    <cellStyle name="Normal 7 5 2 4 2 5" xfId="38876" xr:uid="{00000000-0005-0000-0000-000073970000}"/>
    <cellStyle name="Normal 7 5 2 4 2 5 2" xfId="38877" xr:uid="{00000000-0005-0000-0000-000074970000}"/>
    <cellStyle name="Normal 7 5 2 4 2 5 3" xfId="38878" xr:uid="{00000000-0005-0000-0000-000075970000}"/>
    <cellStyle name="Normal 7 5 2 4 2 6" xfId="38879" xr:uid="{00000000-0005-0000-0000-000076970000}"/>
    <cellStyle name="Normal 7 5 2 4 2 7" xfId="38880" xr:uid="{00000000-0005-0000-0000-000077970000}"/>
    <cellStyle name="Normal 7 5 2 4 3" xfId="38881" xr:uid="{00000000-0005-0000-0000-000078970000}"/>
    <cellStyle name="Normal 7 5 2 4 3 2" xfId="38882" xr:uid="{00000000-0005-0000-0000-000079970000}"/>
    <cellStyle name="Normal 7 5 2 4 3 3" xfId="38883" xr:uid="{00000000-0005-0000-0000-00007A970000}"/>
    <cellStyle name="Normal 7 5 2 4 4" xfId="38884" xr:uid="{00000000-0005-0000-0000-00007B970000}"/>
    <cellStyle name="Normal 7 5 2 4 4 2" xfId="38885" xr:uid="{00000000-0005-0000-0000-00007C970000}"/>
    <cellStyle name="Normal 7 5 2 4 4 3" xfId="38886" xr:uid="{00000000-0005-0000-0000-00007D970000}"/>
    <cellStyle name="Normal 7 5 2 4 5" xfId="38887" xr:uid="{00000000-0005-0000-0000-00007E970000}"/>
    <cellStyle name="Normal 7 5 2 4 5 2" xfId="38888" xr:uid="{00000000-0005-0000-0000-00007F970000}"/>
    <cellStyle name="Normal 7 5 2 4 5 3" xfId="38889" xr:uid="{00000000-0005-0000-0000-000080970000}"/>
    <cellStyle name="Normal 7 5 2 4 6" xfId="38890" xr:uid="{00000000-0005-0000-0000-000081970000}"/>
    <cellStyle name="Normal 7 5 2 4 6 2" xfId="38891" xr:uid="{00000000-0005-0000-0000-000082970000}"/>
    <cellStyle name="Normal 7 5 2 4 6 3" xfId="38892" xr:uid="{00000000-0005-0000-0000-000083970000}"/>
    <cellStyle name="Normal 7 5 2 4 7" xfId="38893" xr:uid="{00000000-0005-0000-0000-000084970000}"/>
    <cellStyle name="Normal 7 5 2 4 8" xfId="38894" xr:uid="{00000000-0005-0000-0000-000085970000}"/>
    <cellStyle name="Normal 7 5 2 5" xfId="38895" xr:uid="{00000000-0005-0000-0000-000086970000}"/>
    <cellStyle name="Normal 7 5 2 5 2" xfId="38896" xr:uid="{00000000-0005-0000-0000-000087970000}"/>
    <cellStyle name="Normal 7 5 2 5 2 2" xfId="38897" xr:uid="{00000000-0005-0000-0000-000088970000}"/>
    <cellStyle name="Normal 7 5 2 5 2 3" xfId="38898" xr:uid="{00000000-0005-0000-0000-000089970000}"/>
    <cellStyle name="Normal 7 5 2 5 3" xfId="38899" xr:uid="{00000000-0005-0000-0000-00008A970000}"/>
    <cellStyle name="Normal 7 5 2 5 3 2" xfId="38900" xr:uid="{00000000-0005-0000-0000-00008B970000}"/>
    <cellStyle name="Normal 7 5 2 5 3 3" xfId="38901" xr:uid="{00000000-0005-0000-0000-00008C970000}"/>
    <cellStyle name="Normal 7 5 2 5 4" xfId="38902" xr:uid="{00000000-0005-0000-0000-00008D970000}"/>
    <cellStyle name="Normal 7 5 2 5 4 2" xfId="38903" xr:uid="{00000000-0005-0000-0000-00008E970000}"/>
    <cellStyle name="Normal 7 5 2 5 4 3" xfId="38904" xr:uid="{00000000-0005-0000-0000-00008F970000}"/>
    <cellStyle name="Normal 7 5 2 5 5" xfId="38905" xr:uid="{00000000-0005-0000-0000-000090970000}"/>
    <cellStyle name="Normal 7 5 2 5 5 2" xfId="38906" xr:uid="{00000000-0005-0000-0000-000091970000}"/>
    <cellStyle name="Normal 7 5 2 5 5 3" xfId="38907" xr:uid="{00000000-0005-0000-0000-000092970000}"/>
    <cellStyle name="Normal 7 5 2 5 6" xfId="38908" xr:uid="{00000000-0005-0000-0000-000093970000}"/>
    <cellStyle name="Normal 7 5 2 5 7" xfId="38909" xr:uid="{00000000-0005-0000-0000-000094970000}"/>
    <cellStyle name="Normal 7 5 2 6" xfId="38910" xr:uid="{00000000-0005-0000-0000-000095970000}"/>
    <cellStyle name="Normal 7 5 2 6 2" xfId="38911" xr:uid="{00000000-0005-0000-0000-000096970000}"/>
    <cellStyle name="Normal 7 5 2 6 2 2" xfId="38912" xr:uid="{00000000-0005-0000-0000-000097970000}"/>
    <cellStyle name="Normal 7 5 2 6 2 3" xfId="38913" xr:uid="{00000000-0005-0000-0000-000098970000}"/>
    <cellStyle name="Normal 7 5 2 6 3" xfId="38914" xr:uid="{00000000-0005-0000-0000-000099970000}"/>
    <cellStyle name="Normal 7 5 2 6 3 2" xfId="38915" xr:uid="{00000000-0005-0000-0000-00009A970000}"/>
    <cellStyle name="Normal 7 5 2 6 3 3" xfId="38916" xr:uid="{00000000-0005-0000-0000-00009B970000}"/>
    <cellStyle name="Normal 7 5 2 6 4" xfId="38917" xr:uid="{00000000-0005-0000-0000-00009C970000}"/>
    <cellStyle name="Normal 7 5 2 6 4 2" xfId="38918" xr:uid="{00000000-0005-0000-0000-00009D970000}"/>
    <cellStyle name="Normal 7 5 2 6 4 3" xfId="38919" xr:uid="{00000000-0005-0000-0000-00009E970000}"/>
    <cellStyle name="Normal 7 5 2 6 5" xfId="38920" xr:uid="{00000000-0005-0000-0000-00009F970000}"/>
    <cellStyle name="Normal 7 5 2 6 5 2" xfId="38921" xr:uid="{00000000-0005-0000-0000-0000A0970000}"/>
    <cellStyle name="Normal 7 5 2 6 5 3" xfId="38922" xr:uid="{00000000-0005-0000-0000-0000A1970000}"/>
    <cellStyle name="Normal 7 5 2 6 6" xfId="38923" xr:uid="{00000000-0005-0000-0000-0000A2970000}"/>
    <cellStyle name="Normal 7 5 2 6 7" xfId="38924" xr:uid="{00000000-0005-0000-0000-0000A3970000}"/>
    <cellStyle name="Normal 7 5 2 7" xfId="38925" xr:uid="{00000000-0005-0000-0000-0000A4970000}"/>
    <cellStyle name="Normal 7 5 2 7 2" xfId="38926" xr:uid="{00000000-0005-0000-0000-0000A5970000}"/>
    <cellStyle name="Normal 7 5 2 7 2 2" xfId="38927" xr:uid="{00000000-0005-0000-0000-0000A6970000}"/>
    <cellStyle name="Normal 7 5 2 7 2 3" xfId="38928" xr:uid="{00000000-0005-0000-0000-0000A7970000}"/>
    <cellStyle name="Normal 7 5 2 7 3" xfId="38929" xr:uid="{00000000-0005-0000-0000-0000A8970000}"/>
    <cellStyle name="Normal 7 5 2 7 3 2" xfId="38930" xr:uid="{00000000-0005-0000-0000-0000A9970000}"/>
    <cellStyle name="Normal 7 5 2 7 3 3" xfId="38931" xr:uid="{00000000-0005-0000-0000-0000AA970000}"/>
    <cellStyle name="Normal 7 5 2 7 4" xfId="38932" xr:uid="{00000000-0005-0000-0000-0000AB970000}"/>
    <cellStyle name="Normal 7 5 2 7 4 2" xfId="38933" xr:uid="{00000000-0005-0000-0000-0000AC970000}"/>
    <cellStyle name="Normal 7 5 2 7 4 3" xfId="38934" xr:uid="{00000000-0005-0000-0000-0000AD970000}"/>
    <cellStyle name="Normal 7 5 2 7 5" xfId="38935" xr:uid="{00000000-0005-0000-0000-0000AE970000}"/>
    <cellStyle name="Normal 7 5 2 7 5 2" xfId="38936" xr:uid="{00000000-0005-0000-0000-0000AF970000}"/>
    <cellStyle name="Normal 7 5 2 7 5 3" xfId="38937" xr:uid="{00000000-0005-0000-0000-0000B0970000}"/>
    <cellStyle name="Normal 7 5 2 7 6" xfId="38938" xr:uid="{00000000-0005-0000-0000-0000B1970000}"/>
    <cellStyle name="Normal 7 5 2 7 7" xfId="38939" xr:uid="{00000000-0005-0000-0000-0000B2970000}"/>
    <cellStyle name="Normal 7 5 2 8" xfId="38940" xr:uid="{00000000-0005-0000-0000-0000B3970000}"/>
    <cellStyle name="Normal 7 5 2 8 2" xfId="38941" xr:uid="{00000000-0005-0000-0000-0000B4970000}"/>
    <cellStyle name="Normal 7 5 2 8 2 2" xfId="38942" xr:uid="{00000000-0005-0000-0000-0000B5970000}"/>
    <cellStyle name="Normal 7 5 2 8 2 3" xfId="38943" xr:uid="{00000000-0005-0000-0000-0000B6970000}"/>
    <cellStyle name="Normal 7 5 2 8 3" xfId="38944" xr:uid="{00000000-0005-0000-0000-0000B7970000}"/>
    <cellStyle name="Normal 7 5 2 8 3 2" xfId="38945" xr:uid="{00000000-0005-0000-0000-0000B8970000}"/>
    <cellStyle name="Normal 7 5 2 8 3 3" xfId="38946" xr:uid="{00000000-0005-0000-0000-0000B9970000}"/>
    <cellStyle name="Normal 7 5 2 8 4" xfId="38947" xr:uid="{00000000-0005-0000-0000-0000BA970000}"/>
    <cellStyle name="Normal 7 5 2 8 4 2" xfId="38948" xr:uid="{00000000-0005-0000-0000-0000BB970000}"/>
    <cellStyle name="Normal 7 5 2 8 4 3" xfId="38949" xr:uid="{00000000-0005-0000-0000-0000BC970000}"/>
    <cellStyle name="Normal 7 5 2 8 5" xfId="38950" xr:uid="{00000000-0005-0000-0000-0000BD970000}"/>
    <cellStyle name="Normal 7 5 2 8 5 2" xfId="38951" xr:uid="{00000000-0005-0000-0000-0000BE970000}"/>
    <cellStyle name="Normal 7 5 2 8 5 3" xfId="38952" xr:uid="{00000000-0005-0000-0000-0000BF970000}"/>
    <cellStyle name="Normal 7 5 2 8 6" xfId="38953" xr:uid="{00000000-0005-0000-0000-0000C0970000}"/>
    <cellStyle name="Normal 7 5 2 8 7" xfId="38954" xr:uid="{00000000-0005-0000-0000-0000C1970000}"/>
    <cellStyle name="Normal 7 5 2 9" xfId="38955" xr:uid="{00000000-0005-0000-0000-0000C2970000}"/>
    <cellStyle name="Normal 7 5 2 9 2" xfId="38956" xr:uid="{00000000-0005-0000-0000-0000C3970000}"/>
    <cellStyle name="Normal 7 5 2 9 3" xfId="38957" xr:uid="{00000000-0005-0000-0000-0000C4970000}"/>
    <cellStyle name="Normal 7 5 3" xfId="38958" xr:uid="{00000000-0005-0000-0000-0000C5970000}"/>
    <cellStyle name="Normal 7 5 3 10" xfId="38959" xr:uid="{00000000-0005-0000-0000-0000C6970000}"/>
    <cellStyle name="Normal 7 5 3 11" xfId="38960" xr:uid="{00000000-0005-0000-0000-0000C7970000}"/>
    <cellStyle name="Normal 7 5 3 2" xfId="38961" xr:uid="{00000000-0005-0000-0000-0000C8970000}"/>
    <cellStyle name="Normal 7 5 3 2 2" xfId="38962" xr:uid="{00000000-0005-0000-0000-0000C9970000}"/>
    <cellStyle name="Normal 7 5 3 2 2 2" xfId="38963" xr:uid="{00000000-0005-0000-0000-0000CA970000}"/>
    <cellStyle name="Normal 7 5 3 2 2 2 2" xfId="38964" xr:uid="{00000000-0005-0000-0000-0000CB970000}"/>
    <cellStyle name="Normal 7 5 3 2 2 2 3" xfId="38965" xr:uid="{00000000-0005-0000-0000-0000CC970000}"/>
    <cellStyle name="Normal 7 5 3 2 2 3" xfId="38966" xr:uid="{00000000-0005-0000-0000-0000CD970000}"/>
    <cellStyle name="Normal 7 5 3 2 2 3 2" xfId="38967" xr:uid="{00000000-0005-0000-0000-0000CE970000}"/>
    <cellStyle name="Normal 7 5 3 2 2 3 3" xfId="38968" xr:uid="{00000000-0005-0000-0000-0000CF970000}"/>
    <cellStyle name="Normal 7 5 3 2 2 4" xfId="38969" xr:uid="{00000000-0005-0000-0000-0000D0970000}"/>
    <cellStyle name="Normal 7 5 3 2 2 4 2" xfId="38970" xr:uid="{00000000-0005-0000-0000-0000D1970000}"/>
    <cellStyle name="Normal 7 5 3 2 2 4 3" xfId="38971" xr:uid="{00000000-0005-0000-0000-0000D2970000}"/>
    <cellStyle name="Normal 7 5 3 2 2 5" xfId="38972" xr:uid="{00000000-0005-0000-0000-0000D3970000}"/>
    <cellStyle name="Normal 7 5 3 2 2 5 2" xfId="38973" xr:uid="{00000000-0005-0000-0000-0000D4970000}"/>
    <cellStyle name="Normal 7 5 3 2 2 5 3" xfId="38974" xr:uid="{00000000-0005-0000-0000-0000D5970000}"/>
    <cellStyle name="Normal 7 5 3 2 2 6" xfId="38975" xr:uid="{00000000-0005-0000-0000-0000D6970000}"/>
    <cellStyle name="Normal 7 5 3 2 2 7" xfId="38976" xr:uid="{00000000-0005-0000-0000-0000D7970000}"/>
    <cellStyle name="Normal 7 5 3 2 3" xfId="38977" xr:uid="{00000000-0005-0000-0000-0000D8970000}"/>
    <cellStyle name="Normal 7 5 3 2 3 2" xfId="38978" xr:uid="{00000000-0005-0000-0000-0000D9970000}"/>
    <cellStyle name="Normal 7 5 3 2 3 3" xfId="38979" xr:uid="{00000000-0005-0000-0000-0000DA970000}"/>
    <cellStyle name="Normal 7 5 3 2 4" xfId="38980" xr:uid="{00000000-0005-0000-0000-0000DB970000}"/>
    <cellStyle name="Normal 7 5 3 2 4 2" xfId="38981" xr:uid="{00000000-0005-0000-0000-0000DC970000}"/>
    <cellStyle name="Normal 7 5 3 2 4 3" xfId="38982" xr:uid="{00000000-0005-0000-0000-0000DD970000}"/>
    <cellStyle name="Normal 7 5 3 2 5" xfId="38983" xr:uid="{00000000-0005-0000-0000-0000DE970000}"/>
    <cellStyle name="Normal 7 5 3 2 5 2" xfId="38984" xr:uid="{00000000-0005-0000-0000-0000DF970000}"/>
    <cellStyle name="Normal 7 5 3 2 5 3" xfId="38985" xr:uid="{00000000-0005-0000-0000-0000E0970000}"/>
    <cellStyle name="Normal 7 5 3 2 6" xfId="38986" xr:uid="{00000000-0005-0000-0000-0000E1970000}"/>
    <cellStyle name="Normal 7 5 3 2 6 2" xfId="38987" xr:uid="{00000000-0005-0000-0000-0000E2970000}"/>
    <cellStyle name="Normal 7 5 3 2 6 3" xfId="38988" xr:uid="{00000000-0005-0000-0000-0000E3970000}"/>
    <cellStyle name="Normal 7 5 3 2 7" xfId="38989" xr:uid="{00000000-0005-0000-0000-0000E4970000}"/>
    <cellStyle name="Normal 7 5 3 2 8" xfId="38990" xr:uid="{00000000-0005-0000-0000-0000E5970000}"/>
    <cellStyle name="Normal 7 5 3 3" xfId="38991" xr:uid="{00000000-0005-0000-0000-0000E6970000}"/>
    <cellStyle name="Normal 7 5 3 3 2" xfId="38992" xr:uid="{00000000-0005-0000-0000-0000E7970000}"/>
    <cellStyle name="Normal 7 5 3 3 2 2" xfId="38993" xr:uid="{00000000-0005-0000-0000-0000E8970000}"/>
    <cellStyle name="Normal 7 5 3 3 2 3" xfId="38994" xr:uid="{00000000-0005-0000-0000-0000E9970000}"/>
    <cellStyle name="Normal 7 5 3 3 3" xfId="38995" xr:uid="{00000000-0005-0000-0000-0000EA970000}"/>
    <cellStyle name="Normal 7 5 3 3 3 2" xfId="38996" xr:uid="{00000000-0005-0000-0000-0000EB970000}"/>
    <cellStyle name="Normal 7 5 3 3 3 3" xfId="38997" xr:uid="{00000000-0005-0000-0000-0000EC970000}"/>
    <cellStyle name="Normal 7 5 3 3 4" xfId="38998" xr:uid="{00000000-0005-0000-0000-0000ED970000}"/>
    <cellStyle name="Normal 7 5 3 3 4 2" xfId="38999" xr:uid="{00000000-0005-0000-0000-0000EE970000}"/>
    <cellStyle name="Normal 7 5 3 3 4 3" xfId="39000" xr:uid="{00000000-0005-0000-0000-0000EF970000}"/>
    <cellStyle name="Normal 7 5 3 3 5" xfId="39001" xr:uid="{00000000-0005-0000-0000-0000F0970000}"/>
    <cellStyle name="Normal 7 5 3 3 5 2" xfId="39002" xr:uid="{00000000-0005-0000-0000-0000F1970000}"/>
    <cellStyle name="Normal 7 5 3 3 5 3" xfId="39003" xr:uid="{00000000-0005-0000-0000-0000F2970000}"/>
    <cellStyle name="Normal 7 5 3 3 6" xfId="39004" xr:uid="{00000000-0005-0000-0000-0000F3970000}"/>
    <cellStyle name="Normal 7 5 3 3 7" xfId="39005" xr:uid="{00000000-0005-0000-0000-0000F4970000}"/>
    <cellStyle name="Normal 7 5 3 4" xfId="39006" xr:uid="{00000000-0005-0000-0000-0000F5970000}"/>
    <cellStyle name="Normal 7 5 3 4 2" xfId="39007" xr:uid="{00000000-0005-0000-0000-0000F6970000}"/>
    <cellStyle name="Normal 7 5 3 4 2 2" xfId="39008" xr:uid="{00000000-0005-0000-0000-0000F7970000}"/>
    <cellStyle name="Normal 7 5 3 4 2 3" xfId="39009" xr:uid="{00000000-0005-0000-0000-0000F8970000}"/>
    <cellStyle name="Normal 7 5 3 4 3" xfId="39010" xr:uid="{00000000-0005-0000-0000-0000F9970000}"/>
    <cellStyle name="Normal 7 5 3 4 3 2" xfId="39011" xr:uid="{00000000-0005-0000-0000-0000FA970000}"/>
    <cellStyle name="Normal 7 5 3 4 3 3" xfId="39012" xr:uid="{00000000-0005-0000-0000-0000FB970000}"/>
    <cellStyle name="Normal 7 5 3 4 4" xfId="39013" xr:uid="{00000000-0005-0000-0000-0000FC970000}"/>
    <cellStyle name="Normal 7 5 3 4 4 2" xfId="39014" xr:uid="{00000000-0005-0000-0000-0000FD970000}"/>
    <cellStyle name="Normal 7 5 3 4 4 3" xfId="39015" xr:uid="{00000000-0005-0000-0000-0000FE970000}"/>
    <cellStyle name="Normal 7 5 3 4 5" xfId="39016" xr:uid="{00000000-0005-0000-0000-0000FF970000}"/>
    <cellStyle name="Normal 7 5 3 4 5 2" xfId="39017" xr:uid="{00000000-0005-0000-0000-000000980000}"/>
    <cellStyle name="Normal 7 5 3 4 5 3" xfId="39018" xr:uid="{00000000-0005-0000-0000-000001980000}"/>
    <cellStyle name="Normal 7 5 3 4 6" xfId="39019" xr:uid="{00000000-0005-0000-0000-000002980000}"/>
    <cellStyle name="Normal 7 5 3 4 7" xfId="39020" xr:uid="{00000000-0005-0000-0000-000003980000}"/>
    <cellStyle name="Normal 7 5 3 5" xfId="39021" xr:uid="{00000000-0005-0000-0000-000004980000}"/>
    <cellStyle name="Normal 7 5 3 5 2" xfId="39022" xr:uid="{00000000-0005-0000-0000-000005980000}"/>
    <cellStyle name="Normal 7 5 3 5 2 2" xfId="39023" xr:uid="{00000000-0005-0000-0000-000006980000}"/>
    <cellStyle name="Normal 7 5 3 5 2 3" xfId="39024" xr:uid="{00000000-0005-0000-0000-000007980000}"/>
    <cellStyle name="Normal 7 5 3 5 3" xfId="39025" xr:uid="{00000000-0005-0000-0000-000008980000}"/>
    <cellStyle name="Normal 7 5 3 5 3 2" xfId="39026" xr:uid="{00000000-0005-0000-0000-000009980000}"/>
    <cellStyle name="Normal 7 5 3 5 3 3" xfId="39027" xr:uid="{00000000-0005-0000-0000-00000A980000}"/>
    <cellStyle name="Normal 7 5 3 5 4" xfId="39028" xr:uid="{00000000-0005-0000-0000-00000B980000}"/>
    <cellStyle name="Normal 7 5 3 5 4 2" xfId="39029" xr:uid="{00000000-0005-0000-0000-00000C980000}"/>
    <cellStyle name="Normal 7 5 3 5 4 3" xfId="39030" xr:uid="{00000000-0005-0000-0000-00000D980000}"/>
    <cellStyle name="Normal 7 5 3 5 5" xfId="39031" xr:uid="{00000000-0005-0000-0000-00000E980000}"/>
    <cellStyle name="Normal 7 5 3 5 5 2" xfId="39032" xr:uid="{00000000-0005-0000-0000-00000F980000}"/>
    <cellStyle name="Normal 7 5 3 5 5 3" xfId="39033" xr:uid="{00000000-0005-0000-0000-000010980000}"/>
    <cellStyle name="Normal 7 5 3 5 6" xfId="39034" xr:uid="{00000000-0005-0000-0000-000011980000}"/>
    <cellStyle name="Normal 7 5 3 5 7" xfId="39035" xr:uid="{00000000-0005-0000-0000-000012980000}"/>
    <cellStyle name="Normal 7 5 3 6" xfId="39036" xr:uid="{00000000-0005-0000-0000-000013980000}"/>
    <cellStyle name="Normal 7 5 3 6 2" xfId="39037" xr:uid="{00000000-0005-0000-0000-000014980000}"/>
    <cellStyle name="Normal 7 5 3 6 3" xfId="39038" xr:uid="{00000000-0005-0000-0000-000015980000}"/>
    <cellStyle name="Normal 7 5 3 7" xfId="39039" xr:uid="{00000000-0005-0000-0000-000016980000}"/>
    <cellStyle name="Normal 7 5 3 7 2" xfId="39040" xr:uid="{00000000-0005-0000-0000-000017980000}"/>
    <cellStyle name="Normal 7 5 3 7 3" xfId="39041" xr:uid="{00000000-0005-0000-0000-000018980000}"/>
    <cellStyle name="Normal 7 5 3 8" xfId="39042" xr:uid="{00000000-0005-0000-0000-000019980000}"/>
    <cellStyle name="Normal 7 5 3 8 2" xfId="39043" xr:uid="{00000000-0005-0000-0000-00001A980000}"/>
    <cellStyle name="Normal 7 5 3 8 3" xfId="39044" xr:uid="{00000000-0005-0000-0000-00001B980000}"/>
    <cellStyle name="Normal 7 5 3 9" xfId="39045" xr:uid="{00000000-0005-0000-0000-00001C980000}"/>
    <cellStyle name="Normal 7 5 3 9 2" xfId="39046" xr:uid="{00000000-0005-0000-0000-00001D980000}"/>
    <cellStyle name="Normal 7 5 3 9 3" xfId="39047" xr:uid="{00000000-0005-0000-0000-00001E980000}"/>
    <cellStyle name="Normal 7 5 4" xfId="39048" xr:uid="{00000000-0005-0000-0000-00001F980000}"/>
    <cellStyle name="Normal 7 5 4 2" xfId="39049" xr:uid="{00000000-0005-0000-0000-000020980000}"/>
    <cellStyle name="Normal 7 5 4 2 2" xfId="39050" xr:uid="{00000000-0005-0000-0000-000021980000}"/>
    <cellStyle name="Normal 7 5 4 2 2 2" xfId="39051" xr:uid="{00000000-0005-0000-0000-000022980000}"/>
    <cellStyle name="Normal 7 5 4 2 2 3" xfId="39052" xr:uid="{00000000-0005-0000-0000-000023980000}"/>
    <cellStyle name="Normal 7 5 4 2 3" xfId="39053" xr:uid="{00000000-0005-0000-0000-000024980000}"/>
    <cellStyle name="Normal 7 5 4 2 3 2" xfId="39054" xr:uid="{00000000-0005-0000-0000-000025980000}"/>
    <cellStyle name="Normal 7 5 4 2 3 3" xfId="39055" xr:uid="{00000000-0005-0000-0000-000026980000}"/>
    <cellStyle name="Normal 7 5 4 2 4" xfId="39056" xr:uid="{00000000-0005-0000-0000-000027980000}"/>
    <cellStyle name="Normal 7 5 4 2 4 2" xfId="39057" xr:uid="{00000000-0005-0000-0000-000028980000}"/>
    <cellStyle name="Normal 7 5 4 2 4 3" xfId="39058" xr:uid="{00000000-0005-0000-0000-000029980000}"/>
    <cellStyle name="Normal 7 5 4 2 5" xfId="39059" xr:uid="{00000000-0005-0000-0000-00002A980000}"/>
    <cellStyle name="Normal 7 5 4 2 5 2" xfId="39060" xr:uid="{00000000-0005-0000-0000-00002B980000}"/>
    <cellStyle name="Normal 7 5 4 2 5 3" xfId="39061" xr:uid="{00000000-0005-0000-0000-00002C980000}"/>
    <cellStyle name="Normal 7 5 4 2 6" xfId="39062" xr:uid="{00000000-0005-0000-0000-00002D980000}"/>
    <cellStyle name="Normal 7 5 4 2 7" xfId="39063" xr:uid="{00000000-0005-0000-0000-00002E980000}"/>
    <cellStyle name="Normal 7 5 4 3" xfId="39064" xr:uid="{00000000-0005-0000-0000-00002F980000}"/>
    <cellStyle name="Normal 7 5 4 3 2" xfId="39065" xr:uid="{00000000-0005-0000-0000-000030980000}"/>
    <cellStyle name="Normal 7 5 4 3 3" xfId="39066" xr:uid="{00000000-0005-0000-0000-000031980000}"/>
    <cellStyle name="Normal 7 5 4 4" xfId="39067" xr:uid="{00000000-0005-0000-0000-000032980000}"/>
    <cellStyle name="Normal 7 5 4 4 2" xfId="39068" xr:uid="{00000000-0005-0000-0000-000033980000}"/>
    <cellStyle name="Normal 7 5 4 4 3" xfId="39069" xr:uid="{00000000-0005-0000-0000-000034980000}"/>
    <cellStyle name="Normal 7 5 4 5" xfId="39070" xr:uid="{00000000-0005-0000-0000-000035980000}"/>
    <cellStyle name="Normal 7 5 4 5 2" xfId="39071" xr:uid="{00000000-0005-0000-0000-000036980000}"/>
    <cellStyle name="Normal 7 5 4 5 3" xfId="39072" xr:uid="{00000000-0005-0000-0000-000037980000}"/>
    <cellStyle name="Normal 7 5 4 6" xfId="39073" xr:uid="{00000000-0005-0000-0000-000038980000}"/>
    <cellStyle name="Normal 7 5 4 6 2" xfId="39074" xr:uid="{00000000-0005-0000-0000-000039980000}"/>
    <cellStyle name="Normal 7 5 4 6 3" xfId="39075" xr:uid="{00000000-0005-0000-0000-00003A980000}"/>
    <cellStyle name="Normal 7 5 4 7" xfId="39076" xr:uid="{00000000-0005-0000-0000-00003B980000}"/>
    <cellStyle name="Normal 7 5 4 8" xfId="39077" xr:uid="{00000000-0005-0000-0000-00003C980000}"/>
    <cellStyle name="Normal 7 5 5" xfId="39078" xr:uid="{00000000-0005-0000-0000-00003D980000}"/>
    <cellStyle name="Normal 7 5 5 2" xfId="39079" xr:uid="{00000000-0005-0000-0000-00003E980000}"/>
    <cellStyle name="Normal 7 5 5 2 2" xfId="39080" xr:uid="{00000000-0005-0000-0000-00003F980000}"/>
    <cellStyle name="Normal 7 5 5 2 2 2" xfId="39081" xr:uid="{00000000-0005-0000-0000-000040980000}"/>
    <cellStyle name="Normal 7 5 5 2 2 3" xfId="39082" xr:uid="{00000000-0005-0000-0000-000041980000}"/>
    <cellStyle name="Normal 7 5 5 2 3" xfId="39083" xr:uid="{00000000-0005-0000-0000-000042980000}"/>
    <cellStyle name="Normal 7 5 5 2 3 2" xfId="39084" xr:uid="{00000000-0005-0000-0000-000043980000}"/>
    <cellStyle name="Normal 7 5 5 2 3 3" xfId="39085" xr:uid="{00000000-0005-0000-0000-000044980000}"/>
    <cellStyle name="Normal 7 5 5 2 4" xfId="39086" xr:uid="{00000000-0005-0000-0000-000045980000}"/>
    <cellStyle name="Normal 7 5 5 2 4 2" xfId="39087" xr:uid="{00000000-0005-0000-0000-000046980000}"/>
    <cellStyle name="Normal 7 5 5 2 4 3" xfId="39088" xr:uid="{00000000-0005-0000-0000-000047980000}"/>
    <cellStyle name="Normal 7 5 5 2 5" xfId="39089" xr:uid="{00000000-0005-0000-0000-000048980000}"/>
    <cellStyle name="Normal 7 5 5 2 5 2" xfId="39090" xr:uid="{00000000-0005-0000-0000-000049980000}"/>
    <cellStyle name="Normal 7 5 5 2 5 3" xfId="39091" xr:uid="{00000000-0005-0000-0000-00004A980000}"/>
    <cellStyle name="Normal 7 5 5 2 6" xfId="39092" xr:uid="{00000000-0005-0000-0000-00004B980000}"/>
    <cellStyle name="Normal 7 5 5 2 7" xfId="39093" xr:uid="{00000000-0005-0000-0000-00004C980000}"/>
    <cellStyle name="Normal 7 5 5 3" xfId="39094" xr:uid="{00000000-0005-0000-0000-00004D980000}"/>
    <cellStyle name="Normal 7 5 5 3 2" xfId="39095" xr:uid="{00000000-0005-0000-0000-00004E980000}"/>
    <cellStyle name="Normal 7 5 5 3 3" xfId="39096" xr:uid="{00000000-0005-0000-0000-00004F980000}"/>
    <cellStyle name="Normal 7 5 5 4" xfId="39097" xr:uid="{00000000-0005-0000-0000-000050980000}"/>
    <cellStyle name="Normal 7 5 5 4 2" xfId="39098" xr:uid="{00000000-0005-0000-0000-000051980000}"/>
    <cellStyle name="Normal 7 5 5 4 3" xfId="39099" xr:uid="{00000000-0005-0000-0000-000052980000}"/>
    <cellStyle name="Normal 7 5 5 5" xfId="39100" xr:uid="{00000000-0005-0000-0000-000053980000}"/>
    <cellStyle name="Normal 7 5 5 5 2" xfId="39101" xr:uid="{00000000-0005-0000-0000-000054980000}"/>
    <cellStyle name="Normal 7 5 5 5 3" xfId="39102" xr:uid="{00000000-0005-0000-0000-000055980000}"/>
    <cellStyle name="Normal 7 5 5 6" xfId="39103" xr:uid="{00000000-0005-0000-0000-000056980000}"/>
    <cellStyle name="Normal 7 5 5 6 2" xfId="39104" xr:uid="{00000000-0005-0000-0000-000057980000}"/>
    <cellStyle name="Normal 7 5 5 6 3" xfId="39105" xr:uid="{00000000-0005-0000-0000-000058980000}"/>
    <cellStyle name="Normal 7 5 5 7" xfId="39106" xr:uid="{00000000-0005-0000-0000-000059980000}"/>
    <cellStyle name="Normal 7 5 5 8" xfId="39107" xr:uid="{00000000-0005-0000-0000-00005A980000}"/>
    <cellStyle name="Normal 7 5 6" xfId="39108" xr:uid="{00000000-0005-0000-0000-00005B980000}"/>
    <cellStyle name="Normal 7 5 6 2" xfId="39109" xr:uid="{00000000-0005-0000-0000-00005C980000}"/>
    <cellStyle name="Normal 7 5 6 2 2" xfId="39110" xr:uid="{00000000-0005-0000-0000-00005D980000}"/>
    <cellStyle name="Normal 7 5 6 2 3" xfId="39111" xr:uid="{00000000-0005-0000-0000-00005E980000}"/>
    <cellStyle name="Normal 7 5 6 3" xfId="39112" xr:uid="{00000000-0005-0000-0000-00005F980000}"/>
    <cellStyle name="Normal 7 5 6 3 2" xfId="39113" xr:uid="{00000000-0005-0000-0000-000060980000}"/>
    <cellStyle name="Normal 7 5 6 3 3" xfId="39114" xr:uid="{00000000-0005-0000-0000-000061980000}"/>
    <cellStyle name="Normal 7 5 6 4" xfId="39115" xr:uid="{00000000-0005-0000-0000-000062980000}"/>
    <cellStyle name="Normal 7 5 6 4 2" xfId="39116" xr:uid="{00000000-0005-0000-0000-000063980000}"/>
    <cellStyle name="Normal 7 5 6 4 3" xfId="39117" xr:uid="{00000000-0005-0000-0000-000064980000}"/>
    <cellStyle name="Normal 7 5 6 5" xfId="39118" xr:uid="{00000000-0005-0000-0000-000065980000}"/>
    <cellStyle name="Normal 7 5 6 5 2" xfId="39119" xr:uid="{00000000-0005-0000-0000-000066980000}"/>
    <cellStyle name="Normal 7 5 6 5 3" xfId="39120" xr:uid="{00000000-0005-0000-0000-000067980000}"/>
    <cellStyle name="Normal 7 5 6 6" xfId="39121" xr:uid="{00000000-0005-0000-0000-000068980000}"/>
    <cellStyle name="Normal 7 5 6 7" xfId="39122" xr:uid="{00000000-0005-0000-0000-000069980000}"/>
    <cellStyle name="Normal 7 5 7" xfId="39123" xr:uid="{00000000-0005-0000-0000-00006A980000}"/>
    <cellStyle name="Normal 7 5 7 2" xfId="39124" xr:uid="{00000000-0005-0000-0000-00006B980000}"/>
    <cellStyle name="Normal 7 5 7 2 2" xfId="39125" xr:uid="{00000000-0005-0000-0000-00006C980000}"/>
    <cellStyle name="Normal 7 5 7 2 3" xfId="39126" xr:uid="{00000000-0005-0000-0000-00006D980000}"/>
    <cellStyle name="Normal 7 5 7 3" xfId="39127" xr:uid="{00000000-0005-0000-0000-00006E980000}"/>
    <cellStyle name="Normal 7 5 7 3 2" xfId="39128" xr:uid="{00000000-0005-0000-0000-00006F980000}"/>
    <cellStyle name="Normal 7 5 7 3 3" xfId="39129" xr:uid="{00000000-0005-0000-0000-000070980000}"/>
    <cellStyle name="Normal 7 5 7 4" xfId="39130" xr:uid="{00000000-0005-0000-0000-000071980000}"/>
    <cellStyle name="Normal 7 5 7 4 2" xfId="39131" xr:uid="{00000000-0005-0000-0000-000072980000}"/>
    <cellStyle name="Normal 7 5 7 4 3" xfId="39132" xr:uid="{00000000-0005-0000-0000-000073980000}"/>
    <cellStyle name="Normal 7 5 7 5" xfId="39133" xr:uid="{00000000-0005-0000-0000-000074980000}"/>
    <cellStyle name="Normal 7 5 7 5 2" xfId="39134" xr:uid="{00000000-0005-0000-0000-000075980000}"/>
    <cellStyle name="Normal 7 5 7 5 3" xfId="39135" xr:uid="{00000000-0005-0000-0000-000076980000}"/>
    <cellStyle name="Normal 7 5 7 6" xfId="39136" xr:uid="{00000000-0005-0000-0000-000077980000}"/>
    <cellStyle name="Normal 7 5 7 7" xfId="39137" xr:uid="{00000000-0005-0000-0000-000078980000}"/>
    <cellStyle name="Normal 7 5 8" xfId="39138" xr:uid="{00000000-0005-0000-0000-000079980000}"/>
    <cellStyle name="Normal 7 5 8 2" xfId="39139" xr:uid="{00000000-0005-0000-0000-00007A980000}"/>
    <cellStyle name="Normal 7 5 8 2 2" xfId="39140" xr:uid="{00000000-0005-0000-0000-00007B980000}"/>
    <cellStyle name="Normal 7 5 8 2 3" xfId="39141" xr:uid="{00000000-0005-0000-0000-00007C980000}"/>
    <cellStyle name="Normal 7 5 8 3" xfId="39142" xr:uid="{00000000-0005-0000-0000-00007D980000}"/>
    <cellStyle name="Normal 7 5 8 3 2" xfId="39143" xr:uid="{00000000-0005-0000-0000-00007E980000}"/>
    <cellStyle name="Normal 7 5 8 3 3" xfId="39144" xr:uid="{00000000-0005-0000-0000-00007F980000}"/>
    <cellStyle name="Normal 7 5 8 4" xfId="39145" xr:uid="{00000000-0005-0000-0000-000080980000}"/>
    <cellStyle name="Normal 7 5 8 4 2" xfId="39146" xr:uid="{00000000-0005-0000-0000-000081980000}"/>
    <cellStyle name="Normal 7 5 8 4 3" xfId="39147" xr:uid="{00000000-0005-0000-0000-000082980000}"/>
    <cellStyle name="Normal 7 5 8 5" xfId="39148" xr:uid="{00000000-0005-0000-0000-000083980000}"/>
    <cellStyle name="Normal 7 5 8 5 2" xfId="39149" xr:uid="{00000000-0005-0000-0000-000084980000}"/>
    <cellStyle name="Normal 7 5 8 5 3" xfId="39150" xr:uid="{00000000-0005-0000-0000-000085980000}"/>
    <cellStyle name="Normal 7 5 8 6" xfId="39151" xr:uid="{00000000-0005-0000-0000-000086980000}"/>
    <cellStyle name="Normal 7 5 8 7" xfId="39152" xr:uid="{00000000-0005-0000-0000-000087980000}"/>
    <cellStyle name="Normal 7 5 9" xfId="39153" xr:uid="{00000000-0005-0000-0000-000088980000}"/>
    <cellStyle name="Normal 7 5 9 2" xfId="39154" xr:uid="{00000000-0005-0000-0000-000089980000}"/>
    <cellStyle name="Normal 7 5 9 2 2" xfId="39155" xr:uid="{00000000-0005-0000-0000-00008A980000}"/>
    <cellStyle name="Normal 7 5 9 2 3" xfId="39156" xr:uid="{00000000-0005-0000-0000-00008B980000}"/>
    <cellStyle name="Normal 7 5 9 3" xfId="39157" xr:uid="{00000000-0005-0000-0000-00008C980000}"/>
    <cellStyle name="Normal 7 5 9 3 2" xfId="39158" xr:uid="{00000000-0005-0000-0000-00008D980000}"/>
    <cellStyle name="Normal 7 5 9 3 3" xfId="39159" xr:uid="{00000000-0005-0000-0000-00008E980000}"/>
    <cellStyle name="Normal 7 5 9 4" xfId="39160" xr:uid="{00000000-0005-0000-0000-00008F980000}"/>
    <cellStyle name="Normal 7 5 9 4 2" xfId="39161" xr:uid="{00000000-0005-0000-0000-000090980000}"/>
    <cellStyle name="Normal 7 5 9 4 3" xfId="39162" xr:uid="{00000000-0005-0000-0000-000091980000}"/>
    <cellStyle name="Normal 7 5 9 5" xfId="39163" xr:uid="{00000000-0005-0000-0000-000092980000}"/>
    <cellStyle name="Normal 7 5 9 5 2" xfId="39164" xr:uid="{00000000-0005-0000-0000-000093980000}"/>
    <cellStyle name="Normal 7 5 9 5 3" xfId="39165" xr:uid="{00000000-0005-0000-0000-000094980000}"/>
    <cellStyle name="Normal 7 5 9 6" xfId="39166" xr:uid="{00000000-0005-0000-0000-000095980000}"/>
    <cellStyle name="Normal 7 5 9 7" xfId="39167" xr:uid="{00000000-0005-0000-0000-000096980000}"/>
    <cellStyle name="Normal 7 6" xfId="1499" xr:uid="{00000000-0005-0000-0000-000097980000}"/>
    <cellStyle name="Normal 7 6 10" xfId="39169" xr:uid="{00000000-0005-0000-0000-000098980000}"/>
    <cellStyle name="Normal 7 6 10 2" xfId="39170" xr:uid="{00000000-0005-0000-0000-000099980000}"/>
    <cellStyle name="Normal 7 6 10 3" xfId="39171" xr:uid="{00000000-0005-0000-0000-00009A980000}"/>
    <cellStyle name="Normal 7 6 11" xfId="39172" xr:uid="{00000000-0005-0000-0000-00009B980000}"/>
    <cellStyle name="Normal 7 6 11 2" xfId="39173" xr:uid="{00000000-0005-0000-0000-00009C980000}"/>
    <cellStyle name="Normal 7 6 11 3" xfId="39174" xr:uid="{00000000-0005-0000-0000-00009D980000}"/>
    <cellStyle name="Normal 7 6 12" xfId="39175" xr:uid="{00000000-0005-0000-0000-00009E980000}"/>
    <cellStyle name="Normal 7 6 12 2" xfId="39176" xr:uid="{00000000-0005-0000-0000-00009F980000}"/>
    <cellStyle name="Normal 7 6 12 3" xfId="39177" xr:uid="{00000000-0005-0000-0000-0000A0980000}"/>
    <cellStyle name="Normal 7 6 13" xfId="39178" xr:uid="{00000000-0005-0000-0000-0000A1980000}"/>
    <cellStyle name="Normal 7 6 14" xfId="39179" xr:uid="{00000000-0005-0000-0000-0000A2980000}"/>
    <cellStyle name="Normal 7 6 15" xfId="39168" xr:uid="{00000000-0005-0000-0000-0000A3980000}"/>
    <cellStyle name="Normal 7 6 2" xfId="39180" xr:uid="{00000000-0005-0000-0000-0000A4980000}"/>
    <cellStyle name="Normal 7 6 2 10" xfId="39181" xr:uid="{00000000-0005-0000-0000-0000A5980000}"/>
    <cellStyle name="Normal 7 6 2 11" xfId="39182" xr:uid="{00000000-0005-0000-0000-0000A6980000}"/>
    <cellStyle name="Normal 7 6 2 2" xfId="39183" xr:uid="{00000000-0005-0000-0000-0000A7980000}"/>
    <cellStyle name="Normal 7 6 2 2 2" xfId="39184" xr:uid="{00000000-0005-0000-0000-0000A8980000}"/>
    <cellStyle name="Normal 7 6 2 2 2 2" xfId="39185" xr:uid="{00000000-0005-0000-0000-0000A9980000}"/>
    <cellStyle name="Normal 7 6 2 2 2 2 2" xfId="39186" xr:uid="{00000000-0005-0000-0000-0000AA980000}"/>
    <cellStyle name="Normal 7 6 2 2 2 2 3" xfId="39187" xr:uid="{00000000-0005-0000-0000-0000AB980000}"/>
    <cellStyle name="Normal 7 6 2 2 2 3" xfId="39188" xr:uid="{00000000-0005-0000-0000-0000AC980000}"/>
    <cellStyle name="Normal 7 6 2 2 2 3 2" xfId="39189" xr:uid="{00000000-0005-0000-0000-0000AD980000}"/>
    <cellStyle name="Normal 7 6 2 2 2 3 3" xfId="39190" xr:uid="{00000000-0005-0000-0000-0000AE980000}"/>
    <cellStyle name="Normal 7 6 2 2 2 4" xfId="39191" xr:uid="{00000000-0005-0000-0000-0000AF980000}"/>
    <cellStyle name="Normal 7 6 2 2 2 4 2" xfId="39192" xr:uid="{00000000-0005-0000-0000-0000B0980000}"/>
    <cellStyle name="Normal 7 6 2 2 2 4 3" xfId="39193" xr:uid="{00000000-0005-0000-0000-0000B1980000}"/>
    <cellStyle name="Normal 7 6 2 2 2 5" xfId="39194" xr:uid="{00000000-0005-0000-0000-0000B2980000}"/>
    <cellStyle name="Normal 7 6 2 2 2 5 2" xfId="39195" xr:uid="{00000000-0005-0000-0000-0000B3980000}"/>
    <cellStyle name="Normal 7 6 2 2 2 5 3" xfId="39196" xr:uid="{00000000-0005-0000-0000-0000B4980000}"/>
    <cellStyle name="Normal 7 6 2 2 2 6" xfId="39197" xr:uid="{00000000-0005-0000-0000-0000B5980000}"/>
    <cellStyle name="Normal 7 6 2 2 2 7" xfId="39198" xr:uid="{00000000-0005-0000-0000-0000B6980000}"/>
    <cellStyle name="Normal 7 6 2 2 3" xfId="39199" xr:uid="{00000000-0005-0000-0000-0000B7980000}"/>
    <cellStyle name="Normal 7 6 2 2 3 2" xfId="39200" xr:uid="{00000000-0005-0000-0000-0000B8980000}"/>
    <cellStyle name="Normal 7 6 2 2 3 3" xfId="39201" xr:uid="{00000000-0005-0000-0000-0000B9980000}"/>
    <cellStyle name="Normal 7 6 2 2 4" xfId="39202" xr:uid="{00000000-0005-0000-0000-0000BA980000}"/>
    <cellStyle name="Normal 7 6 2 2 4 2" xfId="39203" xr:uid="{00000000-0005-0000-0000-0000BB980000}"/>
    <cellStyle name="Normal 7 6 2 2 4 3" xfId="39204" xr:uid="{00000000-0005-0000-0000-0000BC980000}"/>
    <cellStyle name="Normal 7 6 2 2 5" xfId="39205" xr:uid="{00000000-0005-0000-0000-0000BD980000}"/>
    <cellStyle name="Normal 7 6 2 2 5 2" xfId="39206" xr:uid="{00000000-0005-0000-0000-0000BE980000}"/>
    <cellStyle name="Normal 7 6 2 2 5 3" xfId="39207" xr:uid="{00000000-0005-0000-0000-0000BF980000}"/>
    <cellStyle name="Normal 7 6 2 2 6" xfId="39208" xr:uid="{00000000-0005-0000-0000-0000C0980000}"/>
    <cellStyle name="Normal 7 6 2 2 6 2" xfId="39209" xr:uid="{00000000-0005-0000-0000-0000C1980000}"/>
    <cellStyle name="Normal 7 6 2 2 6 3" xfId="39210" xr:uid="{00000000-0005-0000-0000-0000C2980000}"/>
    <cellStyle name="Normal 7 6 2 2 7" xfId="39211" xr:uid="{00000000-0005-0000-0000-0000C3980000}"/>
    <cellStyle name="Normal 7 6 2 2 8" xfId="39212" xr:uid="{00000000-0005-0000-0000-0000C4980000}"/>
    <cellStyle name="Normal 7 6 2 3" xfId="39213" xr:uid="{00000000-0005-0000-0000-0000C5980000}"/>
    <cellStyle name="Normal 7 6 2 3 2" xfId="39214" xr:uid="{00000000-0005-0000-0000-0000C6980000}"/>
    <cellStyle name="Normal 7 6 2 3 2 2" xfId="39215" xr:uid="{00000000-0005-0000-0000-0000C7980000}"/>
    <cellStyle name="Normal 7 6 2 3 2 3" xfId="39216" xr:uid="{00000000-0005-0000-0000-0000C8980000}"/>
    <cellStyle name="Normal 7 6 2 3 3" xfId="39217" xr:uid="{00000000-0005-0000-0000-0000C9980000}"/>
    <cellStyle name="Normal 7 6 2 3 3 2" xfId="39218" xr:uid="{00000000-0005-0000-0000-0000CA980000}"/>
    <cellStyle name="Normal 7 6 2 3 3 3" xfId="39219" xr:uid="{00000000-0005-0000-0000-0000CB980000}"/>
    <cellStyle name="Normal 7 6 2 3 4" xfId="39220" xr:uid="{00000000-0005-0000-0000-0000CC980000}"/>
    <cellStyle name="Normal 7 6 2 3 4 2" xfId="39221" xr:uid="{00000000-0005-0000-0000-0000CD980000}"/>
    <cellStyle name="Normal 7 6 2 3 4 3" xfId="39222" xr:uid="{00000000-0005-0000-0000-0000CE980000}"/>
    <cellStyle name="Normal 7 6 2 3 5" xfId="39223" xr:uid="{00000000-0005-0000-0000-0000CF980000}"/>
    <cellStyle name="Normal 7 6 2 3 5 2" xfId="39224" xr:uid="{00000000-0005-0000-0000-0000D0980000}"/>
    <cellStyle name="Normal 7 6 2 3 5 3" xfId="39225" xr:uid="{00000000-0005-0000-0000-0000D1980000}"/>
    <cellStyle name="Normal 7 6 2 3 6" xfId="39226" xr:uid="{00000000-0005-0000-0000-0000D2980000}"/>
    <cellStyle name="Normal 7 6 2 3 7" xfId="39227" xr:uid="{00000000-0005-0000-0000-0000D3980000}"/>
    <cellStyle name="Normal 7 6 2 4" xfId="39228" xr:uid="{00000000-0005-0000-0000-0000D4980000}"/>
    <cellStyle name="Normal 7 6 2 4 2" xfId="39229" xr:uid="{00000000-0005-0000-0000-0000D5980000}"/>
    <cellStyle name="Normal 7 6 2 4 2 2" xfId="39230" xr:uid="{00000000-0005-0000-0000-0000D6980000}"/>
    <cellStyle name="Normal 7 6 2 4 2 3" xfId="39231" xr:uid="{00000000-0005-0000-0000-0000D7980000}"/>
    <cellStyle name="Normal 7 6 2 4 3" xfId="39232" xr:uid="{00000000-0005-0000-0000-0000D8980000}"/>
    <cellStyle name="Normal 7 6 2 4 3 2" xfId="39233" xr:uid="{00000000-0005-0000-0000-0000D9980000}"/>
    <cellStyle name="Normal 7 6 2 4 3 3" xfId="39234" xr:uid="{00000000-0005-0000-0000-0000DA980000}"/>
    <cellStyle name="Normal 7 6 2 4 4" xfId="39235" xr:uid="{00000000-0005-0000-0000-0000DB980000}"/>
    <cellStyle name="Normal 7 6 2 4 4 2" xfId="39236" xr:uid="{00000000-0005-0000-0000-0000DC980000}"/>
    <cellStyle name="Normal 7 6 2 4 4 3" xfId="39237" xr:uid="{00000000-0005-0000-0000-0000DD980000}"/>
    <cellStyle name="Normal 7 6 2 4 5" xfId="39238" xr:uid="{00000000-0005-0000-0000-0000DE980000}"/>
    <cellStyle name="Normal 7 6 2 4 5 2" xfId="39239" xr:uid="{00000000-0005-0000-0000-0000DF980000}"/>
    <cellStyle name="Normal 7 6 2 4 5 3" xfId="39240" xr:uid="{00000000-0005-0000-0000-0000E0980000}"/>
    <cellStyle name="Normal 7 6 2 4 6" xfId="39241" xr:uid="{00000000-0005-0000-0000-0000E1980000}"/>
    <cellStyle name="Normal 7 6 2 4 7" xfId="39242" xr:uid="{00000000-0005-0000-0000-0000E2980000}"/>
    <cellStyle name="Normal 7 6 2 5" xfId="39243" xr:uid="{00000000-0005-0000-0000-0000E3980000}"/>
    <cellStyle name="Normal 7 6 2 5 2" xfId="39244" xr:uid="{00000000-0005-0000-0000-0000E4980000}"/>
    <cellStyle name="Normal 7 6 2 5 2 2" xfId="39245" xr:uid="{00000000-0005-0000-0000-0000E5980000}"/>
    <cellStyle name="Normal 7 6 2 5 2 3" xfId="39246" xr:uid="{00000000-0005-0000-0000-0000E6980000}"/>
    <cellStyle name="Normal 7 6 2 5 3" xfId="39247" xr:uid="{00000000-0005-0000-0000-0000E7980000}"/>
    <cellStyle name="Normal 7 6 2 5 3 2" xfId="39248" xr:uid="{00000000-0005-0000-0000-0000E8980000}"/>
    <cellStyle name="Normal 7 6 2 5 3 3" xfId="39249" xr:uid="{00000000-0005-0000-0000-0000E9980000}"/>
    <cellStyle name="Normal 7 6 2 5 4" xfId="39250" xr:uid="{00000000-0005-0000-0000-0000EA980000}"/>
    <cellStyle name="Normal 7 6 2 5 4 2" xfId="39251" xr:uid="{00000000-0005-0000-0000-0000EB980000}"/>
    <cellStyle name="Normal 7 6 2 5 4 3" xfId="39252" xr:uid="{00000000-0005-0000-0000-0000EC980000}"/>
    <cellStyle name="Normal 7 6 2 5 5" xfId="39253" xr:uid="{00000000-0005-0000-0000-0000ED980000}"/>
    <cellStyle name="Normal 7 6 2 5 5 2" xfId="39254" xr:uid="{00000000-0005-0000-0000-0000EE980000}"/>
    <cellStyle name="Normal 7 6 2 5 5 3" xfId="39255" xr:uid="{00000000-0005-0000-0000-0000EF980000}"/>
    <cellStyle name="Normal 7 6 2 5 6" xfId="39256" xr:uid="{00000000-0005-0000-0000-0000F0980000}"/>
    <cellStyle name="Normal 7 6 2 5 7" xfId="39257" xr:uid="{00000000-0005-0000-0000-0000F1980000}"/>
    <cellStyle name="Normal 7 6 2 6" xfId="39258" xr:uid="{00000000-0005-0000-0000-0000F2980000}"/>
    <cellStyle name="Normal 7 6 2 6 2" xfId="39259" xr:uid="{00000000-0005-0000-0000-0000F3980000}"/>
    <cellStyle name="Normal 7 6 2 6 3" xfId="39260" xr:uid="{00000000-0005-0000-0000-0000F4980000}"/>
    <cellStyle name="Normal 7 6 2 7" xfId="39261" xr:uid="{00000000-0005-0000-0000-0000F5980000}"/>
    <cellStyle name="Normal 7 6 2 7 2" xfId="39262" xr:uid="{00000000-0005-0000-0000-0000F6980000}"/>
    <cellStyle name="Normal 7 6 2 7 3" xfId="39263" xr:uid="{00000000-0005-0000-0000-0000F7980000}"/>
    <cellStyle name="Normal 7 6 2 8" xfId="39264" xr:uid="{00000000-0005-0000-0000-0000F8980000}"/>
    <cellStyle name="Normal 7 6 2 8 2" xfId="39265" xr:uid="{00000000-0005-0000-0000-0000F9980000}"/>
    <cellStyle name="Normal 7 6 2 8 3" xfId="39266" xr:uid="{00000000-0005-0000-0000-0000FA980000}"/>
    <cellStyle name="Normal 7 6 2 9" xfId="39267" xr:uid="{00000000-0005-0000-0000-0000FB980000}"/>
    <cellStyle name="Normal 7 6 2 9 2" xfId="39268" xr:uid="{00000000-0005-0000-0000-0000FC980000}"/>
    <cellStyle name="Normal 7 6 2 9 3" xfId="39269" xr:uid="{00000000-0005-0000-0000-0000FD980000}"/>
    <cellStyle name="Normal 7 6 3" xfId="39270" xr:uid="{00000000-0005-0000-0000-0000FE980000}"/>
    <cellStyle name="Normal 7 6 3 2" xfId="39271" xr:uid="{00000000-0005-0000-0000-0000FF980000}"/>
    <cellStyle name="Normal 7 6 3 2 2" xfId="39272" xr:uid="{00000000-0005-0000-0000-000000990000}"/>
    <cellStyle name="Normal 7 6 3 2 2 2" xfId="39273" xr:uid="{00000000-0005-0000-0000-000001990000}"/>
    <cellStyle name="Normal 7 6 3 2 2 3" xfId="39274" xr:uid="{00000000-0005-0000-0000-000002990000}"/>
    <cellStyle name="Normal 7 6 3 2 3" xfId="39275" xr:uid="{00000000-0005-0000-0000-000003990000}"/>
    <cellStyle name="Normal 7 6 3 2 3 2" xfId="39276" xr:uid="{00000000-0005-0000-0000-000004990000}"/>
    <cellStyle name="Normal 7 6 3 2 3 3" xfId="39277" xr:uid="{00000000-0005-0000-0000-000005990000}"/>
    <cellStyle name="Normal 7 6 3 2 4" xfId="39278" xr:uid="{00000000-0005-0000-0000-000006990000}"/>
    <cellStyle name="Normal 7 6 3 2 4 2" xfId="39279" xr:uid="{00000000-0005-0000-0000-000007990000}"/>
    <cellStyle name="Normal 7 6 3 2 4 3" xfId="39280" xr:uid="{00000000-0005-0000-0000-000008990000}"/>
    <cellStyle name="Normal 7 6 3 2 5" xfId="39281" xr:uid="{00000000-0005-0000-0000-000009990000}"/>
    <cellStyle name="Normal 7 6 3 2 5 2" xfId="39282" xr:uid="{00000000-0005-0000-0000-00000A990000}"/>
    <cellStyle name="Normal 7 6 3 2 5 3" xfId="39283" xr:uid="{00000000-0005-0000-0000-00000B990000}"/>
    <cellStyle name="Normal 7 6 3 2 6" xfId="39284" xr:uid="{00000000-0005-0000-0000-00000C990000}"/>
    <cellStyle name="Normal 7 6 3 2 7" xfId="39285" xr:uid="{00000000-0005-0000-0000-00000D990000}"/>
    <cellStyle name="Normal 7 6 3 3" xfId="39286" xr:uid="{00000000-0005-0000-0000-00000E990000}"/>
    <cellStyle name="Normal 7 6 3 3 2" xfId="39287" xr:uid="{00000000-0005-0000-0000-00000F990000}"/>
    <cellStyle name="Normal 7 6 3 3 3" xfId="39288" xr:uid="{00000000-0005-0000-0000-000010990000}"/>
    <cellStyle name="Normal 7 6 3 4" xfId="39289" xr:uid="{00000000-0005-0000-0000-000011990000}"/>
    <cellStyle name="Normal 7 6 3 4 2" xfId="39290" xr:uid="{00000000-0005-0000-0000-000012990000}"/>
    <cellStyle name="Normal 7 6 3 4 3" xfId="39291" xr:uid="{00000000-0005-0000-0000-000013990000}"/>
    <cellStyle name="Normal 7 6 3 5" xfId="39292" xr:uid="{00000000-0005-0000-0000-000014990000}"/>
    <cellStyle name="Normal 7 6 3 5 2" xfId="39293" xr:uid="{00000000-0005-0000-0000-000015990000}"/>
    <cellStyle name="Normal 7 6 3 5 3" xfId="39294" xr:uid="{00000000-0005-0000-0000-000016990000}"/>
    <cellStyle name="Normal 7 6 3 6" xfId="39295" xr:uid="{00000000-0005-0000-0000-000017990000}"/>
    <cellStyle name="Normal 7 6 3 6 2" xfId="39296" xr:uid="{00000000-0005-0000-0000-000018990000}"/>
    <cellStyle name="Normal 7 6 3 6 3" xfId="39297" xr:uid="{00000000-0005-0000-0000-000019990000}"/>
    <cellStyle name="Normal 7 6 3 7" xfId="39298" xr:uid="{00000000-0005-0000-0000-00001A990000}"/>
    <cellStyle name="Normal 7 6 3 8" xfId="39299" xr:uid="{00000000-0005-0000-0000-00001B990000}"/>
    <cellStyle name="Normal 7 6 4" xfId="39300" xr:uid="{00000000-0005-0000-0000-00001C990000}"/>
    <cellStyle name="Normal 7 6 4 2" xfId="39301" xr:uid="{00000000-0005-0000-0000-00001D990000}"/>
    <cellStyle name="Normal 7 6 4 2 2" xfId="39302" xr:uid="{00000000-0005-0000-0000-00001E990000}"/>
    <cellStyle name="Normal 7 6 4 2 2 2" xfId="39303" xr:uid="{00000000-0005-0000-0000-00001F990000}"/>
    <cellStyle name="Normal 7 6 4 2 2 3" xfId="39304" xr:uid="{00000000-0005-0000-0000-000020990000}"/>
    <cellStyle name="Normal 7 6 4 2 3" xfId="39305" xr:uid="{00000000-0005-0000-0000-000021990000}"/>
    <cellStyle name="Normal 7 6 4 2 3 2" xfId="39306" xr:uid="{00000000-0005-0000-0000-000022990000}"/>
    <cellStyle name="Normal 7 6 4 2 3 3" xfId="39307" xr:uid="{00000000-0005-0000-0000-000023990000}"/>
    <cellStyle name="Normal 7 6 4 2 4" xfId="39308" xr:uid="{00000000-0005-0000-0000-000024990000}"/>
    <cellStyle name="Normal 7 6 4 2 4 2" xfId="39309" xr:uid="{00000000-0005-0000-0000-000025990000}"/>
    <cellStyle name="Normal 7 6 4 2 4 3" xfId="39310" xr:uid="{00000000-0005-0000-0000-000026990000}"/>
    <cellStyle name="Normal 7 6 4 2 5" xfId="39311" xr:uid="{00000000-0005-0000-0000-000027990000}"/>
    <cellStyle name="Normal 7 6 4 2 5 2" xfId="39312" xr:uid="{00000000-0005-0000-0000-000028990000}"/>
    <cellStyle name="Normal 7 6 4 2 5 3" xfId="39313" xr:uid="{00000000-0005-0000-0000-000029990000}"/>
    <cellStyle name="Normal 7 6 4 2 6" xfId="39314" xr:uid="{00000000-0005-0000-0000-00002A990000}"/>
    <cellStyle name="Normal 7 6 4 2 7" xfId="39315" xr:uid="{00000000-0005-0000-0000-00002B990000}"/>
    <cellStyle name="Normal 7 6 4 3" xfId="39316" xr:uid="{00000000-0005-0000-0000-00002C990000}"/>
    <cellStyle name="Normal 7 6 4 3 2" xfId="39317" xr:uid="{00000000-0005-0000-0000-00002D990000}"/>
    <cellStyle name="Normal 7 6 4 3 3" xfId="39318" xr:uid="{00000000-0005-0000-0000-00002E990000}"/>
    <cellStyle name="Normal 7 6 4 4" xfId="39319" xr:uid="{00000000-0005-0000-0000-00002F990000}"/>
    <cellStyle name="Normal 7 6 4 4 2" xfId="39320" xr:uid="{00000000-0005-0000-0000-000030990000}"/>
    <cellStyle name="Normal 7 6 4 4 3" xfId="39321" xr:uid="{00000000-0005-0000-0000-000031990000}"/>
    <cellStyle name="Normal 7 6 4 5" xfId="39322" xr:uid="{00000000-0005-0000-0000-000032990000}"/>
    <cellStyle name="Normal 7 6 4 5 2" xfId="39323" xr:uid="{00000000-0005-0000-0000-000033990000}"/>
    <cellStyle name="Normal 7 6 4 5 3" xfId="39324" xr:uid="{00000000-0005-0000-0000-000034990000}"/>
    <cellStyle name="Normal 7 6 4 6" xfId="39325" xr:uid="{00000000-0005-0000-0000-000035990000}"/>
    <cellStyle name="Normal 7 6 4 6 2" xfId="39326" xr:uid="{00000000-0005-0000-0000-000036990000}"/>
    <cellStyle name="Normal 7 6 4 6 3" xfId="39327" xr:uid="{00000000-0005-0000-0000-000037990000}"/>
    <cellStyle name="Normal 7 6 4 7" xfId="39328" xr:uid="{00000000-0005-0000-0000-000038990000}"/>
    <cellStyle name="Normal 7 6 4 8" xfId="39329" xr:uid="{00000000-0005-0000-0000-000039990000}"/>
    <cellStyle name="Normal 7 6 5" xfId="39330" xr:uid="{00000000-0005-0000-0000-00003A990000}"/>
    <cellStyle name="Normal 7 6 5 2" xfId="39331" xr:uid="{00000000-0005-0000-0000-00003B990000}"/>
    <cellStyle name="Normal 7 6 5 2 2" xfId="39332" xr:uid="{00000000-0005-0000-0000-00003C990000}"/>
    <cellStyle name="Normal 7 6 5 2 3" xfId="39333" xr:uid="{00000000-0005-0000-0000-00003D990000}"/>
    <cellStyle name="Normal 7 6 5 3" xfId="39334" xr:uid="{00000000-0005-0000-0000-00003E990000}"/>
    <cellStyle name="Normal 7 6 5 3 2" xfId="39335" xr:uid="{00000000-0005-0000-0000-00003F990000}"/>
    <cellStyle name="Normal 7 6 5 3 3" xfId="39336" xr:uid="{00000000-0005-0000-0000-000040990000}"/>
    <cellStyle name="Normal 7 6 5 4" xfId="39337" xr:uid="{00000000-0005-0000-0000-000041990000}"/>
    <cellStyle name="Normal 7 6 5 4 2" xfId="39338" xr:uid="{00000000-0005-0000-0000-000042990000}"/>
    <cellStyle name="Normal 7 6 5 4 3" xfId="39339" xr:uid="{00000000-0005-0000-0000-000043990000}"/>
    <cellStyle name="Normal 7 6 5 5" xfId="39340" xr:uid="{00000000-0005-0000-0000-000044990000}"/>
    <cellStyle name="Normal 7 6 5 5 2" xfId="39341" xr:uid="{00000000-0005-0000-0000-000045990000}"/>
    <cellStyle name="Normal 7 6 5 5 3" xfId="39342" xr:uid="{00000000-0005-0000-0000-000046990000}"/>
    <cellStyle name="Normal 7 6 5 6" xfId="39343" xr:uid="{00000000-0005-0000-0000-000047990000}"/>
    <cellStyle name="Normal 7 6 5 7" xfId="39344" xr:uid="{00000000-0005-0000-0000-000048990000}"/>
    <cellStyle name="Normal 7 6 6" xfId="39345" xr:uid="{00000000-0005-0000-0000-000049990000}"/>
    <cellStyle name="Normal 7 6 6 2" xfId="39346" xr:uid="{00000000-0005-0000-0000-00004A990000}"/>
    <cellStyle name="Normal 7 6 6 2 2" xfId="39347" xr:uid="{00000000-0005-0000-0000-00004B990000}"/>
    <cellStyle name="Normal 7 6 6 2 3" xfId="39348" xr:uid="{00000000-0005-0000-0000-00004C990000}"/>
    <cellStyle name="Normal 7 6 6 3" xfId="39349" xr:uid="{00000000-0005-0000-0000-00004D990000}"/>
    <cellStyle name="Normal 7 6 6 3 2" xfId="39350" xr:uid="{00000000-0005-0000-0000-00004E990000}"/>
    <cellStyle name="Normal 7 6 6 3 3" xfId="39351" xr:uid="{00000000-0005-0000-0000-00004F990000}"/>
    <cellStyle name="Normal 7 6 6 4" xfId="39352" xr:uid="{00000000-0005-0000-0000-000050990000}"/>
    <cellStyle name="Normal 7 6 6 4 2" xfId="39353" xr:uid="{00000000-0005-0000-0000-000051990000}"/>
    <cellStyle name="Normal 7 6 6 4 3" xfId="39354" xr:uid="{00000000-0005-0000-0000-000052990000}"/>
    <cellStyle name="Normal 7 6 6 5" xfId="39355" xr:uid="{00000000-0005-0000-0000-000053990000}"/>
    <cellStyle name="Normal 7 6 6 5 2" xfId="39356" xr:uid="{00000000-0005-0000-0000-000054990000}"/>
    <cellStyle name="Normal 7 6 6 5 3" xfId="39357" xr:uid="{00000000-0005-0000-0000-000055990000}"/>
    <cellStyle name="Normal 7 6 6 6" xfId="39358" xr:uid="{00000000-0005-0000-0000-000056990000}"/>
    <cellStyle name="Normal 7 6 6 7" xfId="39359" xr:uid="{00000000-0005-0000-0000-000057990000}"/>
    <cellStyle name="Normal 7 6 7" xfId="39360" xr:uid="{00000000-0005-0000-0000-000058990000}"/>
    <cellStyle name="Normal 7 6 7 2" xfId="39361" xr:uid="{00000000-0005-0000-0000-000059990000}"/>
    <cellStyle name="Normal 7 6 7 2 2" xfId="39362" xr:uid="{00000000-0005-0000-0000-00005A990000}"/>
    <cellStyle name="Normal 7 6 7 2 3" xfId="39363" xr:uid="{00000000-0005-0000-0000-00005B990000}"/>
    <cellStyle name="Normal 7 6 7 3" xfId="39364" xr:uid="{00000000-0005-0000-0000-00005C990000}"/>
    <cellStyle name="Normal 7 6 7 3 2" xfId="39365" xr:uid="{00000000-0005-0000-0000-00005D990000}"/>
    <cellStyle name="Normal 7 6 7 3 3" xfId="39366" xr:uid="{00000000-0005-0000-0000-00005E990000}"/>
    <cellStyle name="Normal 7 6 7 4" xfId="39367" xr:uid="{00000000-0005-0000-0000-00005F990000}"/>
    <cellStyle name="Normal 7 6 7 4 2" xfId="39368" xr:uid="{00000000-0005-0000-0000-000060990000}"/>
    <cellStyle name="Normal 7 6 7 4 3" xfId="39369" xr:uid="{00000000-0005-0000-0000-000061990000}"/>
    <cellStyle name="Normal 7 6 7 5" xfId="39370" xr:uid="{00000000-0005-0000-0000-000062990000}"/>
    <cellStyle name="Normal 7 6 7 5 2" xfId="39371" xr:uid="{00000000-0005-0000-0000-000063990000}"/>
    <cellStyle name="Normal 7 6 7 5 3" xfId="39372" xr:uid="{00000000-0005-0000-0000-000064990000}"/>
    <cellStyle name="Normal 7 6 7 6" xfId="39373" xr:uid="{00000000-0005-0000-0000-000065990000}"/>
    <cellStyle name="Normal 7 6 7 7" xfId="39374" xr:uid="{00000000-0005-0000-0000-000066990000}"/>
    <cellStyle name="Normal 7 6 8" xfId="39375" xr:uid="{00000000-0005-0000-0000-000067990000}"/>
    <cellStyle name="Normal 7 6 8 2" xfId="39376" xr:uid="{00000000-0005-0000-0000-000068990000}"/>
    <cellStyle name="Normal 7 6 8 2 2" xfId="39377" xr:uid="{00000000-0005-0000-0000-000069990000}"/>
    <cellStyle name="Normal 7 6 8 2 3" xfId="39378" xr:uid="{00000000-0005-0000-0000-00006A990000}"/>
    <cellStyle name="Normal 7 6 8 3" xfId="39379" xr:uid="{00000000-0005-0000-0000-00006B990000}"/>
    <cellStyle name="Normal 7 6 8 3 2" xfId="39380" xr:uid="{00000000-0005-0000-0000-00006C990000}"/>
    <cellStyle name="Normal 7 6 8 3 3" xfId="39381" xr:uid="{00000000-0005-0000-0000-00006D990000}"/>
    <cellStyle name="Normal 7 6 8 4" xfId="39382" xr:uid="{00000000-0005-0000-0000-00006E990000}"/>
    <cellStyle name="Normal 7 6 8 4 2" xfId="39383" xr:uid="{00000000-0005-0000-0000-00006F990000}"/>
    <cellStyle name="Normal 7 6 8 4 3" xfId="39384" xr:uid="{00000000-0005-0000-0000-000070990000}"/>
    <cellStyle name="Normal 7 6 8 5" xfId="39385" xr:uid="{00000000-0005-0000-0000-000071990000}"/>
    <cellStyle name="Normal 7 6 8 5 2" xfId="39386" xr:uid="{00000000-0005-0000-0000-000072990000}"/>
    <cellStyle name="Normal 7 6 8 5 3" xfId="39387" xr:uid="{00000000-0005-0000-0000-000073990000}"/>
    <cellStyle name="Normal 7 6 8 6" xfId="39388" xr:uid="{00000000-0005-0000-0000-000074990000}"/>
    <cellStyle name="Normal 7 6 8 7" xfId="39389" xr:uid="{00000000-0005-0000-0000-000075990000}"/>
    <cellStyle name="Normal 7 6 9" xfId="39390" xr:uid="{00000000-0005-0000-0000-000076990000}"/>
    <cellStyle name="Normal 7 6 9 2" xfId="39391" xr:uid="{00000000-0005-0000-0000-000077990000}"/>
    <cellStyle name="Normal 7 6 9 3" xfId="39392" xr:uid="{00000000-0005-0000-0000-000078990000}"/>
    <cellStyle name="Normal 7 7" xfId="39393" xr:uid="{00000000-0005-0000-0000-000079990000}"/>
    <cellStyle name="Normal 7 7 10" xfId="39394" xr:uid="{00000000-0005-0000-0000-00007A990000}"/>
    <cellStyle name="Normal 7 7 11" xfId="39395" xr:uid="{00000000-0005-0000-0000-00007B990000}"/>
    <cellStyle name="Normal 7 7 2" xfId="39396" xr:uid="{00000000-0005-0000-0000-00007C990000}"/>
    <cellStyle name="Normal 7 7 2 2" xfId="39397" xr:uid="{00000000-0005-0000-0000-00007D990000}"/>
    <cellStyle name="Normal 7 7 2 2 2" xfId="39398" xr:uid="{00000000-0005-0000-0000-00007E990000}"/>
    <cellStyle name="Normal 7 7 2 2 2 2" xfId="39399" xr:uid="{00000000-0005-0000-0000-00007F990000}"/>
    <cellStyle name="Normal 7 7 2 2 2 3" xfId="39400" xr:uid="{00000000-0005-0000-0000-000080990000}"/>
    <cellStyle name="Normal 7 7 2 2 3" xfId="39401" xr:uid="{00000000-0005-0000-0000-000081990000}"/>
    <cellStyle name="Normal 7 7 2 2 3 2" xfId="39402" xr:uid="{00000000-0005-0000-0000-000082990000}"/>
    <cellStyle name="Normal 7 7 2 2 3 3" xfId="39403" xr:uid="{00000000-0005-0000-0000-000083990000}"/>
    <cellStyle name="Normal 7 7 2 2 4" xfId="39404" xr:uid="{00000000-0005-0000-0000-000084990000}"/>
    <cellStyle name="Normal 7 7 2 2 4 2" xfId="39405" xr:uid="{00000000-0005-0000-0000-000085990000}"/>
    <cellStyle name="Normal 7 7 2 2 4 3" xfId="39406" xr:uid="{00000000-0005-0000-0000-000086990000}"/>
    <cellStyle name="Normal 7 7 2 2 5" xfId="39407" xr:uid="{00000000-0005-0000-0000-000087990000}"/>
    <cellStyle name="Normal 7 7 2 2 5 2" xfId="39408" xr:uid="{00000000-0005-0000-0000-000088990000}"/>
    <cellStyle name="Normal 7 7 2 2 5 3" xfId="39409" xr:uid="{00000000-0005-0000-0000-000089990000}"/>
    <cellStyle name="Normal 7 7 2 2 6" xfId="39410" xr:uid="{00000000-0005-0000-0000-00008A990000}"/>
    <cellStyle name="Normal 7 7 2 2 7" xfId="39411" xr:uid="{00000000-0005-0000-0000-00008B990000}"/>
    <cellStyle name="Normal 7 7 2 3" xfId="39412" xr:uid="{00000000-0005-0000-0000-00008C990000}"/>
    <cellStyle name="Normal 7 7 2 3 2" xfId="39413" xr:uid="{00000000-0005-0000-0000-00008D990000}"/>
    <cellStyle name="Normal 7 7 2 3 3" xfId="39414" xr:uid="{00000000-0005-0000-0000-00008E990000}"/>
    <cellStyle name="Normal 7 7 2 4" xfId="39415" xr:uid="{00000000-0005-0000-0000-00008F990000}"/>
    <cellStyle name="Normal 7 7 2 4 2" xfId="39416" xr:uid="{00000000-0005-0000-0000-000090990000}"/>
    <cellStyle name="Normal 7 7 2 4 3" xfId="39417" xr:uid="{00000000-0005-0000-0000-000091990000}"/>
    <cellStyle name="Normal 7 7 2 5" xfId="39418" xr:uid="{00000000-0005-0000-0000-000092990000}"/>
    <cellStyle name="Normal 7 7 2 5 2" xfId="39419" xr:uid="{00000000-0005-0000-0000-000093990000}"/>
    <cellStyle name="Normal 7 7 2 5 3" xfId="39420" xr:uid="{00000000-0005-0000-0000-000094990000}"/>
    <cellStyle name="Normal 7 7 2 6" xfId="39421" xr:uid="{00000000-0005-0000-0000-000095990000}"/>
    <cellStyle name="Normal 7 7 2 6 2" xfId="39422" xr:uid="{00000000-0005-0000-0000-000096990000}"/>
    <cellStyle name="Normal 7 7 2 6 3" xfId="39423" xr:uid="{00000000-0005-0000-0000-000097990000}"/>
    <cellStyle name="Normal 7 7 2 7" xfId="39424" xr:uid="{00000000-0005-0000-0000-000098990000}"/>
    <cellStyle name="Normal 7 7 2 8" xfId="39425" xr:uid="{00000000-0005-0000-0000-000099990000}"/>
    <cellStyle name="Normal 7 7 3" xfId="39426" xr:uid="{00000000-0005-0000-0000-00009A990000}"/>
    <cellStyle name="Normal 7 7 3 2" xfId="39427" xr:uid="{00000000-0005-0000-0000-00009B990000}"/>
    <cellStyle name="Normal 7 7 3 2 2" xfId="39428" xr:uid="{00000000-0005-0000-0000-00009C990000}"/>
    <cellStyle name="Normal 7 7 3 2 3" xfId="39429" xr:uid="{00000000-0005-0000-0000-00009D990000}"/>
    <cellStyle name="Normal 7 7 3 3" xfId="39430" xr:uid="{00000000-0005-0000-0000-00009E990000}"/>
    <cellStyle name="Normal 7 7 3 3 2" xfId="39431" xr:uid="{00000000-0005-0000-0000-00009F990000}"/>
    <cellStyle name="Normal 7 7 3 3 3" xfId="39432" xr:uid="{00000000-0005-0000-0000-0000A0990000}"/>
    <cellStyle name="Normal 7 7 3 4" xfId="39433" xr:uid="{00000000-0005-0000-0000-0000A1990000}"/>
    <cellStyle name="Normal 7 7 3 4 2" xfId="39434" xr:uid="{00000000-0005-0000-0000-0000A2990000}"/>
    <cellStyle name="Normal 7 7 3 4 3" xfId="39435" xr:uid="{00000000-0005-0000-0000-0000A3990000}"/>
    <cellStyle name="Normal 7 7 3 5" xfId="39436" xr:uid="{00000000-0005-0000-0000-0000A4990000}"/>
    <cellStyle name="Normal 7 7 3 5 2" xfId="39437" xr:uid="{00000000-0005-0000-0000-0000A5990000}"/>
    <cellStyle name="Normal 7 7 3 5 3" xfId="39438" xr:uid="{00000000-0005-0000-0000-0000A6990000}"/>
    <cellStyle name="Normal 7 7 3 6" xfId="39439" xr:uid="{00000000-0005-0000-0000-0000A7990000}"/>
    <cellStyle name="Normal 7 7 3 7" xfId="39440" xr:uid="{00000000-0005-0000-0000-0000A8990000}"/>
    <cellStyle name="Normal 7 7 4" xfId="39441" xr:uid="{00000000-0005-0000-0000-0000A9990000}"/>
    <cellStyle name="Normal 7 7 4 2" xfId="39442" xr:uid="{00000000-0005-0000-0000-0000AA990000}"/>
    <cellStyle name="Normal 7 7 4 2 2" xfId="39443" xr:uid="{00000000-0005-0000-0000-0000AB990000}"/>
    <cellStyle name="Normal 7 7 4 2 3" xfId="39444" xr:uid="{00000000-0005-0000-0000-0000AC990000}"/>
    <cellStyle name="Normal 7 7 4 3" xfId="39445" xr:uid="{00000000-0005-0000-0000-0000AD990000}"/>
    <cellStyle name="Normal 7 7 4 3 2" xfId="39446" xr:uid="{00000000-0005-0000-0000-0000AE990000}"/>
    <cellStyle name="Normal 7 7 4 3 3" xfId="39447" xr:uid="{00000000-0005-0000-0000-0000AF990000}"/>
    <cellStyle name="Normal 7 7 4 4" xfId="39448" xr:uid="{00000000-0005-0000-0000-0000B0990000}"/>
    <cellStyle name="Normal 7 7 4 4 2" xfId="39449" xr:uid="{00000000-0005-0000-0000-0000B1990000}"/>
    <cellStyle name="Normal 7 7 4 4 3" xfId="39450" xr:uid="{00000000-0005-0000-0000-0000B2990000}"/>
    <cellStyle name="Normal 7 7 4 5" xfId="39451" xr:uid="{00000000-0005-0000-0000-0000B3990000}"/>
    <cellStyle name="Normal 7 7 4 5 2" xfId="39452" xr:uid="{00000000-0005-0000-0000-0000B4990000}"/>
    <cellStyle name="Normal 7 7 4 5 3" xfId="39453" xr:uid="{00000000-0005-0000-0000-0000B5990000}"/>
    <cellStyle name="Normal 7 7 4 6" xfId="39454" xr:uid="{00000000-0005-0000-0000-0000B6990000}"/>
    <cellStyle name="Normal 7 7 4 7" xfId="39455" xr:uid="{00000000-0005-0000-0000-0000B7990000}"/>
    <cellStyle name="Normal 7 7 5" xfId="39456" xr:uid="{00000000-0005-0000-0000-0000B8990000}"/>
    <cellStyle name="Normal 7 7 5 2" xfId="39457" xr:uid="{00000000-0005-0000-0000-0000B9990000}"/>
    <cellStyle name="Normal 7 7 5 2 2" xfId="39458" xr:uid="{00000000-0005-0000-0000-0000BA990000}"/>
    <cellStyle name="Normal 7 7 5 2 3" xfId="39459" xr:uid="{00000000-0005-0000-0000-0000BB990000}"/>
    <cellStyle name="Normal 7 7 5 3" xfId="39460" xr:uid="{00000000-0005-0000-0000-0000BC990000}"/>
    <cellStyle name="Normal 7 7 5 3 2" xfId="39461" xr:uid="{00000000-0005-0000-0000-0000BD990000}"/>
    <cellStyle name="Normal 7 7 5 3 3" xfId="39462" xr:uid="{00000000-0005-0000-0000-0000BE990000}"/>
    <cellStyle name="Normal 7 7 5 4" xfId="39463" xr:uid="{00000000-0005-0000-0000-0000BF990000}"/>
    <cellStyle name="Normal 7 7 5 4 2" xfId="39464" xr:uid="{00000000-0005-0000-0000-0000C0990000}"/>
    <cellStyle name="Normal 7 7 5 4 3" xfId="39465" xr:uid="{00000000-0005-0000-0000-0000C1990000}"/>
    <cellStyle name="Normal 7 7 5 5" xfId="39466" xr:uid="{00000000-0005-0000-0000-0000C2990000}"/>
    <cellStyle name="Normal 7 7 5 5 2" xfId="39467" xr:uid="{00000000-0005-0000-0000-0000C3990000}"/>
    <cellStyle name="Normal 7 7 5 5 3" xfId="39468" xr:uid="{00000000-0005-0000-0000-0000C4990000}"/>
    <cellStyle name="Normal 7 7 5 6" xfId="39469" xr:uid="{00000000-0005-0000-0000-0000C5990000}"/>
    <cellStyle name="Normal 7 7 5 7" xfId="39470" xr:uid="{00000000-0005-0000-0000-0000C6990000}"/>
    <cellStyle name="Normal 7 7 6" xfId="39471" xr:uid="{00000000-0005-0000-0000-0000C7990000}"/>
    <cellStyle name="Normal 7 7 6 2" xfId="39472" xr:uid="{00000000-0005-0000-0000-0000C8990000}"/>
    <cellStyle name="Normal 7 7 6 3" xfId="39473" xr:uid="{00000000-0005-0000-0000-0000C9990000}"/>
    <cellStyle name="Normal 7 7 7" xfId="39474" xr:uid="{00000000-0005-0000-0000-0000CA990000}"/>
    <cellStyle name="Normal 7 7 7 2" xfId="39475" xr:uid="{00000000-0005-0000-0000-0000CB990000}"/>
    <cellStyle name="Normal 7 7 7 3" xfId="39476" xr:uid="{00000000-0005-0000-0000-0000CC990000}"/>
    <cellStyle name="Normal 7 7 8" xfId="39477" xr:uid="{00000000-0005-0000-0000-0000CD990000}"/>
    <cellStyle name="Normal 7 7 8 2" xfId="39478" xr:uid="{00000000-0005-0000-0000-0000CE990000}"/>
    <cellStyle name="Normal 7 7 8 3" xfId="39479" xr:uid="{00000000-0005-0000-0000-0000CF990000}"/>
    <cellStyle name="Normal 7 7 9" xfId="39480" xr:uid="{00000000-0005-0000-0000-0000D0990000}"/>
    <cellStyle name="Normal 7 7 9 2" xfId="39481" xr:uid="{00000000-0005-0000-0000-0000D1990000}"/>
    <cellStyle name="Normal 7 7 9 3" xfId="39482" xr:uid="{00000000-0005-0000-0000-0000D2990000}"/>
    <cellStyle name="Normal 7 8" xfId="39483" xr:uid="{00000000-0005-0000-0000-0000D3990000}"/>
    <cellStyle name="Normal 7 8 2" xfId="39484" xr:uid="{00000000-0005-0000-0000-0000D4990000}"/>
    <cellStyle name="Normal 7 8 2 2" xfId="39485" xr:uid="{00000000-0005-0000-0000-0000D5990000}"/>
    <cellStyle name="Normal 7 8 2 2 2" xfId="39486" xr:uid="{00000000-0005-0000-0000-0000D6990000}"/>
    <cellStyle name="Normal 7 8 2 2 3" xfId="39487" xr:uid="{00000000-0005-0000-0000-0000D7990000}"/>
    <cellStyle name="Normal 7 8 2 3" xfId="39488" xr:uid="{00000000-0005-0000-0000-0000D8990000}"/>
    <cellStyle name="Normal 7 8 2 3 2" xfId="39489" xr:uid="{00000000-0005-0000-0000-0000D9990000}"/>
    <cellStyle name="Normal 7 8 2 3 3" xfId="39490" xr:uid="{00000000-0005-0000-0000-0000DA990000}"/>
    <cellStyle name="Normal 7 8 2 4" xfId="39491" xr:uid="{00000000-0005-0000-0000-0000DB990000}"/>
    <cellStyle name="Normal 7 8 2 4 2" xfId="39492" xr:uid="{00000000-0005-0000-0000-0000DC990000}"/>
    <cellStyle name="Normal 7 8 2 4 3" xfId="39493" xr:uid="{00000000-0005-0000-0000-0000DD990000}"/>
    <cellStyle name="Normal 7 8 2 5" xfId="39494" xr:uid="{00000000-0005-0000-0000-0000DE990000}"/>
    <cellStyle name="Normal 7 8 2 5 2" xfId="39495" xr:uid="{00000000-0005-0000-0000-0000DF990000}"/>
    <cellStyle name="Normal 7 8 2 5 3" xfId="39496" xr:uid="{00000000-0005-0000-0000-0000E0990000}"/>
    <cellStyle name="Normal 7 8 2 6" xfId="39497" xr:uid="{00000000-0005-0000-0000-0000E1990000}"/>
    <cellStyle name="Normal 7 8 2 7" xfId="39498" xr:uid="{00000000-0005-0000-0000-0000E2990000}"/>
    <cellStyle name="Normal 7 8 3" xfId="39499" xr:uid="{00000000-0005-0000-0000-0000E3990000}"/>
    <cellStyle name="Normal 7 8 3 2" xfId="39500" xr:uid="{00000000-0005-0000-0000-0000E4990000}"/>
    <cellStyle name="Normal 7 8 3 3" xfId="39501" xr:uid="{00000000-0005-0000-0000-0000E5990000}"/>
    <cellStyle name="Normal 7 8 4" xfId="39502" xr:uid="{00000000-0005-0000-0000-0000E6990000}"/>
    <cellStyle name="Normal 7 8 4 2" xfId="39503" xr:uid="{00000000-0005-0000-0000-0000E7990000}"/>
    <cellStyle name="Normal 7 8 4 3" xfId="39504" xr:uid="{00000000-0005-0000-0000-0000E8990000}"/>
    <cellStyle name="Normal 7 8 5" xfId="39505" xr:uid="{00000000-0005-0000-0000-0000E9990000}"/>
    <cellStyle name="Normal 7 8 5 2" xfId="39506" xr:uid="{00000000-0005-0000-0000-0000EA990000}"/>
    <cellStyle name="Normal 7 8 5 3" xfId="39507" xr:uid="{00000000-0005-0000-0000-0000EB990000}"/>
    <cellStyle name="Normal 7 8 6" xfId="39508" xr:uid="{00000000-0005-0000-0000-0000EC990000}"/>
    <cellStyle name="Normal 7 8 6 2" xfId="39509" xr:uid="{00000000-0005-0000-0000-0000ED990000}"/>
    <cellStyle name="Normal 7 8 6 3" xfId="39510" xr:uid="{00000000-0005-0000-0000-0000EE990000}"/>
    <cellStyle name="Normal 7 8 7" xfId="39511" xr:uid="{00000000-0005-0000-0000-0000EF990000}"/>
    <cellStyle name="Normal 7 8 8" xfId="39512" xr:uid="{00000000-0005-0000-0000-0000F0990000}"/>
    <cellStyle name="Normal 7 9" xfId="39513" xr:uid="{00000000-0005-0000-0000-0000F1990000}"/>
    <cellStyle name="Normal 7 9 2" xfId="39514" xr:uid="{00000000-0005-0000-0000-0000F2990000}"/>
    <cellStyle name="Normal 7 9 2 2" xfId="39515" xr:uid="{00000000-0005-0000-0000-0000F3990000}"/>
    <cellStyle name="Normal 7 9 2 2 2" xfId="39516" xr:uid="{00000000-0005-0000-0000-0000F4990000}"/>
    <cellStyle name="Normal 7 9 2 2 3" xfId="39517" xr:uid="{00000000-0005-0000-0000-0000F5990000}"/>
    <cellStyle name="Normal 7 9 2 3" xfId="39518" xr:uid="{00000000-0005-0000-0000-0000F6990000}"/>
    <cellStyle name="Normal 7 9 2 3 2" xfId="39519" xr:uid="{00000000-0005-0000-0000-0000F7990000}"/>
    <cellStyle name="Normal 7 9 2 3 3" xfId="39520" xr:uid="{00000000-0005-0000-0000-0000F8990000}"/>
    <cellStyle name="Normal 7 9 2 4" xfId="39521" xr:uid="{00000000-0005-0000-0000-0000F9990000}"/>
    <cellStyle name="Normal 7 9 2 4 2" xfId="39522" xr:uid="{00000000-0005-0000-0000-0000FA990000}"/>
    <cellStyle name="Normal 7 9 2 4 3" xfId="39523" xr:uid="{00000000-0005-0000-0000-0000FB990000}"/>
    <cellStyle name="Normal 7 9 2 5" xfId="39524" xr:uid="{00000000-0005-0000-0000-0000FC990000}"/>
    <cellStyle name="Normal 7 9 2 5 2" xfId="39525" xr:uid="{00000000-0005-0000-0000-0000FD990000}"/>
    <cellStyle name="Normal 7 9 2 5 3" xfId="39526" xr:uid="{00000000-0005-0000-0000-0000FE990000}"/>
    <cellStyle name="Normal 7 9 2 6" xfId="39527" xr:uid="{00000000-0005-0000-0000-0000FF990000}"/>
    <cellStyle name="Normal 7 9 2 7" xfId="39528" xr:uid="{00000000-0005-0000-0000-0000009A0000}"/>
    <cellStyle name="Normal 7 9 3" xfId="39529" xr:uid="{00000000-0005-0000-0000-0000019A0000}"/>
    <cellStyle name="Normal 7 9 3 2" xfId="39530" xr:uid="{00000000-0005-0000-0000-0000029A0000}"/>
    <cellStyle name="Normal 7 9 3 3" xfId="39531" xr:uid="{00000000-0005-0000-0000-0000039A0000}"/>
    <cellStyle name="Normal 7 9 4" xfId="39532" xr:uid="{00000000-0005-0000-0000-0000049A0000}"/>
    <cellStyle name="Normal 7 9 4 2" xfId="39533" xr:uid="{00000000-0005-0000-0000-0000059A0000}"/>
    <cellStyle name="Normal 7 9 4 3" xfId="39534" xr:uid="{00000000-0005-0000-0000-0000069A0000}"/>
    <cellStyle name="Normal 7 9 5" xfId="39535" xr:uid="{00000000-0005-0000-0000-0000079A0000}"/>
    <cellStyle name="Normal 7 9 5 2" xfId="39536" xr:uid="{00000000-0005-0000-0000-0000089A0000}"/>
    <cellStyle name="Normal 7 9 5 3" xfId="39537" xr:uid="{00000000-0005-0000-0000-0000099A0000}"/>
    <cellStyle name="Normal 7 9 6" xfId="39538" xr:uid="{00000000-0005-0000-0000-00000A9A0000}"/>
    <cellStyle name="Normal 7 9 6 2" xfId="39539" xr:uid="{00000000-0005-0000-0000-00000B9A0000}"/>
    <cellStyle name="Normal 7 9 6 3" xfId="39540" xr:uid="{00000000-0005-0000-0000-00000C9A0000}"/>
    <cellStyle name="Normal 7 9 7" xfId="39541" xr:uid="{00000000-0005-0000-0000-00000D9A0000}"/>
    <cellStyle name="Normal 7 9 8" xfId="39542" xr:uid="{00000000-0005-0000-0000-00000E9A0000}"/>
    <cellStyle name="Normal 70" xfId="39543" xr:uid="{00000000-0005-0000-0000-00000F9A0000}"/>
    <cellStyle name="Normal 71" xfId="39544" xr:uid="{00000000-0005-0000-0000-0000109A0000}"/>
    <cellStyle name="Normal 71 2" xfId="39545" xr:uid="{00000000-0005-0000-0000-0000119A0000}"/>
    <cellStyle name="Normal 72" xfId="39546" xr:uid="{00000000-0005-0000-0000-0000129A0000}"/>
    <cellStyle name="Normal 72 2" xfId="39547" xr:uid="{00000000-0005-0000-0000-0000139A0000}"/>
    <cellStyle name="Normal 73" xfId="39548" xr:uid="{00000000-0005-0000-0000-0000149A0000}"/>
    <cellStyle name="Normal 73 2" xfId="39549" xr:uid="{00000000-0005-0000-0000-0000159A0000}"/>
    <cellStyle name="Normal 74" xfId="39550" xr:uid="{00000000-0005-0000-0000-0000169A0000}"/>
    <cellStyle name="Normal 74 2" xfId="39551" xr:uid="{00000000-0005-0000-0000-0000179A0000}"/>
    <cellStyle name="Normal 75" xfId="39552" xr:uid="{00000000-0005-0000-0000-0000189A0000}"/>
    <cellStyle name="Normal 75 2" xfId="39553" xr:uid="{00000000-0005-0000-0000-0000199A0000}"/>
    <cellStyle name="Normal 76" xfId="39554" xr:uid="{00000000-0005-0000-0000-00001A9A0000}"/>
    <cellStyle name="Normal 76 2" xfId="39555" xr:uid="{00000000-0005-0000-0000-00001B9A0000}"/>
    <cellStyle name="Normal 77" xfId="39556" xr:uid="{00000000-0005-0000-0000-00001C9A0000}"/>
    <cellStyle name="Normal 78" xfId="39557" xr:uid="{00000000-0005-0000-0000-00001D9A0000}"/>
    <cellStyle name="Normal 79" xfId="39558" xr:uid="{00000000-0005-0000-0000-00001E9A0000}"/>
    <cellStyle name="Normal 8" xfId="1247" xr:uid="{00000000-0005-0000-0000-00001F9A0000}"/>
    <cellStyle name="Normal 8 10" xfId="39559" xr:uid="{00000000-0005-0000-0000-0000209A0000}"/>
    <cellStyle name="Normal 8 10 2" xfId="39560" xr:uid="{00000000-0005-0000-0000-0000219A0000}"/>
    <cellStyle name="Normal 8 10 2 2" xfId="39561" xr:uid="{00000000-0005-0000-0000-0000229A0000}"/>
    <cellStyle name="Normal 8 10 2 3" xfId="39562" xr:uid="{00000000-0005-0000-0000-0000239A0000}"/>
    <cellStyle name="Normal 8 10 3" xfId="39563" xr:uid="{00000000-0005-0000-0000-0000249A0000}"/>
    <cellStyle name="Normal 8 10 3 2" xfId="39564" xr:uid="{00000000-0005-0000-0000-0000259A0000}"/>
    <cellStyle name="Normal 8 10 3 3" xfId="39565" xr:uid="{00000000-0005-0000-0000-0000269A0000}"/>
    <cellStyle name="Normal 8 10 4" xfId="39566" xr:uid="{00000000-0005-0000-0000-0000279A0000}"/>
    <cellStyle name="Normal 8 10 4 2" xfId="39567" xr:uid="{00000000-0005-0000-0000-0000289A0000}"/>
    <cellStyle name="Normal 8 10 4 3" xfId="39568" xr:uid="{00000000-0005-0000-0000-0000299A0000}"/>
    <cellStyle name="Normal 8 10 5" xfId="39569" xr:uid="{00000000-0005-0000-0000-00002A9A0000}"/>
    <cellStyle name="Normal 8 10 5 2" xfId="39570" xr:uid="{00000000-0005-0000-0000-00002B9A0000}"/>
    <cellStyle name="Normal 8 10 5 3" xfId="39571" xr:uid="{00000000-0005-0000-0000-00002C9A0000}"/>
    <cellStyle name="Normal 8 10 6" xfId="39572" xr:uid="{00000000-0005-0000-0000-00002D9A0000}"/>
    <cellStyle name="Normal 8 10 7" xfId="39573" xr:uid="{00000000-0005-0000-0000-00002E9A0000}"/>
    <cellStyle name="Normal 8 11" xfId="39574" xr:uid="{00000000-0005-0000-0000-00002F9A0000}"/>
    <cellStyle name="Normal 8 11 2" xfId="39575" xr:uid="{00000000-0005-0000-0000-0000309A0000}"/>
    <cellStyle name="Normal 8 11 2 2" xfId="39576" xr:uid="{00000000-0005-0000-0000-0000319A0000}"/>
    <cellStyle name="Normal 8 11 2 3" xfId="39577" xr:uid="{00000000-0005-0000-0000-0000329A0000}"/>
    <cellStyle name="Normal 8 11 3" xfId="39578" xr:uid="{00000000-0005-0000-0000-0000339A0000}"/>
    <cellStyle name="Normal 8 11 3 2" xfId="39579" xr:uid="{00000000-0005-0000-0000-0000349A0000}"/>
    <cellStyle name="Normal 8 11 3 3" xfId="39580" xr:uid="{00000000-0005-0000-0000-0000359A0000}"/>
    <cellStyle name="Normal 8 11 4" xfId="39581" xr:uid="{00000000-0005-0000-0000-0000369A0000}"/>
    <cellStyle name="Normal 8 11 4 2" xfId="39582" xr:uid="{00000000-0005-0000-0000-0000379A0000}"/>
    <cellStyle name="Normal 8 11 4 3" xfId="39583" xr:uid="{00000000-0005-0000-0000-0000389A0000}"/>
    <cellStyle name="Normal 8 11 5" xfId="39584" xr:uid="{00000000-0005-0000-0000-0000399A0000}"/>
    <cellStyle name="Normal 8 11 5 2" xfId="39585" xr:uid="{00000000-0005-0000-0000-00003A9A0000}"/>
    <cellStyle name="Normal 8 11 5 3" xfId="39586" xr:uid="{00000000-0005-0000-0000-00003B9A0000}"/>
    <cellStyle name="Normal 8 11 6" xfId="39587" xr:uid="{00000000-0005-0000-0000-00003C9A0000}"/>
    <cellStyle name="Normal 8 11 7" xfId="39588" xr:uid="{00000000-0005-0000-0000-00003D9A0000}"/>
    <cellStyle name="Normal 8 12" xfId="39589" xr:uid="{00000000-0005-0000-0000-00003E9A0000}"/>
    <cellStyle name="Normal 8 12 2" xfId="39590" xr:uid="{00000000-0005-0000-0000-00003F9A0000}"/>
    <cellStyle name="Normal 8 12 2 2" xfId="39591" xr:uid="{00000000-0005-0000-0000-0000409A0000}"/>
    <cellStyle name="Normal 8 12 2 3" xfId="39592" xr:uid="{00000000-0005-0000-0000-0000419A0000}"/>
    <cellStyle name="Normal 8 12 3" xfId="39593" xr:uid="{00000000-0005-0000-0000-0000429A0000}"/>
    <cellStyle name="Normal 8 12 3 2" xfId="39594" xr:uid="{00000000-0005-0000-0000-0000439A0000}"/>
    <cellStyle name="Normal 8 12 3 3" xfId="39595" xr:uid="{00000000-0005-0000-0000-0000449A0000}"/>
    <cellStyle name="Normal 8 12 4" xfId="39596" xr:uid="{00000000-0005-0000-0000-0000459A0000}"/>
    <cellStyle name="Normal 8 12 4 2" xfId="39597" xr:uid="{00000000-0005-0000-0000-0000469A0000}"/>
    <cellStyle name="Normal 8 12 4 3" xfId="39598" xr:uid="{00000000-0005-0000-0000-0000479A0000}"/>
    <cellStyle name="Normal 8 12 5" xfId="39599" xr:uid="{00000000-0005-0000-0000-0000489A0000}"/>
    <cellStyle name="Normal 8 12 5 2" xfId="39600" xr:uid="{00000000-0005-0000-0000-0000499A0000}"/>
    <cellStyle name="Normal 8 12 5 3" xfId="39601" xr:uid="{00000000-0005-0000-0000-00004A9A0000}"/>
    <cellStyle name="Normal 8 12 6" xfId="39602" xr:uid="{00000000-0005-0000-0000-00004B9A0000}"/>
    <cellStyle name="Normal 8 12 7" xfId="39603" xr:uid="{00000000-0005-0000-0000-00004C9A0000}"/>
    <cellStyle name="Normal 8 13" xfId="39604" xr:uid="{00000000-0005-0000-0000-00004D9A0000}"/>
    <cellStyle name="Normal 8 13 2" xfId="39605" xr:uid="{00000000-0005-0000-0000-00004E9A0000}"/>
    <cellStyle name="Normal 8 13 2 2" xfId="39606" xr:uid="{00000000-0005-0000-0000-00004F9A0000}"/>
    <cellStyle name="Normal 8 13 2 3" xfId="39607" xr:uid="{00000000-0005-0000-0000-0000509A0000}"/>
    <cellStyle name="Normal 8 13 3" xfId="39608" xr:uid="{00000000-0005-0000-0000-0000519A0000}"/>
    <cellStyle name="Normal 8 13 3 2" xfId="39609" xr:uid="{00000000-0005-0000-0000-0000529A0000}"/>
    <cellStyle name="Normal 8 13 3 3" xfId="39610" xr:uid="{00000000-0005-0000-0000-0000539A0000}"/>
    <cellStyle name="Normal 8 13 4" xfId="39611" xr:uid="{00000000-0005-0000-0000-0000549A0000}"/>
    <cellStyle name="Normal 8 13 4 2" xfId="39612" xr:uid="{00000000-0005-0000-0000-0000559A0000}"/>
    <cellStyle name="Normal 8 13 4 3" xfId="39613" xr:uid="{00000000-0005-0000-0000-0000569A0000}"/>
    <cellStyle name="Normal 8 13 5" xfId="39614" xr:uid="{00000000-0005-0000-0000-0000579A0000}"/>
    <cellStyle name="Normal 8 13 5 2" xfId="39615" xr:uid="{00000000-0005-0000-0000-0000589A0000}"/>
    <cellStyle name="Normal 8 13 5 3" xfId="39616" xr:uid="{00000000-0005-0000-0000-0000599A0000}"/>
    <cellStyle name="Normal 8 13 6" xfId="39617" xr:uid="{00000000-0005-0000-0000-00005A9A0000}"/>
    <cellStyle name="Normal 8 13 7" xfId="39618" xr:uid="{00000000-0005-0000-0000-00005B9A0000}"/>
    <cellStyle name="Normal 8 14" xfId="39619" xr:uid="{00000000-0005-0000-0000-00005C9A0000}"/>
    <cellStyle name="Normal 8 14 2" xfId="39620" xr:uid="{00000000-0005-0000-0000-00005D9A0000}"/>
    <cellStyle name="Normal 8 14 2 2" xfId="39621" xr:uid="{00000000-0005-0000-0000-00005E9A0000}"/>
    <cellStyle name="Normal 8 14 2 3" xfId="39622" xr:uid="{00000000-0005-0000-0000-00005F9A0000}"/>
    <cellStyle name="Normal 8 14 3" xfId="39623" xr:uid="{00000000-0005-0000-0000-0000609A0000}"/>
    <cellStyle name="Normal 8 14 3 2" xfId="39624" xr:uid="{00000000-0005-0000-0000-0000619A0000}"/>
    <cellStyle name="Normal 8 14 3 3" xfId="39625" xr:uid="{00000000-0005-0000-0000-0000629A0000}"/>
    <cellStyle name="Normal 8 14 4" xfId="39626" xr:uid="{00000000-0005-0000-0000-0000639A0000}"/>
    <cellStyle name="Normal 8 14 4 2" xfId="39627" xr:uid="{00000000-0005-0000-0000-0000649A0000}"/>
    <cellStyle name="Normal 8 14 4 3" xfId="39628" xr:uid="{00000000-0005-0000-0000-0000659A0000}"/>
    <cellStyle name="Normal 8 14 5" xfId="39629" xr:uid="{00000000-0005-0000-0000-0000669A0000}"/>
    <cellStyle name="Normal 8 14 5 2" xfId="39630" xr:uid="{00000000-0005-0000-0000-0000679A0000}"/>
    <cellStyle name="Normal 8 14 5 3" xfId="39631" xr:uid="{00000000-0005-0000-0000-0000689A0000}"/>
    <cellStyle name="Normal 8 14 6" xfId="39632" xr:uid="{00000000-0005-0000-0000-0000699A0000}"/>
    <cellStyle name="Normal 8 14 7" xfId="39633" xr:uid="{00000000-0005-0000-0000-00006A9A0000}"/>
    <cellStyle name="Normal 8 15" xfId="39634" xr:uid="{00000000-0005-0000-0000-00006B9A0000}"/>
    <cellStyle name="Normal 8 15 2" xfId="39635" xr:uid="{00000000-0005-0000-0000-00006C9A0000}"/>
    <cellStyle name="Normal 8 15 3" xfId="39636" xr:uid="{00000000-0005-0000-0000-00006D9A0000}"/>
    <cellStyle name="Normal 8 16" xfId="39637" xr:uid="{00000000-0005-0000-0000-00006E9A0000}"/>
    <cellStyle name="Normal 8 16 2" xfId="39638" xr:uid="{00000000-0005-0000-0000-00006F9A0000}"/>
    <cellStyle name="Normal 8 16 3" xfId="39639" xr:uid="{00000000-0005-0000-0000-0000709A0000}"/>
    <cellStyle name="Normal 8 17" xfId="39640" xr:uid="{00000000-0005-0000-0000-0000719A0000}"/>
    <cellStyle name="Normal 8 17 2" xfId="39641" xr:uid="{00000000-0005-0000-0000-0000729A0000}"/>
    <cellStyle name="Normal 8 17 3" xfId="39642" xr:uid="{00000000-0005-0000-0000-0000739A0000}"/>
    <cellStyle name="Normal 8 18" xfId="39643" xr:uid="{00000000-0005-0000-0000-0000749A0000}"/>
    <cellStyle name="Normal 8 18 2" xfId="39644" xr:uid="{00000000-0005-0000-0000-0000759A0000}"/>
    <cellStyle name="Normal 8 18 3" xfId="39645" xr:uid="{00000000-0005-0000-0000-0000769A0000}"/>
    <cellStyle name="Normal 8 19" xfId="39646" xr:uid="{00000000-0005-0000-0000-0000779A0000}"/>
    <cellStyle name="Normal 8 2" xfId="1248" xr:uid="{00000000-0005-0000-0000-0000789A0000}"/>
    <cellStyle name="Normal 8 2 2" xfId="1249" xr:uid="{00000000-0005-0000-0000-0000799A0000}"/>
    <cellStyle name="Normal 8 2 2 2" xfId="1250" xr:uid="{00000000-0005-0000-0000-00007A9A0000}"/>
    <cellStyle name="Normal 8 2 2 2 2" xfId="1251" xr:uid="{00000000-0005-0000-0000-00007B9A0000}"/>
    <cellStyle name="Normal 8 2 2 3" xfId="1252" xr:uid="{00000000-0005-0000-0000-00007C9A0000}"/>
    <cellStyle name="Normal 8 2 2 3 2" xfId="39647" xr:uid="{00000000-0005-0000-0000-00007D9A0000}"/>
    <cellStyle name="Normal 8 2 3" xfId="1253" xr:uid="{00000000-0005-0000-0000-00007E9A0000}"/>
    <cellStyle name="Normal 8 2 3 2" xfId="1254" xr:uid="{00000000-0005-0000-0000-00007F9A0000}"/>
    <cellStyle name="Normal 8 2 3 2 2" xfId="1255" xr:uid="{00000000-0005-0000-0000-0000809A0000}"/>
    <cellStyle name="Normal 8 2 3 3" xfId="1256" xr:uid="{00000000-0005-0000-0000-0000819A0000}"/>
    <cellStyle name="Normal 8 2 4" xfId="1257" xr:uid="{00000000-0005-0000-0000-0000829A0000}"/>
    <cellStyle name="Normal 8 2 4 2" xfId="1258" xr:uid="{00000000-0005-0000-0000-0000839A0000}"/>
    <cellStyle name="Normal 8 2 4 3" xfId="39648" xr:uid="{00000000-0005-0000-0000-0000849A0000}"/>
    <cellStyle name="Normal 8 2 5" xfId="1259" xr:uid="{00000000-0005-0000-0000-0000859A0000}"/>
    <cellStyle name="Normal 8 20" xfId="39649" xr:uid="{00000000-0005-0000-0000-0000869A0000}"/>
    <cellStyle name="Normal 8 21" xfId="39650" xr:uid="{00000000-0005-0000-0000-0000879A0000}"/>
    <cellStyle name="Normal 8 3" xfId="1260" xr:uid="{00000000-0005-0000-0000-0000889A0000}"/>
    <cellStyle name="Normal 8 3 10" xfId="39651" xr:uid="{00000000-0005-0000-0000-0000899A0000}"/>
    <cellStyle name="Normal 8 3 10 2" xfId="39652" xr:uid="{00000000-0005-0000-0000-00008A9A0000}"/>
    <cellStyle name="Normal 8 3 10 2 2" xfId="39653" xr:uid="{00000000-0005-0000-0000-00008B9A0000}"/>
    <cellStyle name="Normal 8 3 10 2 3" xfId="39654" xr:uid="{00000000-0005-0000-0000-00008C9A0000}"/>
    <cellStyle name="Normal 8 3 10 3" xfId="39655" xr:uid="{00000000-0005-0000-0000-00008D9A0000}"/>
    <cellStyle name="Normal 8 3 10 3 2" xfId="39656" xr:uid="{00000000-0005-0000-0000-00008E9A0000}"/>
    <cellStyle name="Normal 8 3 10 3 3" xfId="39657" xr:uid="{00000000-0005-0000-0000-00008F9A0000}"/>
    <cellStyle name="Normal 8 3 10 4" xfId="39658" xr:uid="{00000000-0005-0000-0000-0000909A0000}"/>
    <cellStyle name="Normal 8 3 10 4 2" xfId="39659" xr:uid="{00000000-0005-0000-0000-0000919A0000}"/>
    <cellStyle name="Normal 8 3 10 4 3" xfId="39660" xr:uid="{00000000-0005-0000-0000-0000929A0000}"/>
    <cellStyle name="Normal 8 3 10 5" xfId="39661" xr:uid="{00000000-0005-0000-0000-0000939A0000}"/>
    <cellStyle name="Normal 8 3 10 5 2" xfId="39662" xr:uid="{00000000-0005-0000-0000-0000949A0000}"/>
    <cellStyle name="Normal 8 3 10 5 3" xfId="39663" xr:uid="{00000000-0005-0000-0000-0000959A0000}"/>
    <cellStyle name="Normal 8 3 10 6" xfId="39664" xr:uid="{00000000-0005-0000-0000-0000969A0000}"/>
    <cellStyle name="Normal 8 3 10 7" xfId="39665" xr:uid="{00000000-0005-0000-0000-0000979A0000}"/>
    <cellStyle name="Normal 8 3 11" xfId="39666" xr:uid="{00000000-0005-0000-0000-0000989A0000}"/>
    <cellStyle name="Normal 8 3 11 2" xfId="39667" xr:uid="{00000000-0005-0000-0000-0000999A0000}"/>
    <cellStyle name="Normal 8 3 11 3" xfId="39668" xr:uid="{00000000-0005-0000-0000-00009A9A0000}"/>
    <cellStyle name="Normal 8 3 12" xfId="39669" xr:uid="{00000000-0005-0000-0000-00009B9A0000}"/>
    <cellStyle name="Normal 8 3 12 2" xfId="39670" xr:uid="{00000000-0005-0000-0000-00009C9A0000}"/>
    <cellStyle name="Normal 8 3 12 3" xfId="39671" xr:uid="{00000000-0005-0000-0000-00009D9A0000}"/>
    <cellStyle name="Normal 8 3 13" xfId="39672" xr:uid="{00000000-0005-0000-0000-00009E9A0000}"/>
    <cellStyle name="Normal 8 3 13 2" xfId="39673" xr:uid="{00000000-0005-0000-0000-00009F9A0000}"/>
    <cellStyle name="Normal 8 3 13 3" xfId="39674" xr:uid="{00000000-0005-0000-0000-0000A09A0000}"/>
    <cellStyle name="Normal 8 3 14" xfId="39675" xr:uid="{00000000-0005-0000-0000-0000A19A0000}"/>
    <cellStyle name="Normal 8 3 14 2" xfId="39676" xr:uid="{00000000-0005-0000-0000-0000A29A0000}"/>
    <cellStyle name="Normal 8 3 14 3" xfId="39677" xr:uid="{00000000-0005-0000-0000-0000A39A0000}"/>
    <cellStyle name="Normal 8 3 15" xfId="39678" xr:uid="{00000000-0005-0000-0000-0000A49A0000}"/>
    <cellStyle name="Normal 8 3 16" xfId="39679" xr:uid="{00000000-0005-0000-0000-0000A59A0000}"/>
    <cellStyle name="Normal 8 3 2" xfId="1261" xr:uid="{00000000-0005-0000-0000-0000A69A0000}"/>
    <cellStyle name="Normal 8 3 2 10" xfId="39680" xr:uid="{00000000-0005-0000-0000-0000A79A0000}"/>
    <cellStyle name="Normal 8 3 2 10 2" xfId="39681" xr:uid="{00000000-0005-0000-0000-0000A89A0000}"/>
    <cellStyle name="Normal 8 3 2 10 3" xfId="39682" xr:uid="{00000000-0005-0000-0000-0000A99A0000}"/>
    <cellStyle name="Normal 8 3 2 11" xfId="39683" xr:uid="{00000000-0005-0000-0000-0000AA9A0000}"/>
    <cellStyle name="Normal 8 3 2 11 2" xfId="39684" xr:uid="{00000000-0005-0000-0000-0000AB9A0000}"/>
    <cellStyle name="Normal 8 3 2 11 3" xfId="39685" xr:uid="{00000000-0005-0000-0000-0000AC9A0000}"/>
    <cellStyle name="Normal 8 3 2 12" xfId="39686" xr:uid="{00000000-0005-0000-0000-0000AD9A0000}"/>
    <cellStyle name="Normal 8 3 2 12 2" xfId="39687" xr:uid="{00000000-0005-0000-0000-0000AE9A0000}"/>
    <cellStyle name="Normal 8 3 2 12 3" xfId="39688" xr:uid="{00000000-0005-0000-0000-0000AF9A0000}"/>
    <cellStyle name="Normal 8 3 2 13" xfId="39689" xr:uid="{00000000-0005-0000-0000-0000B09A0000}"/>
    <cellStyle name="Normal 8 3 2 13 2" xfId="39690" xr:uid="{00000000-0005-0000-0000-0000B19A0000}"/>
    <cellStyle name="Normal 8 3 2 13 3" xfId="39691" xr:uid="{00000000-0005-0000-0000-0000B29A0000}"/>
    <cellStyle name="Normal 8 3 2 14" xfId="39692" xr:uid="{00000000-0005-0000-0000-0000B39A0000}"/>
    <cellStyle name="Normal 8 3 2 15" xfId="39693" xr:uid="{00000000-0005-0000-0000-0000B49A0000}"/>
    <cellStyle name="Normal 8 3 2 2" xfId="1262" xr:uid="{00000000-0005-0000-0000-0000B59A0000}"/>
    <cellStyle name="Normal 8 3 2 2 10" xfId="39694" xr:uid="{00000000-0005-0000-0000-0000B69A0000}"/>
    <cellStyle name="Normal 8 3 2 2 10 2" xfId="39695" xr:uid="{00000000-0005-0000-0000-0000B79A0000}"/>
    <cellStyle name="Normal 8 3 2 2 10 3" xfId="39696" xr:uid="{00000000-0005-0000-0000-0000B89A0000}"/>
    <cellStyle name="Normal 8 3 2 2 11" xfId="39697" xr:uid="{00000000-0005-0000-0000-0000B99A0000}"/>
    <cellStyle name="Normal 8 3 2 2 11 2" xfId="39698" xr:uid="{00000000-0005-0000-0000-0000BA9A0000}"/>
    <cellStyle name="Normal 8 3 2 2 11 3" xfId="39699" xr:uid="{00000000-0005-0000-0000-0000BB9A0000}"/>
    <cellStyle name="Normal 8 3 2 2 12" xfId="39700" xr:uid="{00000000-0005-0000-0000-0000BC9A0000}"/>
    <cellStyle name="Normal 8 3 2 2 12 2" xfId="39701" xr:uid="{00000000-0005-0000-0000-0000BD9A0000}"/>
    <cellStyle name="Normal 8 3 2 2 12 3" xfId="39702" xr:uid="{00000000-0005-0000-0000-0000BE9A0000}"/>
    <cellStyle name="Normal 8 3 2 2 13" xfId="39703" xr:uid="{00000000-0005-0000-0000-0000BF9A0000}"/>
    <cellStyle name="Normal 8 3 2 2 14" xfId="39704" xr:uid="{00000000-0005-0000-0000-0000C09A0000}"/>
    <cellStyle name="Normal 8 3 2 2 2" xfId="39705" xr:uid="{00000000-0005-0000-0000-0000C19A0000}"/>
    <cellStyle name="Normal 8 3 2 2 2 10" xfId="39706" xr:uid="{00000000-0005-0000-0000-0000C29A0000}"/>
    <cellStyle name="Normal 8 3 2 2 2 11" xfId="39707" xr:uid="{00000000-0005-0000-0000-0000C39A0000}"/>
    <cellStyle name="Normal 8 3 2 2 2 2" xfId="39708" xr:uid="{00000000-0005-0000-0000-0000C49A0000}"/>
    <cellStyle name="Normal 8 3 2 2 2 2 2" xfId="39709" xr:uid="{00000000-0005-0000-0000-0000C59A0000}"/>
    <cellStyle name="Normal 8 3 2 2 2 2 2 2" xfId="39710" xr:uid="{00000000-0005-0000-0000-0000C69A0000}"/>
    <cellStyle name="Normal 8 3 2 2 2 2 2 2 2" xfId="39711" xr:uid="{00000000-0005-0000-0000-0000C79A0000}"/>
    <cellStyle name="Normal 8 3 2 2 2 2 2 2 3" xfId="39712" xr:uid="{00000000-0005-0000-0000-0000C89A0000}"/>
    <cellStyle name="Normal 8 3 2 2 2 2 2 3" xfId="39713" xr:uid="{00000000-0005-0000-0000-0000C99A0000}"/>
    <cellStyle name="Normal 8 3 2 2 2 2 2 3 2" xfId="39714" xr:uid="{00000000-0005-0000-0000-0000CA9A0000}"/>
    <cellStyle name="Normal 8 3 2 2 2 2 2 3 3" xfId="39715" xr:uid="{00000000-0005-0000-0000-0000CB9A0000}"/>
    <cellStyle name="Normal 8 3 2 2 2 2 2 4" xfId="39716" xr:uid="{00000000-0005-0000-0000-0000CC9A0000}"/>
    <cellStyle name="Normal 8 3 2 2 2 2 2 4 2" xfId="39717" xr:uid="{00000000-0005-0000-0000-0000CD9A0000}"/>
    <cellStyle name="Normal 8 3 2 2 2 2 2 4 3" xfId="39718" xr:uid="{00000000-0005-0000-0000-0000CE9A0000}"/>
    <cellStyle name="Normal 8 3 2 2 2 2 2 5" xfId="39719" xr:uid="{00000000-0005-0000-0000-0000CF9A0000}"/>
    <cellStyle name="Normal 8 3 2 2 2 2 2 5 2" xfId="39720" xr:uid="{00000000-0005-0000-0000-0000D09A0000}"/>
    <cellStyle name="Normal 8 3 2 2 2 2 2 5 3" xfId="39721" xr:uid="{00000000-0005-0000-0000-0000D19A0000}"/>
    <cellStyle name="Normal 8 3 2 2 2 2 2 6" xfId="39722" xr:uid="{00000000-0005-0000-0000-0000D29A0000}"/>
    <cellStyle name="Normal 8 3 2 2 2 2 2 7" xfId="39723" xr:uid="{00000000-0005-0000-0000-0000D39A0000}"/>
    <cellStyle name="Normal 8 3 2 2 2 2 3" xfId="39724" xr:uid="{00000000-0005-0000-0000-0000D49A0000}"/>
    <cellStyle name="Normal 8 3 2 2 2 2 3 2" xfId="39725" xr:uid="{00000000-0005-0000-0000-0000D59A0000}"/>
    <cellStyle name="Normal 8 3 2 2 2 2 3 3" xfId="39726" xr:uid="{00000000-0005-0000-0000-0000D69A0000}"/>
    <cellStyle name="Normal 8 3 2 2 2 2 4" xfId="39727" xr:uid="{00000000-0005-0000-0000-0000D79A0000}"/>
    <cellStyle name="Normal 8 3 2 2 2 2 4 2" xfId="39728" xr:uid="{00000000-0005-0000-0000-0000D89A0000}"/>
    <cellStyle name="Normal 8 3 2 2 2 2 4 3" xfId="39729" xr:uid="{00000000-0005-0000-0000-0000D99A0000}"/>
    <cellStyle name="Normal 8 3 2 2 2 2 5" xfId="39730" xr:uid="{00000000-0005-0000-0000-0000DA9A0000}"/>
    <cellStyle name="Normal 8 3 2 2 2 2 5 2" xfId="39731" xr:uid="{00000000-0005-0000-0000-0000DB9A0000}"/>
    <cellStyle name="Normal 8 3 2 2 2 2 5 3" xfId="39732" xr:uid="{00000000-0005-0000-0000-0000DC9A0000}"/>
    <cellStyle name="Normal 8 3 2 2 2 2 6" xfId="39733" xr:uid="{00000000-0005-0000-0000-0000DD9A0000}"/>
    <cellStyle name="Normal 8 3 2 2 2 2 6 2" xfId="39734" xr:uid="{00000000-0005-0000-0000-0000DE9A0000}"/>
    <cellStyle name="Normal 8 3 2 2 2 2 6 3" xfId="39735" xr:uid="{00000000-0005-0000-0000-0000DF9A0000}"/>
    <cellStyle name="Normal 8 3 2 2 2 2 7" xfId="39736" xr:uid="{00000000-0005-0000-0000-0000E09A0000}"/>
    <cellStyle name="Normal 8 3 2 2 2 2 8" xfId="39737" xr:uid="{00000000-0005-0000-0000-0000E19A0000}"/>
    <cellStyle name="Normal 8 3 2 2 2 3" xfId="39738" xr:uid="{00000000-0005-0000-0000-0000E29A0000}"/>
    <cellStyle name="Normal 8 3 2 2 2 3 2" xfId="39739" xr:uid="{00000000-0005-0000-0000-0000E39A0000}"/>
    <cellStyle name="Normal 8 3 2 2 2 3 2 2" xfId="39740" xr:uid="{00000000-0005-0000-0000-0000E49A0000}"/>
    <cellStyle name="Normal 8 3 2 2 2 3 2 3" xfId="39741" xr:uid="{00000000-0005-0000-0000-0000E59A0000}"/>
    <cellStyle name="Normal 8 3 2 2 2 3 3" xfId="39742" xr:uid="{00000000-0005-0000-0000-0000E69A0000}"/>
    <cellStyle name="Normal 8 3 2 2 2 3 3 2" xfId="39743" xr:uid="{00000000-0005-0000-0000-0000E79A0000}"/>
    <cellStyle name="Normal 8 3 2 2 2 3 3 3" xfId="39744" xr:uid="{00000000-0005-0000-0000-0000E89A0000}"/>
    <cellStyle name="Normal 8 3 2 2 2 3 4" xfId="39745" xr:uid="{00000000-0005-0000-0000-0000E99A0000}"/>
    <cellStyle name="Normal 8 3 2 2 2 3 4 2" xfId="39746" xr:uid="{00000000-0005-0000-0000-0000EA9A0000}"/>
    <cellStyle name="Normal 8 3 2 2 2 3 4 3" xfId="39747" xr:uid="{00000000-0005-0000-0000-0000EB9A0000}"/>
    <cellStyle name="Normal 8 3 2 2 2 3 5" xfId="39748" xr:uid="{00000000-0005-0000-0000-0000EC9A0000}"/>
    <cellStyle name="Normal 8 3 2 2 2 3 5 2" xfId="39749" xr:uid="{00000000-0005-0000-0000-0000ED9A0000}"/>
    <cellStyle name="Normal 8 3 2 2 2 3 5 3" xfId="39750" xr:uid="{00000000-0005-0000-0000-0000EE9A0000}"/>
    <cellStyle name="Normal 8 3 2 2 2 3 6" xfId="39751" xr:uid="{00000000-0005-0000-0000-0000EF9A0000}"/>
    <cellStyle name="Normal 8 3 2 2 2 3 7" xfId="39752" xr:uid="{00000000-0005-0000-0000-0000F09A0000}"/>
    <cellStyle name="Normal 8 3 2 2 2 4" xfId="39753" xr:uid="{00000000-0005-0000-0000-0000F19A0000}"/>
    <cellStyle name="Normal 8 3 2 2 2 4 2" xfId="39754" xr:uid="{00000000-0005-0000-0000-0000F29A0000}"/>
    <cellStyle name="Normal 8 3 2 2 2 4 2 2" xfId="39755" xr:uid="{00000000-0005-0000-0000-0000F39A0000}"/>
    <cellStyle name="Normal 8 3 2 2 2 4 2 3" xfId="39756" xr:uid="{00000000-0005-0000-0000-0000F49A0000}"/>
    <cellStyle name="Normal 8 3 2 2 2 4 3" xfId="39757" xr:uid="{00000000-0005-0000-0000-0000F59A0000}"/>
    <cellStyle name="Normal 8 3 2 2 2 4 3 2" xfId="39758" xr:uid="{00000000-0005-0000-0000-0000F69A0000}"/>
    <cellStyle name="Normal 8 3 2 2 2 4 3 3" xfId="39759" xr:uid="{00000000-0005-0000-0000-0000F79A0000}"/>
    <cellStyle name="Normal 8 3 2 2 2 4 4" xfId="39760" xr:uid="{00000000-0005-0000-0000-0000F89A0000}"/>
    <cellStyle name="Normal 8 3 2 2 2 4 4 2" xfId="39761" xr:uid="{00000000-0005-0000-0000-0000F99A0000}"/>
    <cellStyle name="Normal 8 3 2 2 2 4 4 3" xfId="39762" xr:uid="{00000000-0005-0000-0000-0000FA9A0000}"/>
    <cellStyle name="Normal 8 3 2 2 2 4 5" xfId="39763" xr:uid="{00000000-0005-0000-0000-0000FB9A0000}"/>
    <cellStyle name="Normal 8 3 2 2 2 4 5 2" xfId="39764" xr:uid="{00000000-0005-0000-0000-0000FC9A0000}"/>
    <cellStyle name="Normal 8 3 2 2 2 4 5 3" xfId="39765" xr:uid="{00000000-0005-0000-0000-0000FD9A0000}"/>
    <cellStyle name="Normal 8 3 2 2 2 4 6" xfId="39766" xr:uid="{00000000-0005-0000-0000-0000FE9A0000}"/>
    <cellStyle name="Normal 8 3 2 2 2 4 7" xfId="39767" xr:uid="{00000000-0005-0000-0000-0000FF9A0000}"/>
    <cellStyle name="Normal 8 3 2 2 2 5" xfId="39768" xr:uid="{00000000-0005-0000-0000-0000009B0000}"/>
    <cellStyle name="Normal 8 3 2 2 2 5 2" xfId="39769" xr:uid="{00000000-0005-0000-0000-0000019B0000}"/>
    <cellStyle name="Normal 8 3 2 2 2 5 2 2" xfId="39770" xr:uid="{00000000-0005-0000-0000-0000029B0000}"/>
    <cellStyle name="Normal 8 3 2 2 2 5 2 3" xfId="39771" xr:uid="{00000000-0005-0000-0000-0000039B0000}"/>
    <cellStyle name="Normal 8 3 2 2 2 5 3" xfId="39772" xr:uid="{00000000-0005-0000-0000-0000049B0000}"/>
    <cellStyle name="Normal 8 3 2 2 2 5 3 2" xfId="39773" xr:uid="{00000000-0005-0000-0000-0000059B0000}"/>
    <cellStyle name="Normal 8 3 2 2 2 5 3 3" xfId="39774" xr:uid="{00000000-0005-0000-0000-0000069B0000}"/>
    <cellStyle name="Normal 8 3 2 2 2 5 4" xfId="39775" xr:uid="{00000000-0005-0000-0000-0000079B0000}"/>
    <cellStyle name="Normal 8 3 2 2 2 5 4 2" xfId="39776" xr:uid="{00000000-0005-0000-0000-0000089B0000}"/>
    <cellStyle name="Normal 8 3 2 2 2 5 4 3" xfId="39777" xr:uid="{00000000-0005-0000-0000-0000099B0000}"/>
    <cellStyle name="Normal 8 3 2 2 2 5 5" xfId="39778" xr:uid="{00000000-0005-0000-0000-00000A9B0000}"/>
    <cellStyle name="Normal 8 3 2 2 2 5 5 2" xfId="39779" xr:uid="{00000000-0005-0000-0000-00000B9B0000}"/>
    <cellStyle name="Normal 8 3 2 2 2 5 5 3" xfId="39780" xr:uid="{00000000-0005-0000-0000-00000C9B0000}"/>
    <cellStyle name="Normal 8 3 2 2 2 5 6" xfId="39781" xr:uid="{00000000-0005-0000-0000-00000D9B0000}"/>
    <cellStyle name="Normal 8 3 2 2 2 5 7" xfId="39782" xr:uid="{00000000-0005-0000-0000-00000E9B0000}"/>
    <cellStyle name="Normal 8 3 2 2 2 6" xfId="39783" xr:uid="{00000000-0005-0000-0000-00000F9B0000}"/>
    <cellStyle name="Normal 8 3 2 2 2 6 2" xfId="39784" xr:uid="{00000000-0005-0000-0000-0000109B0000}"/>
    <cellStyle name="Normal 8 3 2 2 2 6 3" xfId="39785" xr:uid="{00000000-0005-0000-0000-0000119B0000}"/>
    <cellStyle name="Normal 8 3 2 2 2 7" xfId="39786" xr:uid="{00000000-0005-0000-0000-0000129B0000}"/>
    <cellStyle name="Normal 8 3 2 2 2 7 2" xfId="39787" xr:uid="{00000000-0005-0000-0000-0000139B0000}"/>
    <cellStyle name="Normal 8 3 2 2 2 7 3" xfId="39788" xr:uid="{00000000-0005-0000-0000-0000149B0000}"/>
    <cellStyle name="Normal 8 3 2 2 2 8" xfId="39789" xr:uid="{00000000-0005-0000-0000-0000159B0000}"/>
    <cellStyle name="Normal 8 3 2 2 2 8 2" xfId="39790" xr:uid="{00000000-0005-0000-0000-0000169B0000}"/>
    <cellStyle name="Normal 8 3 2 2 2 8 3" xfId="39791" xr:uid="{00000000-0005-0000-0000-0000179B0000}"/>
    <cellStyle name="Normal 8 3 2 2 2 9" xfId="39792" xr:uid="{00000000-0005-0000-0000-0000189B0000}"/>
    <cellStyle name="Normal 8 3 2 2 2 9 2" xfId="39793" xr:uid="{00000000-0005-0000-0000-0000199B0000}"/>
    <cellStyle name="Normal 8 3 2 2 2 9 3" xfId="39794" xr:uid="{00000000-0005-0000-0000-00001A9B0000}"/>
    <cellStyle name="Normal 8 3 2 2 3" xfId="39795" xr:uid="{00000000-0005-0000-0000-00001B9B0000}"/>
    <cellStyle name="Normal 8 3 2 2 3 2" xfId="39796" xr:uid="{00000000-0005-0000-0000-00001C9B0000}"/>
    <cellStyle name="Normal 8 3 2 2 3 2 2" xfId="39797" xr:uid="{00000000-0005-0000-0000-00001D9B0000}"/>
    <cellStyle name="Normal 8 3 2 2 3 2 2 2" xfId="39798" xr:uid="{00000000-0005-0000-0000-00001E9B0000}"/>
    <cellStyle name="Normal 8 3 2 2 3 2 2 3" xfId="39799" xr:uid="{00000000-0005-0000-0000-00001F9B0000}"/>
    <cellStyle name="Normal 8 3 2 2 3 2 3" xfId="39800" xr:uid="{00000000-0005-0000-0000-0000209B0000}"/>
    <cellStyle name="Normal 8 3 2 2 3 2 3 2" xfId="39801" xr:uid="{00000000-0005-0000-0000-0000219B0000}"/>
    <cellStyle name="Normal 8 3 2 2 3 2 3 3" xfId="39802" xr:uid="{00000000-0005-0000-0000-0000229B0000}"/>
    <cellStyle name="Normal 8 3 2 2 3 2 4" xfId="39803" xr:uid="{00000000-0005-0000-0000-0000239B0000}"/>
    <cellStyle name="Normal 8 3 2 2 3 2 4 2" xfId="39804" xr:uid="{00000000-0005-0000-0000-0000249B0000}"/>
    <cellStyle name="Normal 8 3 2 2 3 2 4 3" xfId="39805" xr:uid="{00000000-0005-0000-0000-0000259B0000}"/>
    <cellStyle name="Normal 8 3 2 2 3 2 5" xfId="39806" xr:uid="{00000000-0005-0000-0000-0000269B0000}"/>
    <cellStyle name="Normal 8 3 2 2 3 2 5 2" xfId="39807" xr:uid="{00000000-0005-0000-0000-0000279B0000}"/>
    <cellStyle name="Normal 8 3 2 2 3 2 5 3" xfId="39808" xr:uid="{00000000-0005-0000-0000-0000289B0000}"/>
    <cellStyle name="Normal 8 3 2 2 3 2 6" xfId="39809" xr:uid="{00000000-0005-0000-0000-0000299B0000}"/>
    <cellStyle name="Normal 8 3 2 2 3 2 7" xfId="39810" xr:uid="{00000000-0005-0000-0000-00002A9B0000}"/>
    <cellStyle name="Normal 8 3 2 2 3 3" xfId="39811" xr:uid="{00000000-0005-0000-0000-00002B9B0000}"/>
    <cellStyle name="Normal 8 3 2 2 3 3 2" xfId="39812" xr:uid="{00000000-0005-0000-0000-00002C9B0000}"/>
    <cellStyle name="Normal 8 3 2 2 3 3 3" xfId="39813" xr:uid="{00000000-0005-0000-0000-00002D9B0000}"/>
    <cellStyle name="Normal 8 3 2 2 3 4" xfId="39814" xr:uid="{00000000-0005-0000-0000-00002E9B0000}"/>
    <cellStyle name="Normal 8 3 2 2 3 4 2" xfId="39815" xr:uid="{00000000-0005-0000-0000-00002F9B0000}"/>
    <cellStyle name="Normal 8 3 2 2 3 4 3" xfId="39816" xr:uid="{00000000-0005-0000-0000-0000309B0000}"/>
    <cellStyle name="Normal 8 3 2 2 3 5" xfId="39817" xr:uid="{00000000-0005-0000-0000-0000319B0000}"/>
    <cellStyle name="Normal 8 3 2 2 3 5 2" xfId="39818" xr:uid="{00000000-0005-0000-0000-0000329B0000}"/>
    <cellStyle name="Normal 8 3 2 2 3 5 3" xfId="39819" xr:uid="{00000000-0005-0000-0000-0000339B0000}"/>
    <cellStyle name="Normal 8 3 2 2 3 6" xfId="39820" xr:uid="{00000000-0005-0000-0000-0000349B0000}"/>
    <cellStyle name="Normal 8 3 2 2 3 6 2" xfId="39821" xr:uid="{00000000-0005-0000-0000-0000359B0000}"/>
    <cellStyle name="Normal 8 3 2 2 3 6 3" xfId="39822" xr:uid="{00000000-0005-0000-0000-0000369B0000}"/>
    <cellStyle name="Normal 8 3 2 2 3 7" xfId="39823" xr:uid="{00000000-0005-0000-0000-0000379B0000}"/>
    <cellStyle name="Normal 8 3 2 2 3 8" xfId="39824" xr:uid="{00000000-0005-0000-0000-0000389B0000}"/>
    <cellStyle name="Normal 8 3 2 2 4" xfId="39825" xr:uid="{00000000-0005-0000-0000-0000399B0000}"/>
    <cellStyle name="Normal 8 3 2 2 4 2" xfId="39826" xr:uid="{00000000-0005-0000-0000-00003A9B0000}"/>
    <cellStyle name="Normal 8 3 2 2 4 2 2" xfId="39827" xr:uid="{00000000-0005-0000-0000-00003B9B0000}"/>
    <cellStyle name="Normal 8 3 2 2 4 2 2 2" xfId="39828" xr:uid="{00000000-0005-0000-0000-00003C9B0000}"/>
    <cellStyle name="Normal 8 3 2 2 4 2 2 3" xfId="39829" xr:uid="{00000000-0005-0000-0000-00003D9B0000}"/>
    <cellStyle name="Normal 8 3 2 2 4 2 3" xfId="39830" xr:uid="{00000000-0005-0000-0000-00003E9B0000}"/>
    <cellStyle name="Normal 8 3 2 2 4 2 3 2" xfId="39831" xr:uid="{00000000-0005-0000-0000-00003F9B0000}"/>
    <cellStyle name="Normal 8 3 2 2 4 2 3 3" xfId="39832" xr:uid="{00000000-0005-0000-0000-0000409B0000}"/>
    <cellStyle name="Normal 8 3 2 2 4 2 4" xfId="39833" xr:uid="{00000000-0005-0000-0000-0000419B0000}"/>
    <cellStyle name="Normal 8 3 2 2 4 2 4 2" xfId="39834" xr:uid="{00000000-0005-0000-0000-0000429B0000}"/>
    <cellStyle name="Normal 8 3 2 2 4 2 4 3" xfId="39835" xr:uid="{00000000-0005-0000-0000-0000439B0000}"/>
    <cellStyle name="Normal 8 3 2 2 4 2 5" xfId="39836" xr:uid="{00000000-0005-0000-0000-0000449B0000}"/>
    <cellStyle name="Normal 8 3 2 2 4 2 5 2" xfId="39837" xr:uid="{00000000-0005-0000-0000-0000459B0000}"/>
    <cellStyle name="Normal 8 3 2 2 4 2 5 3" xfId="39838" xr:uid="{00000000-0005-0000-0000-0000469B0000}"/>
    <cellStyle name="Normal 8 3 2 2 4 2 6" xfId="39839" xr:uid="{00000000-0005-0000-0000-0000479B0000}"/>
    <cellStyle name="Normal 8 3 2 2 4 2 7" xfId="39840" xr:uid="{00000000-0005-0000-0000-0000489B0000}"/>
    <cellStyle name="Normal 8 3 2 2 4 3" xfId="39841" xr:uid="{00000000-0005-0000-0000-0000499B0000}"/>
    <cellStyle name="Normal 8 3 2 2 4 3 2" xfId="39842" xr:uid="{00000000-0005-0000-0000-00004A9B0000}"/>
    <cellStyle name="Normal 8 3 2 2 4 3 3" xfId="39843" xr:uid="{00000000-0005-0000-0000-00004B9B0000}"/>
    <cellStyle name="Normal 8 3 2 2 4 4" xfId="39844" xr:uid="{00000000-0005-0000-0000-00004C9B0000}"/>
    <cellStyle name="Normal 8 3 2 2 4 4 2" xfId="39845" xr:uid="{00000000-0005-0000-0000-00004D9B0000}"/>
    <cellStyle name="Normal 8 3 2 2 4 4 3" xfId="39846" xr:uid="{00000000-0005-0000-0000-00004E9B0000}"/>
    <cellStyle name="Normal 8 3 2 2 4 5" xfId="39847" xr:uid="{00000000-0005-0000-0000-00004F9B0000}"/>
    <cellStyle name="Normal 8 3 2 2 4 5 2" xfId="39848" xr:uid="{00000000-0005-0000-0000-0000509B0000}"/>
    <cellStyle name="Normal 8 3 2 2 4 5 3" xfId="39849" xr:uid="{00000000-0005-0000-0000-0000519B0000}"/>
    <cellStyle name="Normal 8 3 2 2 4 6" xfId="39850" xr:uid="{00000000-0005-0000-0000-0000529B0000}"/>
    <cellStyle name="Normal 8 3 2 2 4 6 2" xfId="39851" xr:uid="{00000000-0005-0000-0000-0000539B0000}"/>
    <cellStyle name="Normal 8 3 2 2 4 6 3" xfId="39852" xr:uid="{00000000-0005-0000-0000-0000549B0000}"/>
    <cellStyle name="Normal 8 3 2 2 4 7" xfId="39853" xr:uid="{00000000-0005-0000-0000-0000559B0000}"/>
    <cellStyle name="Normal 8 3 2 2 4 8" xfId="39854" xr:uid="{00000000-0005-0000-0000-0000569B0000}"/>
    <cellStyle name="Normal 8 3 2 2 5" xfId="39855" xr:uid="{00000000-0005-0000-0000-0000579B0000}"/>
    <cellStyle name="Normal 8 3 2 2 5 2" xfId="39856" xr:uid="{00000000-0005-0000-0000-0000589B0000}"/>
    <cellStyle name="Normal 8 3 2 2 5 2 2" xfId="39857" xr:uid="{00000000-0005-0000-0000-0000599B0000}"/>
    <cellStyle name="Normal 8 3 2 2 5 2 3" xfId="39858" xr:uid="{00000000-0005-0000-0000-00005A9B0000}"/>
    <cellStyle name="Normal 8 3 2 2 5 3" xfId="39859" xr:uid="{00000000-0005-0000-0000-00005B9B0000}"/>
    <cellStyle name="Normal 8 3 2 2 5 3 2" xfId="39860" xr:uid="{00000000-0005-0000-0000-00005C9B0000}"/>
    <cellStyle name="Normal 8 3 2 2 5 3 3" xfId="39861" xr:uid="{00000000-0005-0000-0000-00005D9B0000}"/>
    <cellStyle name="Normal 8 3 2 2 5 4" xfId="39862" xr:uid="{00000000-0005-0000-0000-00005E9B0000}"/>
    <cellStyle name="Normal 8 3 2 2 5 4 2" xfId="39863" xr:uid="{00000000-0005-0000-0000-00005F9B0000}"/>
    <cellStyle name="Normal 8 3 2 2 5 4 3" xfId="39864" xr:uid="{00000000-0005-0000-0000-0000609B0000}"/>
    <cellStyle name="Normal 8 3 2 2 5 5" xfId="39865" xr:uid="{00000000-0005-0000-0000-0000619B0000}"/>
    <cellStyle name="Normal 8 3 2 2 5 5 2" xfId="39866" xr:uid="{00000000-0005-0000-0000-0000629B0000}"/>
    <cellStyle name="Normal 8 3 2 2 5 5 3" xfId="39867" xr:uid="{00000000-0005-0000-0000-0000639B0000}"/>
    <cellStyle name="Normal 8 3 2 2 5 6" xfId="39868" xr:uid="{00000000-0005-0000-0000-0000649B0000}"/>
    <cellStyle name="Normal 8 3 2 2 5 7" xfId="39869" xr:uid="{00000000-0005-0000-0000-0000659B0000}"/>
    <cellStyle name="Normal 8 3 2 2 6" xfId="39870" xr:uid="{00000000-0005-0000-0000-0000669B0000}"/>
    <cellStyle name="Normal 8 3 2 2 6 2" xfId="39871" xr:uid="{00000000-0005-0000-0000-0000679B0000}"/>
    <cellStyle name="Normal 8 3 2 2 6 2 2" xfId="39872" xr:uid="{00000000-0005-0000-0000-0000689B0000}"/>
    <cellStyle name="Normal 8 3 2 2 6 2 3" xfId="39873" xr:uid="{00000000-0005-0000-0000-0000699B0000}"/>
    <cellStyle name="Normal 8 3 2 2 6 3" xfId="39874" xr:uid="{00000000-0005-0000-0000-00006A9B0000}"/>
    <cellStyle name="Normal 8 3 2 2 6 3 2" xfId="39875" xr:uid="{00000000-0005-0000-0000-00006B9B0000}"/>
    <cellStyle name="Normal 8 3 2 2 6 3 3" xfId="39876" xr:uid="{00000000-0005-0000-0000-00006C9B0000}"/>
    <cellStyle name="Normal 8 3 2 2 6 4" xfId="39877" xr:uid="{00000000-0005-0000-0000-00006D9B0000}"/>
    <cellStyle name="Normal 8 3 2 2 6 4 2" xfId="39878" xr:uid="{00000000-0005-0000-0000-00006E9B0000}"/>
    <cellStyle name="Normal 8 3 2 2 6 4 3" xfId="39879" xr:uid="{00000000-0005-0000-0000-00006F9B0000}"/>
    <cellStyle name="Normal 8 3 2 2 6 5" xfId="39880" xr:uid="{00000000-0005-0000-0000-0000709B0000}"/>
    <cellStyle name="Normal 8 3 2 2 6 5 2" xfId="39881" xr:uid="{00000000-0005-0000-0000-0000719B0000}"/>
    <cellStyle name="Normal 8 3 2 2 6 5 3" xfId="39882" xr:uid="{00000000-0005-0000-0000-0000729B0000}"/>
    <cellStyle name="Normal 8 3 2 2 6 6" xfId="39883" xr:uid="{00000000-0005-0000-0000-0000739B0000}"/>
    <cellStyle name="Normal 8 3 2 2 6 7" xfId="39884" xr:uid="{00000000-0005-0000-0000-0000749B0000}"/>
    <cellStyle name="Normal 8 3 2 2 7" xfId="39885" xr:uid="{00000000-0005-0000-0000-0000759B0000}"/>
    <cellStyle name="Normal 8 3 2 2 7 2" xfId="39886" xr:uid="{00000000-0005-0000-0000-0000769B0000}"/>
    <cellStyle name="Normal 8 3 2 2 7 2 2" xfId="39887" xr:uid="{00000000-0005-0000-0000-0000779B0000}"/>
    <cellStyle name="Normal 8 3 2 2 7 2 3" xfId="39888" xr:uid="{00000000-0005-0000-0000-0000789B0000}"/>
    <cellStyle name="Normal 8 3 2 2 7 3" xfId="39889" xr:uid="{00000000-0005-0000-0000-0000799B0000}"/>
    <cellStyle name="Normal 8 3 2 2 7 3 2" xfId="39890" xr:uid="{00000000-0005-0000-0000-00007A9B0000}"/>
    <cellStyle name="Normal 8 3 2 2 7 3 3" xfId="39891" xr:uid="{00000000-0005-0000-0000-00007B9B0000}"/>
    <cellStyle name="Normal 8 3 2 2 7 4" xfId="39892" xr:uid="{00000000-0005-0000-0000-00007C9B0000}"/>
    <cellStyle name="Normal 8 3 2 2 7 4 2" xfId="39893" xr:uid="{00000000-0005-0000-0000-00007D9B0000}"/>
    <cellStyle name="Normal 8 3 2 2 7 4 3" xfId="39894" xr:uid="{00000000-0005-0000-0000-00007E9B0000}"/>
    <cellStyle name="Normal 8 3 2 2 7 5" xfId="39895" xr:uid="{00000000-0005-0000-0000-00007F9B0000}"/>
    <cellStyle name="Normal 8 3 2 2 7 5 2" xfId="39896" xr:uid="{00000000-0005-0000-0000-0000809B0000}"/>
    <cellStyle name="Normal 8 3 2 2 7 5 3" xfId="39897" xr:uid="{00000000-0005-0000-0000-0000819B0000}"/>
    <cellStyle name="Normal 8 3 2 2 7 6" xfId="39898" xr:uid="{00000000-0005-0000-0000-0000829B0000}"/>
    <cellStyle name="Normal 8 3 2 2 7 7" xfId="39899" xr:uid="{00000000-0005-0000-0000-0000839B0000}"/>
    <cellStyle name="Normal 8 3 2 2 8" xfId="39900" xr:uid="{00000000-0005-0000-0000-0000849B0000}"/>
    <cellStyle name="Normal 8 3 2 2 8 2" xfId="39901" xr:uid="{00000000-0005-0000-0000-0000859B0000}"/>
    <cellStyle name="Normal 8 3 2 2 8 2 2" xfId="39902" xr:uid="{00000000-0005-0000-0000-0000869B0000}"/>
    <cellStyle name="Normal 8 3 2 2 8 2 3" xfId="39903" xr:uid="{00000000-0005-0000-0000-0000879B0000}"/>
    <cellStyle name="Normal 8 3 2 2 8 3" xfId="39904" xr:uid="{00000000-0005-0000-0000-0000889B0000}"/>
    <cellStyle name="Normal 8 3 2 2 8 3 2" xfId="39905" xr:uid="{00000000-0005-0000-0000-0000899B0000}"/>
    <cellStyle name="Normal 8 3 2 2 8 3 3" xfId="39906" xr:uid="{00000000-0005-0000-0000-00008A9B0000}"/>
    <cellStyle name="Normal 8 3 2 2 8 4" xfId="39907" xr:uid="{00000000-0005-0000-0000-00008B9B0000}"/>
    <cellStyle name="Normal 8 3 2 2 8 4 2" xfId="39908" xr:uid="{00000000-0005-0000-0000-00008C9B0000}"/>
    <cellStyle name="Normal 8 3 2 2 8 4 3" xfId="39909" xr:uid="{00000000-0005-0000-0000-00008D9B0000}"/>
    <cellStyle name="Normal 8 3 2 2 8 5" xfId="39910" xr:uid="{00000000-0005-0000-0000-00008E9B0000}"/>
    <cellStyle name="Normal 8 3 2 2 8 5 2" xfId="39911" xr:uid="{00000000-0005-0000-0000-00008F9B0000}"/>
    <cellStyle name="Normal 8 3 2 2 8 5 3" xfId="39912" xr:uid="{00000000-0005-0000-0000-0000909B0000}"/>
    <cellStyle name="Normal 8 3 2 2 8 6" xfId="39913" xr:uid="{00000000-0005-0000-0000-0000919B0000}"/>
    <cellStyle name="Normal 8 3 2 2 8 7" xfId="39914" xr:uid="{00000000-0005-0000-0000-0000929B0000}"/>
    <cellStyle name="Normal 8 3 2 2 9" xfId="39915" xr:uid="{00000000-0005-0000-0000-0000939B0000}"/>
    <cellStyle name="Normal 8 3 2 2 9 2" xfId="39916" xr:uid="{00000000-0005-0000-0000-0000949B0000}"/>
    <cellStyle name="Normal 8 3 2 2 9 3" xfId="39917" xr:uid="{00000000-0005-0000-0000-0000959B0000}"/>
    <cellStyle name="Normal 8 3 2 3" xfId="39918" xr:uid="{00000000-0005-0000-0000-0000969B0000}"/>
    <cellStyle name="Normal 8 3 2 3 10" xfId="39919" xr:uid="{00000000-0005-0000-0000-0000979B0000}"/>
    <cellStyle name="Normal 8 3 2 3 11" xfId="39920" xr:uid="{00000000-0005-0000-0000-0000989B0000}"/>
    <cellStyle name="Normal 8 3 2 3 2" xfId="39921" xr:uid="{00000000-0005-0000-0000-0000999B0000}"/>
    <cellStyle name="Normal 8 3 2 3 2 2" xfId="39922" xr:uid="{00000000-0005-0000-0000-00009A9B0000}"/>
    <cellStyle name="Normal 8 3 2 3 2 2 2" xfId="39923" xr:uid="{00000000-0005-0000-0000-00009B9B0000}"/>
    <cellStyle name="Normal 8 3 2 3 2 2 2 2" xfId="39924" xr:uid="{00000000-0005-0000-0000-00009C9B0000}"/>
    <cellStyle name="Normal 8 3 2 3 2 2 2 3" xfId="39925" xr:uid="{00000000-0005-0000-0000-00009D9B0000}"/>
    <cellStyle name="Normal 8 3 2 3 2 2 3" xfId="39926" xr:uid="{00000000-0005-0000-0000-00009E9B0000}"/>
    <cellStyle name="Normal 8 3 2 3 2 2 3 2" xfId="39927" xr:uid="{00000000-0005-0000-0000-00009F9B0000}"/>
    <cellStyle name="Normal 8 3 2 3 2 2 3 3" xfId="39928" xr:uid="{00000000-0005-0000-0000-0000A09B0000}"/>
    <cellStyle name="Normal 8 3 2 3 2 2 4" xfId="39929" xr:uid="{00000000-0005-0000-0000-0000A19B0000}"/>
    <cellStyle name="Normal 8 3 2 3 2 2 4 2" xfId="39930" xr:uid="{00000000-0005-0000-0000-0000A29B0000}"/>
    <cellStyle name="Normal 8 3 2 3 2 2 4 3" xfId="39931" xr:uid="{00000000-0005-0000-0000-0000A39B0000}"/>
    <cellStyle name="Normal 8 3 2 3 2 2 5" xfId="39932" xr:uid="{00000000-0005-0000-0000-0000A49B0000}"/>
    <cellStyle name="Normal 8 3 2 3 2 2 5 2" xfId="39933" xr:uid="{00000000-0005-0000-0000-0000A59B0000}"/>
    <cellStyle name="Normal 8 3 2 3 2 2 5 3" xfId="39934" xr:uid="{00000000-0005-0000-0000-0000A69B0000}"/>
    <cellStyle name="Normal 8 3 2 3 2 2 6" xfId="39935" xr:uid="{00000000-0005-0000-0000-0000A79B0000}"/>
    <cellStyle name="Normal 8 3 2 3 2 2 7" xfId="39936" xr:uid="{00000000-0005-0000-0000-0000A89B0000}"/>
    <cellStyle name="Normal 8 3 2 3 2 3" xfId="39937" xr:uid="{00000000-0005-0000-0000-0000A99B0000}"/>
    <cellStyle name="Normal 8 3 2 3 2 3 2" xfId="39938" xr:uid="{00000000-0005-0000-0000-0000AA9B0000}"/>
    <cellStyle name="Normal 8 3 2 3 2 3 3" xfId="39939" xr:uid="{00000000-0005-0000-0000-0000AB9B0000}"/>
    <cellStyle name="Normal 8 3 2 3 2 4" xfId="39940" xr:uid="{00000000-0005-0000-0000-0000AC9B0000}"/>
    <cellStyle name="Normal 8 3 2 3 2 4 2" xfId="39941" xr:uid="{00000000-0005-0000-0000-0000AD9B0000}"/>
    <cellStyle name="Normal 8 3 2 3 2 4 3" xfId="39942" xr:uid="{00000000-0005-0000-0000-0000AE9B0000}"/>
    <cellStyle name="Normal 8 3 2 3 2 5" xfId="39943" xr:uid="{00000000-0005-0000-0000-0000AF9B0000}"/>
    <cellStyle name="Normal 8 3 2 3 2 5 2" xfId="39944" xr:uid="{00000000-0005-0000-0000-0000B09B0000}"/>
    <cellStyle name="Normal 8 3 2 3 2 5 3" xfId="39945" xr:uid="{00000000-0005-0000-0000-0000B19B0000}"/>
    <cellStyle name="Normal 8 3 2 3 2 6" xfId="39946" xr:uid="{00000000-0005-0000-0000-0000B29B0000}"/>
    <cellStyle name="Normal 8 3 2 3 2 6 2" xfId="39947" xr:uid="{00000000-0005-0000-0000-0000B39B0000}"/>
    <cellStyle name="Normal 8 3 2 3 2 6 3" xfId="39948" xr:uid="{00000000-0005-0000-0000-0000B49B0000}"/>
    <cellStyle name="Normal 8 3 2 3 2 7" xfId="39949" xr:uid="{00000000-0005-0000-0000-0000B59B0000}"/>
    <cellStyle name="Normal 8 3 2 3 2 8" xfId="39950" xr:uid="{00000000-0005-0000-0000-0000B69B0000}"/>
    <cellStyle name="Normal 8 3 2 3 3" xfId="39951" xr:uid="{00000000-0005-0000-0000-0000B79B0000}"/>
    <cellStyle name="Normal 8 3 2 3 3 2" xfId="39952" xr:uid="{00000000-0005-0000-0000-0000B89B0000}"/>
    <cellStyle name="Normal 8 3 2 3 3 2 2" xfId="39953" xr:uid="{00000000-0005-0000-0000-0000B99B0000}"/>
    <cellStyle name="Normal 8 3 2 3 3 2 3" xfId="39954" xr:uid="{00000000-0005-0000-0000-0000BA9B0000}"/>
    <cellStyle name="Normal 8 3 2 3 3 3" xfId="39955" xr:uid="{00000000-0005-0000-0000-0000BB9B0000}"/>
    <cellStyle name="Normal 8 3 2 3 3 3 2" xfId="39956" xr:uid="{00000000-0005-0000-0000-0000BC9B0000}"/>
    <cellStyle name="Normal 8 3 2 3 3 3 3" xfId="39957" xr:uid="{00000000-0005-0000-0000-0000BD9B0000}"/>
    <cellStyle name="Normal 8 3 2 3 3 4" xfId="39958" xr:uid="{00000000-0005-0000-0000-0000BE9B0000}"/>
    <cellStyle name="Normal 8 3 2 3 3 4 2" xfId="39959" xr:uid="{00000000-0005-0000-0000-0000BF9B0000}"/>
    <cellStyle name="Normal 8 3 2 3 3 4 3" xfId="39960" xr:uid="{00000000-0005-0000-0000-0000C09B0000}"/>
    <cellStyle name="Normal 8 3 2 3 3 5" xfId="39961" xr:uid="{00000000-0005-0000-0000-0000C19B0000}"/>
    <cellStyle name="Normal 8 3 2 3 3 5 2" xfId="39962" xr:uid="{00000000-0005-0000-0000-0000C29B0000}"/>
    <cellStyle name="Normal 8 3 2 3 3 5 3" xfId="39963" xr:uid="{00000000-0005-0000-0000-0000C39B0000}"/>
    <cellStyle name="Normal 8 3 2 3 3 6" xfId="39964" xr:uid="{00000000-0005-0000-0000-0000C49B0000}"/>
    <cellStyle name="Normal 8 3 2 3 3 7" xfId="39965" xr:uid="{00000000-0005-0000-0000-0000C59B0000}"/>
    <cellStyle name="Normal 8 3 2 3 4" xfId="39966" xr:uid="{00000000-0005-0000-0000-0000C69B0000}"/>
    <cellStyle name="Normal 8 3 2 3 4 2" xfId="39967" xr:uid="{00000000-0005-0000-0000-0000C79B0000}"/>
    <cellStyle name="Normal 8 3 2 3 4 2 2" xfId="39968" xr:uid="{00000000-0005-0000-0000-0000C89B0000}"/>
    <cellStyle name="Normal 8 3 2 3 4 2 3" xfId="39969" xr:uid="{00000000-0005-0000-0000-0000C99B0000}"/>
    <cellStyle name="Normal 8 3 2 3 4 3" xfId="39970" xr:uid="{00000000-0005-0000-0000-0000CA9B0000}"/>
    <cellStyle name="Normal 8 3 2 3 4 3 2" xfId="39971" xr:uid="{00000000-0005-0000-0000-0000CB9B0000}"/>
    <cellStyle name="Normal 8 3 2 3 4 3 3" xfId="39972" xr:uid="{00000000-0005-0000-0000-0000CC9B0000}"/>
    <cellStyle name="Normal 8 3 2 3 4 4" xfId="39973" xr:uid="{00000000-0005-0000-0000-0000CD9B0000}"/>
    <cellStyle name="Normal 8 3 2 3 4 4 2" xfId="39974" xr:uid="{00000000-0005-0000-0000-0000CE9B0000}"/>
    <cellStyle name="Normal 8 3 2 3 4 4 3" xfId="39975" xr:uid="{00000000-0005-0000-0000-0000CF9B0000}"/>
    <cellStyle name="Normal 8 3 2 3 4 5" xfId="39976" xr:uid="{00000000-0005-0000-0000-0000D09B0000}"/>
    <cellStyle name="Normal 8 3 2 3 4 5 2" xfId="39977" xr:uid="{00000000-0005-0000-0000-0000D19B0000}"/>
    <cellStyle name="Normal 8 3 2 3 4 5 3" xfId="39978" xr:uid="{00000000-0005-0000-0000-0000D29B0000}"/>
    <cellStyle name="Normal 8 3 2 3 4 6" xfId="39979" xr:uid="{00000000-0005-0000-0000-0000D39B0000}"/>
    <cellStyle name="Normal 8 3 2 3 4 7" xfId="39980" xr:uid="{00000000-0005-0000-0000-0000D49B0000}"/>
    <cellStyle name="Normal 8 3 2 3 5" xfId="39981" xr:uid="{00000000-0005-0000-0000-0000D59B0000}"/>
    <cellStyle name="Normal 8 3 2 3 5 2" xfId="39982" xr:uid="{00000000-0005-0000-0000-0000D69B0000}"/>
    <cellStyle name="Normal 8 3 2 3 5 2 2" xfId="39983" xr:uid="{00000000-0005-0000-0000-0000D79B0000}"/>
    <cellStyle name="Normal 8 3 2 3 5 2 3" xfId="39984" xr:uid="{00000000-0005-0000-0000-0000D89B0000}"/>
    <cellStyle name="Normal 8 3 2 3 5 3" xfId="39985" xr:uid="{00000000-0005-0000-0000-0000D99B0000}"/>
    <cellStyle name="Normal 8 3 2 3 5 3 2" xfId="39986" xr:uid="{00000000-0005-0000-0000-0000DA9B0000}"/>
    <cellStyle name="Normal 8 3 2 3 5 3 3" xfId="39987" xr:uid="{00000000-0005-0000-0000-0000DB9B0000}"/>
    <cellStyle name="Normal 8 3 2 3 5 4" xfId="39988" xr:uid="{00000000-0005-0000-0000-0000DC9B0000}"/>
    <cellStyle name="Normal 8 3 2 3 5 4 2" xfId="39989" xr:uid="{00000000-0005-0000-0000-0000DD9B0000}"/>
    <cellStyle name="Normal 8 3 2 3 5 4 3" xfId="39990" xr:uid="{00000000-0005-0000-0000-0000DE9B0000}"/>
    <cellStyle name="Normal 8 3 2 3 5 5" xfId="39991" xr:uid="{00000000-0005-0000-0000-0000DF9B0000}"/>
    <cellStyle name="Normal 8 3 2 3 5 5 2" xfId="39992" xr:uid="{00000000-0005-0000-0000-0000E09B0000}"/>
    <cellStyle name="Normal 8 3 2 3 5 5 3" xfId="39993" xr:uid="{00000000-0005-0000-0000-0000E19B0000}"/>
    <cellStyle name="Normal 8 3 2 3 5 6" xfId="39994" xr:uid="{00000000-0005-0000-0000-0000E29B0000}"/>
    <cellStyle name="Normal 8 3 2 3 5 7" xfId="39995" xr:uid="{00000000-0005-0000-0000-0000E39B0000}"/>
    <cellStyle name="Normal 8 3 2 3 6" xfId="39996" xr:uid="{00000000-0005-0000-0000-0000E49B0000}"/>
    <cellStyle name="Normal 8 3 2 3 6 2" xfId="39997" xr:uid="{00000000-0005-0000-0000-0000E59B0000}"/>
    <cellStyle name="Normal 8 3 2 3 6 3" xfId="39998" xr:uid="{00000000-0005-0000-0000-0000E69B0000}"/>
    <cellStyle name="Normal 8 3 2 3 7" xfId="39999" xr:uid="{00000000-0005-0000-0000-0000E79B0000}"/>
    <cellStyle name="Normal 8 3 2 3 7 2" xfId="40000" xr:uid="{00000000-0005-0000-0000-0000E89B0000}"/>
    <cellStyle name="Normal 8 3 2 3 7 3" xfId="40001" xr:uid="{00000000-0005-0000-0000-0000E99B0000}"/>
    <cellStyle name="Normal 8 3 2 3 8" xfId="40002" xr:uid="{00000000-0005-0000-0000-0000EA9B0000}"/>
    <cellStyle name="Normal 8 3 2 3 8 2" xfId="40003" xr:uid="{00000000-0005-0000-0000-0000EB9B0000}"/>
    <cellStyle name="Normal 8 3 2 3 8 3" xfId="40004" xr:uid="{00000000-0005-0000-0000-0000EC9B0000}"/>
    <cellStyle name="Normal 8 3 2 3 9" xfId="40005" xr:uid="{00000000-0005-0000-0000-0000ED9B0000}"/>
    <cellStyle name="Normal 8 3 2 3 9 2" xfId="40006" xr:uid="{00000000-0005-0000-0000-0000EE9B0000}"/>
    <cellStyle name="Normal 8 3 2 3 9 3" xfId="40007" xr:uid="{00000000-0005-0000-0000-0000EF9B0000}"/>
    <cellStyle name="Normal 8 3 2 4" xfId="40008" xr:uid="{00000000-0005-0000-0000-0000F09B0000}"/>
    <cellStyle name="Normal 8 3 2 4 2" xfId="40009" xr:uid="{00000000-0005-0000-0000-0000F19B0000}"/>
    <cellStyle name="Normal 8 3 2 4 2 2" xfId="40010" xr:uid="{00000000-0005-0000-0000-0000F29B0000}"/>
    <cellStyle name="Normal 8 3 2 4 2 2 2" xfId="40011" xr:uid="{00000000-0005-0000-0000-0000F39B0000}"/>
    <cellStyle name="Normal 8 3 2 4 2 2 3" xfId="40012" xr:uid="{00000000-0005-0000-0000-0000F49B0000}"/>
    <cellStyle name="Normal 8 3 2 4 2 3" xfId="40013" xr:uid="{00000000-0005-0000-0000-0000F59B0000}"/>
    <cellStyle name="Normal 8 3 2 4 2 3 2" xfId="40014" xr:uid="{00000000-0005-0000-0000-0000F69B0000}"/>
    <cellStyle name="Normal 8 3 2 4 2 3 3" xfId="40015" xr:uid="{00000000-0005-0000-0000-0000F79B0000}"/>
    <cellStyle name="Normal 8 3 2 4 2 4" xfId="40016" xr:uid="{00000000-0005-0000-0000-0000F89B0000}"/>
    <cellStyle name="Normal 8 3 2 4 2 4 2" xfId="40017" xr:uid="{00000000-0005-0000-0000-0000F99B0000}"/>
    <cellStyle name="Normal 8 3 2 4 2 4 3" xfId="40018" xr:uid="{00000000-0005-0000-0000-0000FA9B0000}"/>
    <cellStyle name="Normal 8 3 2 4 2 5" xfId="40019" xr:uid="{00000000-0005-0000-0000-0000FB9B0000}"/>
    <cellStyle name="Normal 8 3 2 4 2 5 2" xfId="40020" xr:uid="{00000000-0005-0000-0000-0000FC9B0000}"/>
    <cellStyle name="Normal 8 3 2 4 2 5 3" xfId="40021" xr:uid="{00000000-0005-0000-0000-0000FD9B0000}"/>
    <cellStyle name="Normal 8 3 2 4 2 6" xfId="40022" xr:uid="{00000000-0005-0000-0000-0000FE9B0000}"/>
    <cellStyle name="Normal 8 3 2 4 2 7" xfId="40023" xr:uid="{00000000-0005-0000-0000-0000FF9B0000}"/>
    <cellStyle name="Normal 8 3 2 4 3" xfId="40024" xr:uid="{00000000-0005-0000-0000-0000009C0000}"/>
    <cellStyle name="Normal 8 3 2 4 3 2" xfId="40025" xr:uid="{00000000-0005-0000-0000-0000019C0000}"/>
    <cellStyle name="Normal 8 3 2 4 3 3" xfId="40026" xr:uid="{00000000-0005-0000-0000-0000029C0000}"/>
    <cellStyle name="Normal 8 3 2 4 4" xfId="40027" xr:uid="{00000000-0005-0000-0000-0000039C0000}"/>
    <cellStyle name="Normal 8 3 2 4 4 2" xfId="40028" xr:uid="{00000000-0005-0000-0000-0000049C0000}"/>
    <cellStyle name="Normal 8 3 2 4 4 3" xfId="40029" xr:uid="{00000000-0005-0000-0000-0000059C0000}"/>
    <cellStyle name="Normal 8 3 2 4 5" xfId="40030" xr:uid="{00000000-0005-0000-0000-0000069C0000}"/>
    <cellStyle name="Normal 8 3 2 4 5 2" xfId="40031" xr:uid="{00000000-0005-0000-0000-0000079C0000}"/>
    <cellStyle name="Normal 8 3 2 4 5 3" xfId="40032" xr:uid="{00000000-0005-0000-0000-0000089C0000}"/>
    <cellStyle name="Normal 8 3 2 4 6" xfId="40033" xr:uid="{00000000-0005-0000-0000-0000099C0000}"/>
    <cellStyle name="Normal 8 3 2 4 6 2" xfId="40034" xr:uid="{00000000-0005-0000-0000-00000A9C0000}"/>
    <cellStyle name="Normal 8 3 2 4 6 3" xfId="40035" xr:uid="{00000000-0005-0000-0000-00000B9C0000}"/>
    <cellStyle name="Normal 8 3 2 4 7" xfId="40036" xr:uid="{00000000-0005-0000-0000-00000C9C0000}"/>
    <cellStyle name="Normal 8 3 2 4 8" xfId="40037" xr:uid="{00000000-0005-0000-0000-00000D9C0000}"/>
    <cellStyle name="Normal 8 3 2 5" xfId="40038" xr:uid="{00000000-0005-0000-0000-00000E9C0000}"/>
    <cellStyle name="Normal 8 3 2 5 2" xfId="40039" xr:uid="{00000000-0005-0000-0000-00000F9C0000}"/>
    <cellStyle name="Normal 8 3 2 5 2 2" xfId="40040" xr:uid="{00000000-0005-0000-0000-0000109C0000}"/>
    <cellStyle name="Normal 8 3 2 5 2 2 2" xfId="40041" xr:uid="{00000000-0005-0000-0000-0000119C0000}"/>
    <cellStyle name="Normal 8 3 2 5 2 2 3" xfId="40042" xr:uid="{00000000-0005-0000-0000-0000129C0000}"/>
    <cellStyle name="Normal 8 3 2 5 2 3" xfId="40043" xr:uid="{00000000-0005-0000-0000-0000139C0000}"/>
    <cellStyle name="Normal 8 3 2 5 2 3 2" xfId="40044" xr:uid="{00000000-0005-0000-0000-0000149C0000}"/>
    <cellStyle name="Normal 8 3 2 5 2 3 3" xfId="40045" xr:uid="{00000000-0005-0000-0000-0000159C0000}"/>
    <cellStyle name="Normal 8 3 2 5 2 4" xfId="40046" xr:uid="{00000000-0005-0000-0000-0000169C0000}"/>
    <cellStyle name="Normal 8 3 2 5 2 4 2" xfId="40047" xr:uid="{00000000-0005-0000-0000-0000179C0000}"/>
    <cellStyle name="Normal 8 3 2 5 2 4 3" xfId="40048" xr:uid="{00000000-0005-0000-0000-0000189C0000}"/>
    <cellStyle name="Normal 8 3 2 5 2 5" xfId="40049" xr:uid="{00000000-0005-0000-0000-0000199C0000}"/>
    <cellStyle name="Normal 8 3 2 5 2 5 2" xfId="40050" xr:uid="{00000000-0005-0000-0000-00001A9C0000}"/>
    <cellStyle name="Normal 8 3 2 5 2 5 3" xfId="40051" xr:uid="{00000000-0005-0000-0000-00001B9C0000}"/>
    <cellStyle name="Normal 8 3 2 5 2 6" xfId="40052" xr:uid="{00000000-0005-0000-0000-00001C9C0000}"/>
    <cellStyle name="Normal 8 3 2 5 2 7" xfId="40053" xr:uid="{00000000-0005-0000-0000-00001D9C0000}"/>
    <cellStyle name="Normal 8 3 2 5 3" xfId="40054" xr:uid="{00000000-0005-0000-0000-00001E9C0000}"/>
    <cellStyle name="Normal 8 3 2 5 3 2" xfId="40055" xr:uid="{00000000-0005-0000-0000-00001F9C0000}"/>
    <cellStyle name="Normal 8 3 2 5 3 3" xfId="40056" xr:uid="{00000000-0005-0000-0000-0000209C0000}"/>
    <cellStyle name="Normal 8 3 2 5 4" xfId="40057" xr:uid="{00000000-0005-0000-0000-0000219C0000}"/>
    <cellStyle name="Normal 8 3 2 5 4 2" xfId="40058" xr:uid="{00000000-0005-0000-0000-0000229C0000}"/>
    <cellStyle name="Normal 8 3 2 5 4 3" xfId="40059" xr:uid="{00000000-0005-0000-0000-0000239C0000}"/>
    <cellStyle name="Normal 8 3 2 5 5" xfId="40060" xr:uid="{00000000-0005-0000-0000-0000249C0000}"/>
    <cellStyle name="Normal 8 3 2 5 5 2" xfId="40061" xr:uid="{00000000-0005-0000-0000-0000259C0000}"/>
    <cellStyle name="Normal 8 3 2 5 5 3" xfId="40062" xr:uid="{00000000-0005-0000-0000-0000269C0000}"/>
    <cellStyle name="Normal 8 3 2 5 6" xfId="40063" xr:uid="{00000000-0005-0000-0000-0000279C0000}"/>
    <cellStyle name="Normal 8 3 2 5 6 2" xfId="40064" xr:uid="{00000000-0005-0000-0000-0000289C0000}"/>
    <cellStyle name="Normal 8 3 2 5 6 3" xfId="40065" xr:uid="{00000000-0005-0000-0000-0000299C0000}"/>
    <cellStyle name="Normal 8 3 2 5 7" xfId="40066" xr:uid="{00000000-0005-0000-0000-00002A9C0000}"/>
    <cellStyle name="Normal 8 3 2 5 8" xfId="40067" xr:uid="{00000000-0005-0000-0000-00002B9C0000}"/>
    <cellStyle name="Normal 8 3 2 6" xfId="40068" xr:uid="{00000000-0005-0000-0000-00002C9C0000}"/>
    <cellStyle name="Normal 8 3 2 6 2" xfId="40069" xr:uid="{00000000-0005-0000-0000-00002D9C0000}"/>
    <cellStyle name="Normal 8 3 2 6 2 2" xfId="40070" xr:uid="{00000000-0005-0000-0000-00002E9C0000}"/>
    <cellStyle name="Normal 8 3 2 6 2 3" xfId="40071" xr:uid="{00000000-0005-0000-0000-00002F9C0000}"/>
    <cellStyle name="Normal 8 3 2 6 3" xfId="40072" xr:uid="{00000000-0005-0000-0000-0000309C0000}"/>
    <cellStyle name="Normal 8 3 2 6 3 2" xfId="40073" xr:uid="{00000000-0005-0000-0000-0000319C0000}"/>
    <cellStyle name="Normal 8 3 2 6 3 3" xfId="40074" xr:uid="{00000000-0005-0000-0000-0000329C0000}"/>
    <cellStyle name="Normal 8 3 2 6 4" xfId="40075" xr:uid="{00000000-0005-0000-0000-0000339C0000}"/>
    <cellStyle name="Normal 8 3 2 6 4 2" xfId="40076" xr:uid="{00000000-0005-0000-0000-0000349C0000}"/>
    <cellStyle name="Normal 8 3 2 6 4 3" xfId="40077" xr:uid="{00000000-0005-0000-0000-0000359C0000}"/>
    <cellStyle name="Normal 8 3 2 6 5" xfId="40078" xr:uid="{00000000-0005-0000-0000-0000369C0000}"/>
    <cellStyle name="Normal 8 3 2 6 5 2" xfId="40079" xr:uid="{00000000-0005-0000-0000-0000379C0000}"/>
    <cellStyle name="Normal 8 3 2 6 5 3" xfId="40080" xr:uid="{00000000-0005-0000-0000-0000389C0000}"/>
    <cellStyle name="Normal 8 3 2 6 6" xfId="40081" xr:uid="{00000000-0005-0000-0000-0000399C0000}"/>
    <cellStyle name="Normal 8 3 2 6 7" xfId="40082" xr:uid="{00000000-0005-0000-0000-00003A9C0000}"/>
    <cellStyle name="Normal 8 3 2 7" xfId="40083" xr:uid="{00000000-0005-0000-0000-00003B9C0000}"/>
    <cellStyle name="Normal 8 3 2 7 2" xfId="40084" xr:uid="{00000000-0005-0000-0000-00003C9C0000}"/>
    <cellStyle name="Normal 8 3 2 7 2 2" xfId="40085" xr:uid="{00000000-0005-0000-0000-00003D9C0000}"/>
    <cellStyle name="Normal 8 3 2 7 2 3" xfId="40086" xr:uid="{00000000-0005-0000-0000-00003E9C0000}"/>
    <cellStyle name="Normal 8 3 2 7 3" xfId="40087" xr:uid="{00000000-0005-0000-0000-00003F9C0000}"/>
    <cellStyle name="Normal 8 3 2 7 3 2" xfId="40088" xr:uid="{00000000-0005-0000-0000-0000409C0000}"/>
    <cellStyle name="Normal 8 3 2 7 3 3" xfId="40089" xr:uid="{00000000-0005-0000-0000-0000419C0000}"/>
    <cellStyle name="Normal 8 3 2 7 4" xfId="40090" xr:uid="{00000000-0005-0000-0000-0000429C0000}"/>
    <cellStyle name="Normal 8 3 2 7 4 2" xfId="40091" xr:uid="{00000000-0005-0000-0000-0000439C0000}"/>
    <cellStyle name="Normal 8 3 2 7 4 3" xfId="40092" xr:uid="{00000000-0005-0000-0000-0000449C0000}"/>
    <cellStyle name="Normal 8 3 2 7 5" xfId="40093" xr:uid="{00000000-0005-0000-0000-0000459C0000}"/>
    <cellStyle name="Normal 8 3 2 7 5 2" xfId="40094" xr:uid="{00000000-0005-0000-0000-0000469C0000}"/>
    <cellStyle name="Normal 8 3 2 7 5 3" xfId="40095" xr:uid="{00000000-0005-0000-0000-0000479C0000}"/>
    <cellStyle name="Normal 8 3 2 7 6" xfId="40096" xr:uid="{00000000-0005-0000-0000-0000489C0000}"/>
    <cellStyle name="Normal 8 3 2 7 7" xfId="40097" xr:uid="{00000000-0005-0000-0000-0000499C0000}"/>
    <cellStyle name="Normal 8 3 2 8" xfId="40098" xr:uid="{00000000-0005-0000-0000-00004A9C0000}"/>
    <cellStyle name="Normal 8 3 2 8 2" xfId="40099" xr:uid="{00000000-0005-0000-0000-00004B9C0000}"/>
    <cellStyle name="Normal 8 3 2 8 2 2" xfId="40100" xr:uid="{00000000-0005-0000-0000-00004C9C0000}"/>
    <cellStyle name="Normal 8 3 2 8 2 3" xfId="40101" xr:uid="{00000000-0005-0000-0000-00004D9C0000}"/>
    <cellStyle name="Normal 8 3 2 8 3" xfId="40102" xr:uid="{00000000-0005-0000-0000-00004E9C0000}"/>
    <cellStyle name="Normal 8 3 2 8 3 2" xfId="40103" xr:uid="{00000000-0005-0000-0000-00004F9C0000}"/>
    <cellStyle name="Normal 8 3 2 8 3 3" xfId="40104" xr:uid="{00000000-0005-0000-0000-0000509C0000}"/>
    <cellStyle name="Normal 8 3 2 8 4" xfId="40105" xr:uid="{00000000-0005-0000-0000-0000519C0000}"/>
    <cellStyle name="Normal 8 3 2 8 4 2" xfId="40106" xr:uid="{00000000-0005-0000-0000-0000529C0000}"/>
    <cellStyle name="Normal 8 3 2 8 4 3" xfId="40107" xr:uid="{00000000-0005-0000-0000-0000539C0000}"/>
    <cellStyle name="Normal 8 3 2 8 5" xfId="40108" xr:uid="{00000000-0005-0000-0000-0000549C0000}"/>
    <cellStyle name="Normal 8 3 2 8 5 2" xfId="40109" xr:uid="{00000000-0005-0000-0000-0000559C0000}"/>
    <cellStyle name="Normal 8 3 2 8 5 3" xfId="40110" xr:uid="{00000000-0005-0000-0000-0000569C0000}"/>
    <cellStyle name="Normal 8 3 2 8 6" xfId="40111" xr:uid="{00000000-0005-0000-0000-0000579C0000}"/>
    <cellStyle name="Normal 8 3 2 8 7" xfId="40112" xr:uid="{00000000-0005-0000-0000-0000589C0000}"/>
    <cellStyle name="Normal 8 3 2 9" xfId="40113" xr:uid="{00000000-0005-0000-0000-0000599C0000}"/>
    <cellStyle name="Normal 8 3 2 9 2" xfId="40114" xr:uid="{00000000-0005-0000-0000-00005A9C0000}"/>
    <cellStyle name="Normal 8 3 2 9 2 2" xfId="40115" xr:uid="{00000000-0005-0000-0000-00005B9C0000}"/>
    <cellStyle name="Normal 8 3 2 9 2 3" xfId="40116" xr:uid="{00000000-0005-0000-0000-00005C9C0000}"/>
    <cellStyle name="Normal 8 3 2 9 3" xfId="40117" xr:uid="{00000000-0005-0000-0000-00005D9C0000}"/>
    <cellStyle name="Normal 8 3 2 9 3 2" xfId="40118" xr:uid="{00000000-0005-0000-0000-00005E9C0000}"/>
    <cellStyle name="Normal 8 3 2 9 3 3" xfId="40119" xr:uid="{00000000-0005-0000-0000-00005F9C0000}"/>
    <cellStyle name="Normal 8 3 2 9 4" xfId="40120" xr:uid="{00000000-0005-0000-0000-0000609C0000}"/>
    <cellStyle name="Normal 8 3 2 9 4 2" xfId="40121" xr:uid="{00000000-0005-0000-0000-0000619C0000}"/>
    <cellStyle name="Normal 8 3 2 9 4 3" xfId="40122" xr:uid="{00000000-0005-0000-0000-0000629C0000}"/>
    <cellStyle name="Normal 8 3 2 9 5" xfId="40123" xr:uid="{00000000-0005-0000-0000-0000639C0000}"/>
    <cellStyle name="Normal 8 3 2 9 5 2" xfId="40124" xr:uid="{00000000-0005-0000-0000-0000649C0000}"/>
    <cellStyle name="Normal 8 3 2 9 5 3" xfId="40125" xr:uid="{00000000-0005-0000-0000-0000659C0000}"/>
    <cellStyle name="Normal 8 3 2 9 6" xfId="40126" xr:uid="{00000000-0005-0000-0000-0000669C0000}"/>
    <cellStyle name="Normal 8 3 2 9 7" xfId="40127" xr:uid="{00000000-0005-0000-0000-0000679C0000}"/>
    <cellStyle name="Normal 8 3 3" xfId="1263" xr:uid="{00000000-0005-0000-0000-0000689C0000}"/>
    <cellStyle name="Normal 8 3 3 10" xfId="40128" xr:uid="{00000000-0005-0000-0000-0000699C0000}"/>
    <cellStyle name="Normal 8 3 3 10 2" xfId="40129" xr:uid="{00000000-0005-0000-0000-00006A9C0000}"/>
    <cellStyle name="Normal 8 3 3 10 3" xfId="40130" xr:uid="{00000000-0005-0000-0000-00006B9C0000}"/>
    <cellStyle name="Normal 8 3 3 11" xfId="40131" xr:uid="{00000000-0005-0000-0000-00006C9C0000}"/>
    <cellStyle name="Normal 8 3 3 11 2" xfId="40132" xr:uid="{00000000-0005-0000-0000-00006D9C0000}"/>
    <cellStyle name="Normal 8 3 3 11 3" xfId="40133" xr:uid="{00000000-0005-0000-0000-00006E9C0000}"/>
    <cellStyle name="Normal 8 3 3 12" xfId="40134" xr:uid="{00000000-0005-0000-0000-00006F9C0000}"/>
    <cellStyle name="Normal 8 3 3 12 2" xfId="40135" xr:uid="{00000000-0005-0000-0000-0000709C0000}"/>
    <cellStyle name="Normal 8 3 3 12 3" xfId="40136" xr:uid="{00000000-0005-0000-0000-0000719C0000}"/>
    <cellStyle name="Normal 8 3 3 13" xfId="40137" xr:uid="{00000000-0005-0000-0000-0000729C0000}"/>
    <cellStyle name="Normal 8 3 3 14" xfId="40138" xr:uid="{00000000-0005-0000-0000-0000739C0000}"/>
    <cellStyle name="Normal 8 3 3 2" xfId="40139" xr:uid="{00000000-0005-0000-0000-0000749C0000}"/>
    <cellStyle name="Normal 8 3 3 2 10" xfId="40140" xr:uid="{00000000-0005-0000-0000-0000759C0000}"/>
    <cellStyle name="Normal 8 3 3 2 11" xfId="40141" xr:uid="{00000000-0005-0000-0000-0000769C0000}"/>
    <cellStyle name="Normal 8 3 3 2 2" xfId="40142" xr:uid="{00000000-0005-0000-0000-0000779C0000}"/>
    <cellStyle name="Normal 8 3 3 2 2 2" xfId="40143" xr:uid="{00000000-0005-0000-0000-0000789C0000}"/>
    <cellStyle name="Normal 8 3 3 2 2 2 2" xfId="40144" xr:uid="{00000000-0005-0000-0000-0000799C0000}"/>
    <cellStyle name="Normal 8 3 3 2 2 2 2 2" xfId="40145" xr:uid="{00000000-0005-0000-0000-00007A9C0000}"/>
    <cellStyle name="Normal 8 3 3 2 2 2 2 3" xfId="40146" xr:uid="{00000000-0005-0000-0000-00007B9C0000}"/>
    <cellStyle name="Normal 8 3 3 2 2 2 3" xfId="40147" xr:uid="{00000000-0005-0000-0000-00007C9C0000}"/>
    <cellStyle name="Normal 8 3 3 2 2 2 3 2" xfId="40148" xr:uid="{00000000-0005-0000-0000-00007D9C0000}"/>
    <cellStyle name="Normal 8 3 3 2 2 2 3 3" xfId="40149" xr:uid="{00000000-0005-0000-0000-00007E9C0000}"/>
    <cellStyle name="Normal 8 3 3 2 2 2 4" xfId="40150" xr:uid="{00000000-0005-0000-0000-00007F9C0000}"/>
    <cellStyle name="Normal 8 3 3 2 2 2 4 2" xfId="40151" xr:uid="{00000000-0005-0000-0000-0000809C0000}"/>
    <cellStyle name="Normal 8 3 3 2 2 2 4 3" xfId="40152" xr:uid="{00000000-0005-0000-0000-0000819C0000}"/>
    <cellStyle name="Normal 8 3 3 2 2 2 5" xfId="40153" xr:uid="{00000000-0005-0000-0000-0000829C0000}"/>
    <cellStyle name="Normal 8 3 3 2 2 2 5 2" xfId="40154" xr:uid="{00000000-0005-0000-0000-0000839C0000}"/>
    <cellStyle name="Normal 8 3 3 2 2 2 5 3" xfId="40155" xr:uid="{00000000-0005-0000-0000-0000849C0000}"/>
    <cellStyle name="Normal 8 3 3 2 2 2 6" xfId="40156" xr:uid="{00000000-0005-0000-0000-0000859C0000}"/>
    <cellStyle name="Normal 8 3 3 2 2 2 7" xfId="40157" xr:uid="{00000000-0005-0000-0000-0000869C0000}"/>
    <cellStyle name="Normal 8 3 3 2 2 3" xfId="40158" xr:uid="{00000000-0005-0000-0000-0000879C0000}"/>
    <cellStyle name="Normal 8 3 3 2 2 3 2" xfId="40159" xr:uid="{00000000-0005-0000-0000-0000889C0000}"/>
    <cellStyle name="Normal 8 3 3 2 2 3 3" xfId="40160" xr:uid="{00000000-0005-0000-0000-0000899C0000}"/>
    <cellStyle name="Normal 8 3 3 2 2 4" xfId="40161" xr:uid="{00000000-0005-0000-0000-00008A9C0000}"/>
    <cellStyle name="Normal 8 3 3 2 2 4 2" xfId="40162" xr:uid="{00000000-0005-0000-0000-00008B9C0000}"/>
    <cellStyle name="Normal 8 3 3 2 2 4 3" xfId="40163" xr:uid="{00000000-0005-0000-0000-00008C9C0000}"/>
    <cellStyle name="Normal 8 3 3 2 2 5" xfId="40164" xr:uid="{00000000-0005-0000-0000-00008D9C0000}"/>
    <cellStyle name="Normal 8 3 3 2 2 5 2" xfId="40165" xr:uid="{00000000-0005-0000-0000-00008E9C0000}"/>
    <cellStyle name="Normal 8 3 3 2 2 5 3" xfId="40166" xr:uid="{00000000-0005-0000-0000-00008F9C0000}"/>
    <cellStyle name="Normal 8 3 3 2 2 6" xfId="40167" xr:uid="{00000000-0005-0000-0000-0000909C0000}"/>
    <cellStyle name="Normal 8 3 3 2 2 6 2" xfId="40168" xr:uid="{00000000-0005-0000-0000-0000919C0000}"/>
    <cellStyle name="Normal 8 3 3 2 2 6 3" xfId="40169" xr:uid="{00000000-0005-0000-0000-0000929C0000}"/>
    <cellStyle name="Normal 8 3 3 2 2 7" xfId="40170" xr:uid="{00000000-0005-0000-0000-0000939C0000}"/>
    <cellStyle name="Normal 8 3 3 2 2 8" xfId="40171" xr:uid="{00000000-0005-0000-0000-0000949C0000}"/>
    <cellStyle name="Normal 8 3 3 2 3" xfId="40172" xr:uid="{00000000-0005-0000-0000-0000959C0000}"/>
    <cellStyle name="Normal 8 3 3 2 3 2" xfId="40173" xr:uid="{00000000-0005-0000-0000-0000969C0000}"/>
    <cellStyle name="Normal 8 3 3 2 3 2 2" xfId="40174" xr:uid="{00000000-0005-0000-0000-0000979C0000}"/>
    <cellStyle name="Normal 8 3 3 2 3 2 3" xfId="40175" xr:uid="{00000000-0005-0000-0000-0000989C0000}"/>
    <cellStyle name="Normal 8 3 3 2 3 3" xfId="40176" xr:uid="{00000000-0005-0000-0000-0000999C0000}"/>
    <cellStyle name="Normal 8 3 3 2 3 3 2" xfId="40177" xr:uid="{00000000-0005-0000-0000-00009A9C0000}"/>
    <cellStyle name="Normal 8 3 3 2 3 3 3" xfId="40178" xr:uid="{00000000-0005-0000-0000-00009B9C0000}"/>
    <cellStyle name="Normal 8 3 3 2 3 4" xfId="40179" xr:uid="{00000000-0005-0000-0000-00009C9C0000}"/>
    <cellStyle name="Normal 8 3 3 2 3 4 2" xfId="40180" xr:uid="{00000000-0005-0000-0000-00009D9C0000}"/>
    <cellStyle name="Normal 8 3 3 2 3 4 3" xfId="40181" xr:uid="{00000000-0005-0000-0000-00009E9C0000}"/>
    <cellStyle name="Normal 8 3 3 2 3 5" xfId="40182" xr:uid="{00000000-0005-0000-0000-00009F9C0000}"/>
    <cellStyle name="Normal 8 3 3 2 3 5 2" xfId="40183" xr:uid="{00000000-0005-0000-0000-0000A09C0000}"/>
    <cellStyle name="Normal 8 3 3 2 3 5 3" xfId="40184" xr:uid="{00000000-0005-0000-0000-0000A19C0000}"/>
    <cellStyle name="Normal 8 3 3 2 3 6" xfId="40185" xr:uid="{00000000-0005-0000-0000-0000A29C0000}"/>
    <cellStyle name="Normal 8 3 3 2 3 7" xfId="40186" xr:uid="{00000000-0005-0000-0000-0000A39C0000}"/>
    <cellStyle name="Normal 8 3 3 2 4" xfId="40187" xr:uid="{00000000-0005-0000-0000-0000A49C0000}"/>
    <cellStyle name="Normal 8 3 3 2 4 2" xfId="40188" xr:uid="{00000000-0005-0000-0000-0000A59C0000}"/>
    <cellStyle name="Normal 8 3 3 2 4 2 2" xfId="40189" xr:uid="{00000000-0005-0000-0000-0000A69C0000}"/>
    <cellStyle name="Normal 8 3 3 2 4 2 3" xfId="40190" xr:uid="{00000000-0005-0000-0000-0000A79C0000}"/>
    <cellStyle name="Normal 8 3 3 2 4 3" xfId="40191" xr:uid="{00000000-0005-0000-0000-0000A89C0000}"/>
    <cellStyle name="Normal 8 3 3 2 4 3 2" xfId="40192" xr:uid="{00000000-0005-0000-0000-0000A99C0000}"/>
    <cellStyle name="Normal 8 3 3 2 4 3 3" xfId="40193" xr:uid="{00000000-0005-0000-0000-0000AA9C0000}"/>
    <cellStyle name="Normal 8 3 3 2 4 4" xfId="40194" xr:uid="{00000000-0005-0000-0000-0000AB9C0000}"/>
    <cellStyle name="Normal 8 3 3 2 4 4 2" xfId="40195" xr:uid="{00000000-0005-0000-0000-0000AC9C0000}"/>
    <cellStyle name="Normal 8 3 3 2 4 4 3" xfId="40196" xr:uid="{00000000-0005-0000-0000-0000AD9C0000}"/>
    <cellStyle name="Normal 8 3 3 2 4 5" xfId="40197" xr:uid="{00000000-0005-0000-0000-0000AE9C0000}"/>
    <cellStyle name="Normal 8 3 3 2 4 5 2" xfId="40198" xr:uid="{00000000-0005-0000-0000-0000AF9C0000}"/>
    <cellStyle name="Normal 8 3 3 2 4 5 3" xfId="40199" xr:uid="{00000000-0005-0000-0000-0000B09C0000}"/>
    <cellStyle name="Normal 8 3 3 2 4 6" xfId="40200" xr:uid="{00000000-0005-0000-0000-0000B19C0000}"/>
    <cellStyle name="Normal 8 3 3 2 4 7" xfId="40201" xr:uid="{00000000-0005-0000-0000-0000B29C0000}"/>
    <cellStyle name="Normal 8 3 3 2 5" xfId="40202" xr:uid="{00000000-0005-0000-0000-0000B39C0000}"/>
    <cellStyle name="Normal 8 3 3 2 5 2" xfId="40203" xr:uid="{00000000-0005-0000-0000-0000B49C0000}"/>
    <cellStyle name="Normal 8 3 3 2 5 2 2" xfId="40204" xr:uid="{00000000-0005-0000-0000-0000B59C0000}"/>
    <cellStyle name="Normal 8 3 3 2 5 2 3" xfId="40205" xr:uid="{00000000-0005-0000-0000-0000B69C0000}"/>
    <cellStyle name="Normal 8 3 3 2 5 3" xfId="40206" xr:uid="{00000000-0005-0000-0000-0000B79C0000}"/>
    <cellStyle name="Normal 8 3 3 2 5 3 2" xfId="40207" xr:uid="{00000000-0005-0000-0000-0000B89C0000}"/>
    <cellStyle name="Normal 8 3 3 2 5 3 3" xfId="40208" xr:uid="{00000000-0005-0000-0000-0000B99C0000}"/>
    <cellStyle name="Normal 8 3 3 2 5 4" xfId="40209" xr:uid="{00000000-0005-0000-0000-0000BA9C0000}"/>
    <cellStyle name="Normal 8 3 3 2 5 4 2" xfId="40210" xr:uid="{00000000-0005-0000-0000-0000BB9C0000}"/>
    <cellStyle name="Normal 8 3 3 2 5 4 3" xfId="40211" xr:uid="{00000000-0005-0000-0000-0000BC9C0000}"/>
    <cellStyle name="Normal 8 3 3 2 5 5" xfId="40212" xr:uid="{00000000-0005-0000-0000-0000BD9C0000}"/>
    <cellStyle name="Normal 8 3 3 2 5 5 2" xfId="40213" xr:uid="{00000000-0005-0000-0000-0000BE9C0000}"/>
    <cellStyle name="Normal 8 3 3 2 5 5 3" xfId="40214" xr:uid="{00000000-0005-0000-0000-0000BF9C0000}"/>
    <cellStyle name="Normal 8 3 3 2 5 6" xfId="40215" xr:uid="{00000000-0005-0000-0000-0000C09C0000}"/>
    <cellStyle name="Normal 8 3 3 2 5 7" xfId="40216" xr:uid="{00000000-0005-0000-0000-0000C19C0000}"/>
    <cellStyle name="Normal 8 3 3 2 6" xfId="40217" xr:uid="{00000000-0005-0000-0000-0000C29C0000}"/>
    <cellStyle name="Normal 8 3 3 2 6 2" xfId="40218" xr:uid="{00000000-0005-0000-0000-0000C39C0000}"/>
    <cellStyle name="Normal 8 3 3 2 6 3" xfId="40219" xr:uid="{00000000-0005-0000-0000-0000C49C0000}"/>
    <cellStyle name="Normal 8 3 3 2 7" xfId="40220" xr:uid="{00000000-0005-0000-0000-0000C59C0000}"/>
    <cellStyle name="Normal 8 3 3 2 7 2" xfId="40221" xr:uid="{00000000-0005-0000-0000-0000C69C0000}"/>
    <cellStyle name="Normal 8 3 3 2 7 3" xfId="40222" xr:uid="{00000000-0005-0000-0000-0000C79C0000}"/>
    <cellStyle name="Normal 8 3 3 2 8" xfId="40223" xr:uid="{00000000-0005-0000-0000-0000C89C0000}"/>
    <cellStyle name="Normal 8 3 3 2 8 2" xfId="40224" xr:uid="{00000000-0005-0000-0000-0000C99C0000}"/>
    <cellStyle name="Normal 8 3 3 2 8 3" xfId="40225" xr:uid="{00000000-0005-0000-0000-0000CA9C0000}"/>
    <cellStyle name="Normal 8 3 3 2 9" xfId="40226" xr:uid="{00000000-0005-0000-0000-0000CB9C0000}"/>
    <cellStyle name="Normal 8 3 3 2 9 2" xfId="40227" xr:uid="{00000000-0005-0000-0000-0000CC9C0000}"/>
    <cellStyle name="Normal 8 3 3 2 9 3" xfId="40228" xr:uid="{00000000-0005-0000-0000-0000CD9C0000}"/>
    <cellStyle name="Normal 8 3 3 3" xfId="40229" xr:uid="{00000000-0005-0000-0000-0000CE9C0000}"/>
    <cellStyle name="Normal 8 3 3 3 2" xfId="40230" xr:uid="{00000000-0005-0000-0000-0000CF9C0000}"/>
    <cellStyle name="Normal 8 3 3 3 2 2" xfId="40231" xr:uid="{00000000-0005-0000-0000-0000D09C0000}"/>
    <cellStyle name="Normal 8 3 3 3 2 2 2" xfId="40232" xr:uid="{00000000-0005-0000-0000-0000D19C0000}"/>
    <cellStyle name="Normal 8 3 3 3 2 2 3" xfId="40233" xr:uid="{00000000-0005-0000-0000-0000D29C0000}"/>
    <cellStyle name="Normal 8 3 3 3 2 3" xfId="40234" xr:uid="{00000000-0005-0000-0000-0000D39C0000}"/>
    <cellStyle name="Normal 8 3 3 3 2 3 2" xfId="40235" xr:uid="{00000000-0005-0000-0000-0000D49C0000}"/>
    <cellStyle name="Normal 8 3 3 3 2 3 3" xfId="40236" xr:uid="{00000000-0005-0000-0000-0000D59C0000}"/>
    <cellStyle name="Normal 8 3 3 3 2 4" xfId="40237" xr:uid="{00000000-0005-0000-0000-0000D69C0000}"/>
    <cellStyle name="Normal 8 3 3 3 2 4 2" xfId="40238" xr:uid="{00000000-0005-0000-0000-0000D79C0000}"/>
    <cellStyle name="Normal 8 3 3 3 2 4 3" xfId="40239" xr:uid="{00000000-0005-0000-0000-0000D89C0000}"/>
    <cellStyle name="Normal 8 3 3 3 2 5" xfId="40240" xr:uid="{00000000-0005-0000-0000-0000D99C0000}"/>
    <cellStyle name="Normal 8 3 3 3 2 5 2" xfId="40241" xr:uid="{00000000-0005-0000-0000-0000DA9C0000}"/>
    <cellStyle name="Normal 8 3 3 3 2 5 3" xfId="40242" xr:uid="{00000000-0005-0000-0000-0000DB9C0000}"/>
    <cellStyle name="Normal 8 3 3 3 2 6" xfId="40243" xr:uid="{00000000-0005-0000-0000-0000DC9C0000}"/>
    <cellStyle name="Normal 8 3 3 3 2 7" xfId="40244" xr:uid="{00000000-0005-0000-0000-0000DD9C0000}"/>
    <cellStyle name="Normal 8 3 3 3 3" xfId="40245" xr:uid="{00000000-0005-0000-0000-0000DE9C0000}"/>
    <cellStyle name="Normal 8 3 3 3 3 2" xfId="40246" xr:uid="{00000000-0005-0000-0000-0000DF9C0000}"/>
    <cellStyle name="Normal 8 3 3 3 3 3" xfId="40247" xr:uid="{00000000-0005-0000-0000-0000E09C0000}"/>
    <cellStyle name="Normal 8 3 3 3 4" xfId="40248" xr:uid="{00000000-0005-0000-0000-0000E19C0000}"/>
    <cellStyle name="Normal 8 3 3 3 4 2" xfId="40249" xr:uid="{00000000-0005-0000-0000-0000E29C0000}"/>
    <cellStyle name="Normal 8 3 3 3 4 3" xfId="40250" xr:uid="{00000000-0005-0000-0000-0000E39C0000}"/>
    <cellStyle name="Normal 8 3 3 3 5" xfId="40251" xr:uid="{00000000-0005-0000-0000-0000E49C0000}"/>
    <cellStyle name="Normal 8 3 3 3 5 2" xfId="40252" xr:uid="{00000000-0005-0000-0000-0000E59C0000}"/>
    <cellStyle name="Normal 8 3 3 3 5 3" xfId="40253" xr:uid="{00000000-0005-0000-0000-0000E69C0000}"/>
    <cellStyle name="Normal 8 3 3 3 6" xfId="40254" xr:uid="{00000000-0005-0000-0000-0000E79C0000}"/>
    <cellStyle name="Normal 8 3 3 3 6 2" xfId="40255" xr:uid="{00000000-0005-0000-0000-0000E89C0000}"/>
    <cellStyle name="Normal 8 3 3 3 6 3" xfId="40256" xr:uid="{00000000-0005-0000-0000-0000E99C0000}"/>
    <cellStyle name="Normal 8 3 3 3 7" xfId="40257" xr:uid="{00000000-0005-0000-0000-0000EA9C0000}"/>
    <cellStyle name="Normal 8 3 3 3 8" xfId="40258" xr:uid="{00000000-0005-0000-0000-0000EB9C0000}"/>
    <cellStyle name="Normal 8 3 3 4" xfId="40259" xr:uid="{00000000-0005-0000-0000-0000EC9C0000}"/>
    <cellStyle name="Normal 8 3 3 4 2" xfId="40260" xr:uid="{00000000-0005-0000-0000-0000ED9C0000}"/>
    <cellStyle name="Normal 8 3 3 4 2 2" xfId="40261" xr:uid="{00000000-0005-0000-0000-0000EE9C0000}"/>
    <cellStyle name="Normal 8 3 3 4 2 2 2" xfId="40262" xr:uid="{00000000-0005-0000-0000-0000EF9C0000}"/>
    <cellStyle name="Normal 8 3 3 4 2 2 3" xfId="40263" xr:uid="{00000000-0005-0000-0000-0000F09C0000}"/>
    <cellStyle name="Normal 8 3 3 4 2 3" xfId="40264" xr:uid="{00000000-0005-0000-0000-0000F19C0000}"/>
    <cellStyle name="Normal 8 3 3 4 2 3 2" xfId="40265" xr:uid="{00000000-0005-0000-0000-0000F29C0000}"/>
    <cellStyle name="Normal 8 3 3 4 2 3 3" xfId="40266" xr:uid="{00000000-0005-0000-0000-0000F39C0000}"/>
    <cellStyle name="Normal 8 3 3 4 2 4" xfId="40267" xr:uid="{00000000-0005-0000-0000-0000F49C0000}"/>
    <cellStyle name="Normal 8 3 3 4 2 4 2" xfId="40268" xr:uid="{00000000-0005-0000-0000-0000F59C0000}"/>
    <cellStyle name="Normal 8 3 3 4 2 4 3" xfId="40269" xr:uid="{00000000-0005-0000-0000-0000F69C0000}"/>
    <cellStyle name="Normal 8 3 3 4 2 5" xfId="40270" xr:uid="{00000000-0005-0000-0000-0000F79C0000}"/>
    <cellStyle name="Normal 8 3 3 4 2 5 2" xfId="40271" xr:uid="{00000000-0005-0000-0000-0000F89C0000}"/>
    <cellStyle name="Normal 8 3 3 4 2 5 3" xfId="40272" xr:uid="{00000000-0005-0000-0000-0000F99C0000}"/>
    <cellStyle name="Normal 8 3 3 4 2 6" xfId="40273" xr:uid="{00000000-0005-0000-0000-0000FA9C0000}"/>
    <cellStyle name="Normal 8 3 3 4 2 7" xfId="40274" xr:uid="{00000000-0005-0000-0000-0000FB9C0000}"/>
    <cellStyle name="Normal 8 3 3 4 3" xfId="40275" xr:uid="{00000000-0005-0000-0000-0000FC9C0000}"/>
    <cellStyle name="Normal 8 3 3 4 3 2" xfId="40276" xr:uid="{00000000-0005-0000-0000-0000FD9C0000}"/>
    <cellStyle name="Normal 8 3 3 4 3 3" xfId="40277" xr:uid="{00000000-0005-0000-0000-0000FE9C0000}"/>
    <cellStyle name="Normal 8 3 3 4 4" xfId="40278" xr:uid="{00000000-0005-0000-0000-0000FF9C0000}"/>
    <cellStyle name="Normal 8 3 3 4 4 2" xfId="40279" xr:uid="{00000000-0005-0000-0000-0000009D0000}"/>
    <cellStyle name="Normal 8 3 3 4 4 3" xfId="40280" xr:uid="{00000000-0005-0000-0000-0000019D0000}"/>
    <cellStyle name="Normal 8 3 3 4 5" xfId="40281" xr:uid="{00000000-0005-0000-0000-0000029D0000}"/>
    <cellStyle name="Normal 8 3 3 4 5 2" xfId="40282" xr:uid="{00000000-0005-0000-0000-0000039D0000}"/>
    <cellStyle name="Normal 8 3 3 4 5 3" xfId="40283" xr:uid="{00000000-0005-0000-0000-0000049D0000}"/>
    <cellStyle name="Normal 8 3 3 4 6" xfId="40284" xr:uid="{00000000-0005-0000-0000-0000059D0000}"/>
    <cellStyle name="Normal 8 3 3 4 6 2" xfId="40285" xr:uid="{00000000-0005-0000-0000-0000069D0000}"/>
    <cellStyle name="Normal 8 3 3 4 6 3" xfId="40286" xr:uid="{00000000-0005-0000-0000-0000079D0000}"/>
    <cellStyle name="Normal 8 3 3 4 7" xfId="40287" xr:uid="{00000000-0005-0000-0000-0000089D0000}"/>
    <cellStyle name="Normal 8 3 3 4 8" xfId="40288" xr:uid="{00000000-0005-0000-0000-0000099D0000}"/>
    <cellStyle name="Normal 8 3 3 5" xfId="40289" xr:uid="{00000000-0005-0000-0000-00000A9D0000}"/>
    <cellStyle name="Normal 8 3 3 5 2" xfId="40290" xr:uid="{00000000-0005-0000-0000-00000B9D0000}"/>
    <cellStyle name="Normal 8 3 3 5 2 2" xfId="40291" xr:uid="{00000000-0005-0000-0000-00000C9D0000}"/>
    <cellStyle name="Normal 8 3 3 5 2 3" xfId="40292" xr:uid="{00000000-0005-0000-0000-00000D9D0000}"/>
    <cellStyle name="Normal 8 3 3 5 3" xfId="40293" xr:uid="{00000000-0005-0000-0000-00000E9D0000}"/>
    <cellStyle name="Normal 8 3 3 5 3 2" xfId="40294" xr:uid="{00000000-0005-0000-0000-00000F9D0000}"/>
    <cellStyle name="Normal 8 3 3 5 3 3" xfId="40295" xr:uid="{00000000-0005-0000-0000-0000109D0000}"/>
    <cellStyle name="Normal 8 3 3 5 4" xfId="40296" xr:uid="{00000000-0005-0000-0000-0000119D0000}"/>
    <cellStyle name="Normal 8 3 3 5 4 2" xfId="40297" xr:uid="{00000000-0005-0000-0000-0000129D0000}"/>
    <cellStyle name="Normal 8 3 3 5 4 3" xfId="40298" xr:uid="{00000000-0005-0000-0000-0000139D0000}"/>
    <cellStyle name="Normal 8 3 3 5 5" xfId="40299" xr:uid="{00000000-0005-0000-0000-0000149D0000}"/>
    <cellStyle name="Normal 8 3 3 5 5 2" xfId="40300" xr:uid="{00000000-0005-0000-0000-0000159D0000}"/>
    <cellStyle name="Normal 8 3 3 5 5 3" xfId="40301" xr:uid="{00000000-0005-0000-0000-0000169D0000}"/>
    <cellStyle name="Normal 8 3 3 5 6" xfId="40302" xr:uid="{00000000-0005-0000-0000-0000179D0000}"/>
    <cellStyle name="Normal 8 3 3 5 7" xfId="40303" xr:uid="{00000000-0005-0000-0000-0000189D0000}"/>
    <cellStyle name="Normal 8 3 3 6" xfId="40304" xr:uid="{00000000-0005-0000-0000-0000199D0000}"/>
    <cellStyle name="Normal 8 3 3 6 2" xfId="40305" xr:uid="{00000000-0005-0000-0000-00001A9D0000}"/>
    <cellStyle name="Normal 8 3 3 6 2 2" xfId="40306" xr:uid="{00000000-0005-0000-0000-00001B9D0000}"/>
    <cellStyle name="Normal 8 3 3 6 2 3" xfId="40307" xr:uid="{00000000-0005-0000-0000-00001C9D0000}"/>
    <cellStyle name="Normal 8 3 3 6 3" xfId="40308" xr:uid="{00000000-0005-0000-0000-00001D9D0000}"/>
    <cellStyle name="Normal 8 3 3 6 3 2" xfId="40309" xr:uid="{00000000-0005-0000-0000-00001E9D0000}"/>
    <cellStyle name="Normal 8 3 3 6 3 3" xfId="40310" xr:uid="{00000000-0005-0000-0000-00001F9D0000}"/>
    <cellStyle name="Normal 8 3 3 6 4" xfId="40311" xr:uid="{00000000-0005-0000-0000-0000209D0000}"/>
    <cellStyle name="Normal 8 3 3 6 4 2" xfId="40312" xr:uid="{00000000-0005-0000-0000-0000219D0000}"/>
    <cellStyle name="Normal 8 3 3 6 4 3" xfId="40313" xr:uid="{00000000-0005-0000-0000-0000229D0000}"/>
    <cellStyle name="Normal 8 3 3 6 5" xfId="40314" xr:uid="{00000000-0005-0000-0000-0000239D0000}"/>
    <cellStyle name="Normal 8 3 3 6 5 2" xfId="40315" xr:uid="{00000000-0005-0000-0000-0000249D0000}"/>
    <cellStyle name="Normal 8 3 3 6 5 3" xfId="40316" xr:uid="{00000000-0005-0000-0000-0000259D0000}"/>
    <cellStyle name="Normal 8 3 3 6 6" xfId="40317" xr:uid="{00000000-0005-0000-0000-0000269D0000}"/>
    <cellStyle name="Normal 8 3 3 6 7" xfId="40318" xr:uid="{00000000-0005-0000-0000-0000279D0000}"/>
    <cellStyle name="Normal 8 3 3 7" xfId="40319" xr:uid="{00000000-0005-0000-0000-0000289D0000}"/>
    <cellStyle name="Normal 8 3 3 7 2" xfId="40320" xr:uid="{00000000-0005-0000-0000-0000299D0000}"/>
    <cellStyle name="Normal 8 3 3 7 2 2" xfId="40321" xr:uid="{00000000-0005-0000-0000-00002A9D0000}"/>
    <cellStyle name="Normal 8 3 3 7 2 3" xfId="40322" xr:uid="{00000000-0005-0000-0000-00002B9D0000}"/>
    <cellStyle name="Normal 8 3 3 7 3" xfId="40323" xr:uid="{00000000-0005-0000-0000-00002C9D0000}"/>
    <cellStyle name="Normal 8 3 3 7 3 2" xfId="40324" xr:uid="{00000000-0005-0000-0000-00002D9D0000}"/>
    <cellStyle name="Normal 8 3 3 7 3 3" xfId="40325" xr:uid="{00000000-0005-0000-0000-00002E9D0000}"/>
    <cellStyle name="Normal 8 3 3 7 4" xfId="40326" xr:uid="{00000000-0005-0000-0000-00002F9D0000}"/>
    <cellStyle name="Normal 8 3 3 7 4 2" xfId="40327" xr:uid="{00000000-0005-0000-0000-0000309D0000}"/>
    <cellStyle name="Normal 8 3 3 7 4 3" xfId="40328" xr:uid="{00000000-0005-0000-0000-0000319D0000}"/>
    <cellStyle name="Normal 8 3 3 7 5" xfId="40329" xr:uid="{00000000-0005-0000-0000-0000329D0000}"/>
    <cellStyle name="Normal 8 3 3 7 5 2" xfId="40330" xr:uid="{00000000-0005-0000-0000-0000339D0000}"/>
    <cellStyle name="Normal 8 3 3 7 5 3" xfId="40331" xr:uid="{00000000-0005-0000-0000-0000349D0000}"/>
    <cellStyle name="Normal 8 3 3 7 6" xfId="40332" xr:uid="{00000000-0005-0000-0000-0000359D0000}"/>
    <cellStyle name="Normal 8 3 3 7 7" xfId="40333" xr:uid="{00000000-0005-0000-0000-0000369D0000}"/>
    <cellStyle name="Normal 8 3 3 8" xfId="40334" xr:uid="{00000000-0005-0000-0000-0000379D0000}"/>
    <cellStyle name="Normal 8 3 3 8 2" xfId="40335" xr:uid="{00000000-0005-0000-0000-0000389D0000}"/>
    <cellStyle name="Normal 8 3 3 8 2 2" xfId="40336" xr:uid="{00000000-0005-0000-0000-0000399D0000}"/>
    <cellStyle name="Normal 8 3 3 8 2 3" xfId="40337" xr:uid="{00000000-0005-0000-0000-00003A9D0000}"/>
    <cellStyle name="Normal 8 3 3 8 3" xfId="40338" xr:uid="{00000000-0005-0000-0000-00003B9D0000}"/>
    <cellStyle name="Normal 8 3 3 8 3 2" xfId="40339" xr:uid="{00000000-0005-0000-0000-00003C9D0000}"/>
    <cellStyle name="Normal 8 3 3 8 3 3" xfId="40340" xr:uid="{00000000-0005-0000-0000-00003D9D0000}"/>
    <cellStyle name="Normal 8 3 3 8 4" xfId="40341" xr:uid="{00000000-0005-0000-0000-00003E9D0000}"/>
    <cellStyle name="Normal 8 3 3 8 4 2" xfId="40342" xr:uid="{00000000-0005-0000-0000-00003F9D0000}"/>
    <cellStyle name="Normal 8 3 3 8 4 3" xfId="40343" xr:uid="{00000000-0005-0000-0000-0000409D0000}"/>
    <cellStyle name="Normal 8 3 3 8 5" xfId="40344" xr:uid="{00000000-0005-0000-0000-0000419D0000}"/>
    <cellStyle name="Normal 8 3 3 8 5 2" xfId="40345" xr:uid="{00000000-0005-0000-0000-0000429D0000}"/>
    <cellStyle name="Normal 8 3 3 8 5 3" xfId="40346" xr:uid="{00000000-0005-0000-0000-0000439D0000}"/>
    <cellStyle name="Normal 8 3 3 8 6" xfId="40347" xr:uid="{00000000-0005-0000-0000-0000449D0000}"/>
    <cellStyle name="Normal 8 3 3 8 7" xfId="40348" xr:uid="{00000000-0005-0000-0000-0000459D0000}"/>
    <cellStyle name="Normal 8 3 3 9" xfId="40349" xr:uid="{00000000-0005-0000-0000-0000469D0000}"/>
    <cellStyle name="Normal 8 3 3 9 2" xfId="40350" xr:uid="{00000000-0005-0000-0000-0000479D0000}"/>
    <cellStyle name="Normal 8 3 3 9 3" xfId="40351" xr:uid="{00000000-0005-0000-0000-0000489D0000}"/>
    <cellStyle name="Normal 8 3 4" xfId="40352" xr:uid="{00000000-0005-0000-0000-0000499D0000}"/>
    <cellStyle name="Normal 8 3 4 10" xfId="40353" xr:uid="{00000000-0005-0000-0000-00004A9D0000}"/>
    <cellStyle name="Normal 8 3 4 11" xfId="40354" xr:uid="{00000000-0005-0000-0000-00004B9D0000}"/>
    <cellStyle name="Normal 8 3 4 2" xfId="40355" xr:uid="{00000000-0005-0000-0000-00004C9D0000}"/>
    <cellStyle name="Normal 8 3 4 2 2" xfId="40356" xr:uid="{00000000-0005-0000-0000-00004D9D0000}"/>
    <cellStyle name="Normal 8 3 4 2 2 2" xfId="40357" xr:uid="{00000000-0005-0000-0000-00004E9D0000}"/>
    <cellStyle name="Normal 8 3 4 2 2 2 2" xfId="40358" xr:uid="{00000000-0005-0000-0000-00004F9D0000}"/>
    <cellStyle name="Normal 8 3 4 2 2 2 3" xfId="40359" xr:uid="{00000000-0005-0000-0000-0000509D0000}"/>
    <cellStyle name="Normal 8 3 4 2 2 3" xfId="40360" xr:uid="{00000000-0005-0000-0000-0000519D0000}"/>
    <cellStyle name="Normal 8 3 4 2 2 3 2" xfId="40361" xr:uid="{00000000-0005-0000-0000-0000529D0000}"/>
    <cellStyle name="Normal 8 3 4 2 2 3 3" xfId="40362" xr:uid="{00000000-0005-0000-0000-0000539D0000}"/>
    <cellStyle name="Normal 8 3 4 2 2 4" xfId="40363" xr:uid="{00000000-0005-0000-0000-0000549D0000}"/>
    <cellStyle name="Normal 8 3 4 2 2 4 2" xfId="40364" xr:uid="{00000000-0005-0000-0000-0000559D0000}"/>
    <cellStyle name="Normal 8 3 4 2 2 4 3" xfId="40365" xr:uid="{00000000-0005-0000-0000-0000569D0000}"/>
    <cellStyle name="Normal 8 3 4 2 2 5" xfId="40366" xr:uid="{00000000-0005-0000-0000-0000579D0000}"/>
    <cellStyle name="Normal 8 3 4 2 2 5 2" xfId="40367" xr:uid="{00000000-0005-0000-0000-0000589D0000}"/>
    <cellStyle name="Normal 8 3 4 2 2 5 3" xfId="40368" xr:uid="{00000000-0005-0000-0000-0000599D0000}"/>
    <cellStyle name="Normal 8 3 4 2 2 6" xfId="40369" xr:uid="{00000000-0005-0000-0000-00005A9D0000}"/>
    <cellStyle name="Normal 8 3 4 2 2 7" xfId="40370" xr:uid="{00000000-0005-0000-0000-00005B9D0000}"/>
    <cellStyle name="Normal 8 3 4 2 3" xfId="40371" xr:uid="{00000000-0005-0000-0000-00005C9D0000}"/>
    <cellStyle name="Normal 8 3 4 2 3 2" xfId="40372" xr:uid="{00000000-0005-0000-0000-00005D9D0000}"/>
    <cellStyle name="Normal 8 3 4 2 3 3" xfId="40373" xr:uid="{00000000-0005-0000-0000-00005E9D0000}"/>
    <cellStyle name="Normal 8 3 4 2 4" xfId="40374" xr:uid="{00000000-0005-0000-0000-00005F9D0000}"/>
    <cellStyle name="Normal 8 3 4 2 4 2" xfId="40375" xr:uid="{00000000-0005-0000-0000-0000609D0000}"/>
    <cellStyle name="Normal 8 3 4 2 4 3" xfId="40376" xr:uid="{00000000-0005-0000-0000-0000619D0000}"/>
    <cellStyle name="Normal 8 3 4 2 5" xfId="40377" xr:uid="{00000000-0005-0000-0000-0000629D0000}"/>
    <cellStyle name="Normal 8 3 4 2 5 2" xfId="40378" xr:uid="{00000000-0005-0000-0000-0000639D0000}"/>
    <cellStyle name="Normal 8 3 4 2 5 3" xfId="40379" xr:uid="{00000000-0005-0000-0000-0000649D0000}"/>
    <cellStyle name="Normal 8 3 4 2 6" xfId="40380" xr:uid="{00000000-0005-0000-0000-0000659D0000}"/>
    <cellStyle name="Normal 8 3 4 2 6 2" xfId="40381" xr:uid="{00000000-0005-0000-0000-0000669D0000}"/>
    <cellStyle name="Normal 8 3 4 2 6 3" xfId="40382" xr:uid="{00000000-0005-0000-0000-0000679D0000}"/>
    <cellStyle name="Normal 8 3 4 2 7" xfId="40383" xr:uid="{00000000-0005-0000-0000-0000689D0000}"/>
    <cellStyle name="Normal 8 3 4 2 8" xfId="40384" xr:uid="{00000000-0005-0000-0000-0000699D0000}"/>
    <cellStyle name="Normal 8 3 4 3" xfId="40385" xr:uid="{00000000-0005-0000-0000-00006A9D0000}"/>
    <cellStyle name="Normal 8 3 4 3 2" xfId="40386" xr:uid="{00000000-0005-0000-0000-00006B9D0000}"/>
    <cellStyle name="Normal 8 3 4 3 2 2" xfId="40387" xr:uid="{00000000-0005-0000-0000-00006C9D0000}"/>
    <cellStyle name="Normal 8 3 4 3 2 3" xfId="40388" xr:uid="{00000000-0005-0000-0000-00006D9D0000}"/>
    <cellStyle name="Normal 8 3 4 3 3" xfId="40389" xr:uid="{00000000-0005-0000-0000-00006E9D0000}"/>
    <cellStyle name="Normal 8 3 4 3 3 2" xfId="40390" xr:uid="{00000000-0005-0000-0000-00006F9D0000}"/>
    <cellStyle name="Normal 8 3 4 3 3 3" xfId="40391" xr:uid="{00000000-0005-0000-0000-0000709D0000}"/>
    <cellStyle name="Normal 8 3 4 3 4" xfId="40392" xr:uid="{00000000-0005-0000-0000-0000719D0000}"/>
    <cellStyle name="Normal 8 3 4 3 4 2" xfId="40393" xr:uid="{00000000-0005-0000-0000-0000729D0000}"/>
    <cellStyle name="Normal 8 3 4 3 4 3" xfId="40394" xr:uid="{00000000-0005-0000-0000-0000739D0000}"/>
    <cellStyle name="Normal 8 3 4 3 5" xfId="40395" xr:uid="{00000000-0005-0000-0000-0000749D0000}"/>
    <cellStyle name="Normal 8 3 4 3 5 2" xfId="40396" xr:uid="{00000000-0005-0000-0000-0000759D0000}"/>
    <cellStyle name="Normal 8 3 4 3 5 3" xfId="40397" xr:uid="{00000000-0005-0000-0000-0000769D0000}"/>
    <cellStyle name="Normal 8 3 4 3 6" xfId="40398" xr:uid="{00000000-0005-0000-0000-0000779D0000}"/>
    <cellStyle name="Normal 8 3 4 3 7" xfId="40399" xr:uid="{00000000-0005-0000-0000-0000789D0000}"/>
    <cellStyle name="Normal 8 3 4 4" xfId="40400" xr:uid="{00000000-0005-0000-0000-0000799D0000}"/>
    <cellStyle name="Normal 8 3 4 4 2" xfId="40401" xr:uid="{00000000-0005-0000-0000-00007A9D0000}"/>
    <cellStyle name="Normal 8 3 4 4 2 2" xfId="40402" xr:uid="{00000000-0005-0000-0000-00007B9D0000}"/>
    <cellStyle name="Normal 8 3 4 4 2 3" xfId="40403" xr:uid="{00000000-0005-0000-0000-00007C9D0000}"/>
    <cellStyle name="Normal 8 3 4 4 3" xfId="40404" xr:uid="{00000000-0005-0000-0000-00007D9D0000}"/>
    <cellStyle name="Normal 8 3 4 4 3 2" xfId="40405" xr:uid="{00000000-0005-0000-0000-00007E9D0000}"/>
    <cellStyle name="Normal 8 3 4 4 3 3" xfId="40406" xr:uid="{00000000-0005-0000-0000-00007F9D0000}"/>
    <cellStyle name="Normal 8 3 4 4 4" xfId="40407" xr:uid="{00000000-0005-0000-0000-0000809D0000}"/>
    <cellStyle name="Normal 8 3 4 4 4 2" xfId="40408" xr:uid="{00000000-0005-0000-0000-0000819D0000}"/>
    <cellStyle name="Normal 8 3 4 4 4 3" xfId="40409" xr:uid="{00000000-0005-0000-0000-0000829D0000}"/>
    <cellStyle name="Normal 8 3 4 4 5" xfId="40410" xr:uid="{00000000-0005-0000-0000-0000839D0000}"/>
    <cellStyle name="Normal 8 3 4 4 5 2" xfId="40411" xr:uid="{00000000-0005-0000-0000-0000849D0000}"/>
    <cellStyle name="Normal 8 3 4 4 5 3" xfId="40412" xr:uid="{00000000-0005-0000-0000-0000859D0000}"/>
    <cellStyle name="Normal 8 3 4 4 6" xfId="40413" xr:uid="{00000000-0005-0000-0000-0000869D0000}"/>
    <cellStyle name="Normal 8 3 4 4 7" xfId="40414" xr:uid="{00000000-0005-0000-0000-0000879D0000}"/>
    <cellStyle name="Normal 8 3 4 5" xfId="40415" xr:uid="{00000000-0005-0000-0000-0000889D0000}"/>
    <cellStyle name="Normal 8 3 4 5 2" xfId="40416" xr:uid="{00000000-0005-0000-0000-0000899D0000}"/>
    <cellStyle name="Normal 8 3 4 5 2 2" xfId="40417" xr:uid="{00000000-0005-0000-0000-00008A9D0000}"/>
    <cellStyle name="Normal 8 3 4 5 2 3" xfId="40418" xr:uid="{00000000-0005-0000-0000-00008B9D0000}"/>
    <cellStyle name="Normal 8 3 4 5 3" xfId="40419" xr:uid="{00000000-0005-0000-0000-00008C9D0000}"/>
    <cellStyle name="Normal 8 3 4 5 3 2" xfId="40420" xr:uid="{00000000-0005-0000-0000-00008D9D0000}"/>
    <cellStyle name="Normal 8 3 4 5 3 3" xfId="40421" xr:uid="{00000000-0005-0000-0000-00008E9D0000}"/>
    <cellStyle name="Normal 8 3 4 5 4" xfId="40422" xr:uid="{00000000-0005-0000-0000-00008F9D0000}"/>
    <cellStyle name="Normal 8 3 4 5 4 2" xfId="40423" xr:uid="{00000000-0005-0000-0000-0000909D0000}"/>
    <cellStyle name="Normal 8 3 4 5 4 3" xfId="40424" xr:uid="{00000000-0005-0000-0000-0000919D0000}"/>
    <cellStyle name="Normal 8 3 4 5 5" xfId="40425" xr:uid="{00000000-0005-0000-0000-0000929D0000}"/>
    <cellStyle name="Normal 8 3 4 5 5 2" xfId="40426" xr:uid="{00000000-0005-0000-0000-0000939D0000}"/>
    <cellStyle name="Normal 8 3 4 5 5 3" xfId="40427" xr:uid="{00000000-0005-0000-0000-0000949D0000}"/>
    <cellStyle name="Normal 8 3 4 5 6" xfId="40428" xr:uid="{00000000-0005-0000-0000-0000959D0000}"/>
    <cellStyle name="Normal 8 3 4 5 7" xfId="40429" xr:uid="{00000000-0005-0000-0000-0000969D0000}"/>
    <cellStyle name="Normal 8 3 4 6" xfId="40430" xr:uid="{00000000-0005-0000-0000-0000979D0000}"/>
    <cellStyle name="Normal 8 3 4 6 2" xfId="40431" xr:uid="{00000000-0005-0000-0000-0000989D0000}"/>
    <cellStyle name="Normal 8 3 4 6 3" xfId="40432" xr:uid="{00000000-0005-0000-0000-0000999D0000}"/>
    <cellStyle name="Normal 8 3 4 7" xfId="40433" xr:uid="{00000000-0005-0000-0000-00009A9D0000}"/>
    <cellStyle name="Normal 8 3 4 7 2" xfId="40434" xr:uid="{00000000-0005-0000-0000-00009B9D0000}"/>
    <cellStyle name="Normal 8 3 4 7 3" xfId="40435" xr:uid="{00000000-0005-0000-0000-00009C9D0000}"/>
    <cellStyle name="Normal 8 3 4 8" xfId="40436" xr:uid="{00000000-0005-0000-0000-00009D9D0000}"/>
    <cellStyle name="Normal 8 3 4 8 2" xfId="40437" xr:uid="{00000000-0005-0000-0000-00009E9D0000}"/>
    <cellStyle name="Normal 8 3 4 8 3" xfId="40438" xr:uid="{00000000-0005-0000-0000-00009F9D0000}"/>
    <cellStyle name="Normal 8 3 4 9" xfId="40439" xr:uid="{00000000-0005-0000-0000-0000A09D0000}"/>
    <cellStyle name="Normal 8 3 4 9 2" xfId="40440" xr:uid="{00000000-0005-0000-0000-0000A19D0000}"/>
    <cellStyle name="Normal 8 3 4 9 3" xfId="40441" xr:uid="{00000000-0005-0000-0000-0000A29D0000}"/>
    <cellStyle name="Normal 8 3 5" xfId="40442" xr:uid="{00000000-0005-0000-0000-0000A39D0000}"/>
    <cellStyle name="Normal 8 3 5 2" xfId="40443" xr:uid="{00000000-0005-0000-0000-0000A49D0000}"/>
    <cellStyle name="Normal 8 3 5 2 2" xfId="40444" xr:uid="{00000000-0005-0000-0000-0000A59D0000}"/>
    <cellStyle name="Normal 8 3 5 2 2 2" xfId="40445" xr:uid="{00000000-0005-0000-0000-0000A69D0000}"/>
    <cellStyle name="Normal 8 3 5 2 2 3" xfId="40446" xr:uid="{00000000-0005-0000-0000-0000A79D0000}"/>
    <cellStyle name="Normal 8 3 5 2 3" xfId="40447" xr:uid="{00000000-0005-0000-0000-0000A89D0000}"/>
    <cellStyle name="Normal 8 3 5 2 3 2" xfId="40448" xr:uid="{00000000-0005-0000-0000-0000A99D0000}"/>
    <cellStyle name="Normal 8 3 5 2 3 3" xfId="40449" xr:uid="{00000000-0005-0000-0000-0000AA9D0000}"/>
    <cellStyle name="Normal 8 3 5 2 4" xfId="40450" xr:uid="{00000000-0005-0000-0000-0000AB9D0000}"/>
    <cellStyle name="Normal 8 3 5 2 4 2" xfId="40451" xr:uid="{00000000-0005-0000-0000-0000AC9D0000}"/>
    <cellStyle name="Normal 8 3 5 2 4 3" xfId="40452" xr:uid="{00000000-0005-0000-0000-0000AD9D0000}"/>
    <cellStyle name="Normal 8 3 5 2 5" xfId="40453" xr:uid="{00000000-0005-0000-0000-0000AE9D0000}"/>
    <cellStyle name="Normal 8 3 5 2 5 2" xfId="40454" xr:uid="{00000000-0005-0000-0000-0000AF9D0000}"/>
    <cellStyle name="Normal 8 3 5 2 5 3" xfId="40455" xr:uid="{00000000-0005-0000-0000-0000B09D0000}"/>
    <cellStyle name="Normal 8 3 5 2 6" xfId="40456" xr:uid="{00000000-0005-0000-0000-0000B19D0000}"/>
    <cellStyle name="Normal 8 3 5 2 7" xfId="40457" xr:uid="{00000000-0005-0000-0000-0000B29D0000}"/>
    <cellStyle name="Normal 8 3 5 3" xfId="40458" xr:uid="{00000000-0005-0000-0000-0000B39D0000}"/>
    <cellStyle name="Normal 8 3 5 3 2" xfId="40459" xr:uid="{00000000-0005-0000-0000-0000B49D0000}"/>
    <cellStyle name="Normal 8 3 5 3 3" xfId="40460" xr:uid="{00000000-0005-0000-0000-0000B59D0000}"/>
    <cellStyle name="Normal 8 3 5 4" xfId="40461" xr:uid="{00000000-0005-0000-0000-0000B69D0000}"/>
    <cellStyle name="Normal 8 3 5 4 2" xfId="40462" xr:uid="{00000000-0005-0000-0000-0000B79D0000}"/>
    <cellStyle name="Normal 8 3 5 4 3" xfId="40463" xr:uid="{00000000-0005-0000-0000-0000B89D0000}"/>
    <cellStyle name="Normal 8 3 5 5" xfId="40464" xr:uid="{00000000-0005-0000-0000-0000B99D0000}"/>
    <cellStyle name="Normal 8 3 5 5 2" xfId="40465" xr:uid="{00000000-0005-0000-0000-0000BA9D0000}"/>
    <cellStyle name="Normal 8 3 5 5 3" xfId="40466" xr:uid="{00000000-0005-0000-0000-0000BB9D0000}"/>
    <cellStyle name="Normal 8 3 5 6" xfId="40467" xr:uid="{00000000-0005-0000-0000-0000BC9D0000}"/>
    <cellStyle name="Normal 8 3 5 6 2" xfId="40468" xr:uid="{00000000-0005-0000-0000-0000BD9D0000}"/>
    <cellStyle name="Normal 8 3 5 6 3" xfId="40469" xr:uid="{00000000-0005-0000-0000-0000BE9D0000}"/>
    <cellStyle name="Normal 8 3 5 7" xfId="40470" xr:uid="{00000000-0005-0000-0000-0000BF9D0000}"/>
    <cellStyle name="Normal 8 3 5 8" xfId="40471" xr:uid="{00000000-0005-0000-0000-0000C09D0000}"/>
    <cellStyle name="Normal 8 3 6" xfId="40472" xr:uid="{00000000-0005-0000-0000-0000C19D0000}"/>
    <cellStyle name="Normal 8 3 6 2" xfId="40473" xr:uid="{00000000-0005-0000-0000-0000C29D0000}"/>
    <cellStyle name="Normal 8 3 6 2 2" xfId="40474" xr:uid="{00000000-0005-0000-0000-0000C39D0000}"/>
    <cellStyle name="Normal 8 3 6 2 2 2" xfId="40475" xr:uid="{00000000-0005-0000-0000-0000C49D0000}"/>
    <cellStyle name="Normal 8 3 6 2 2 3" xfId="40476" xr:uid="{00000000-0005-0000-0000-0000C59D0000}"/>
    <cellStyle name="Normal 8 3 6 2 3" xfId="40477" xr:uid="{00000000-0005-0000-0000-0000C69D0000}"/>
    <cellStyle name="Normal 8 3 6 2 3 2" xfId="40478" xr:uid="{00000000-0005-0000-0000-0000C79D0000}"/>
    <cellStyle name="Normal 8 3 6 2 3 3" xfId="40479" xr:uid="{00000000-0005-0000-0000-0000C89D0000}"/>
    <cellStyle name="Normal 8 3 6 2 4" xfId="40480" xr:uid="{00000000-0005-0000-0000-0000C99D0000}"/>
    <cellStyle name="Normal 8 3 6 2 4 2" xfId="40481" xr:uid="{00000000-0005-0000-0000-0000CA9D0000}"/>
    <cellStyle name="Normal 8 3 6 2 4 3" xfId="40482" xr:uid="{00000000-0005-0000-0000-0000CB9D0000}"/>
    <cellStyle name="Normal 8 3 6 2 5" xfId="40483" xr:uid="{00000000-0005-0000-0000-0000CC9D0000}"/>
    <cellStyle name="Normal 8 3 6 2 5 2" xfId="40484" xr:uid="{00000000-0005-0000-0000-0000CD9D0000}"/>
    <cellStyle name="Normal 8 3 6 2 5 3" xfId="40485" xr:uid="{00000000-0005-0000-0000-0000CE9D0000}"/>
    <cellStyle name="Normal 8 3 6 2 6" xfId="40486" xr:uid="{00000000-0005-0000-0000-0000CF9D0000}"/>
    <cellStyle name="Normal 8 3 6 2 7" xfId="40487" xr:uid="{00000000-0005-0000-0000-0000D09D0000}"/>
    <cellStyle name="Normal 8 3 6 3" xfId="40488" xr:uid="{00000000-0005-0000-0000-0000D19D0000}"/>
    <cellStyle name="Normal 8 3 6 3 2" xfId="40489" xr:uid="{00000000-0005-0000-0000-0000D29D0000}"/>
    <cellStyle name="Normal 8 3 6 3 3" xfId="40490" xr:uid="{00000000-0005-0000-0000-0000D39D0000}"/>
    <cellStyle name="Normal 8 3 6 4" xfId="40491" xr:uid="{00000000-0005-0000-0000-0000D49D0000}"/>
    <cellStyle name="Normal 8 3 6 4 2" xfId="40492" xr:uid="{00000000-0005-0000-0000-0000D59D0000}"/>
    <cellStyle name="Normal 8 3 6 4 3" xfId="40493" xr:uid="{00000000-0005-0000-0000-0000D69D0000}"/>
    <cellStyle name="Normal 8 3 6 5" xfId="40494" xr:uid="{00000000-0005-0000-0000-0000D79D0000}"/>
    <cellStyle name="Normal 8 3 6 5 2" xfId="40495" xr:uid="{00000000-0005-0000-0000-0000D89D0000}"/>
    <cellStyle name="Normal 8 3 6 5 3" xfId="40496" xr:uid="{00000000-0005-0000-0000-0000D99D0000}"/>
    <cellStyle name="Normal 8 3 6 6" xfId="40497" xr:uid="{00000000-0005-0000-0000-0000DA9D0000}"/>
    <cellStyle name="Normal 8 3 6 6 2" xfId="40498" xr:uid="{00000000-0005-0000-0000-0000DB9D0000}"/>
    <cellStyle name="Normal 8 3 6 6 3" xfId="40499" xr:uid="{00000000-0005-0000-0000-0000DC9D0000}"/>
    <cellStyle name="Normal 8 3 6 7" xfId="40500" xr:uid="{00000000-0005-0000-0000-0000DD9D0000}"/>
    <cellStyle name="Normal 8 3 6 8" xfId="40501" xr:uid="{00000000-0005-0000-0000-0000DE9D0000}"/>
    <cellStyle name="Normal 8 3 7" xfId="40502" xr:uid="{00000000-0005-0000-0000-0000DF9D0000}"/>
    <cellStyle name="Normal 8 3 7 2" xfId="40503" xr:uid="{00000000-0005-0000-0000-0000E09D0000}"/>
    <cellStyle name="Normal 8 3 7 2 2" xfId="40504" xr:uid="{00000000-0005-0000-0000-0000E19D0000}"/>
    <cellStyle name="Normal 8 3 7 2 3" xfId="40505" xr:uid="{00000000-0005-0000-0000-0000E29D0000}"/>
    <cellStyle name="Normal 8 3 7 3" xfId="40506" xr:uid="{00000000-0005-0000-0000-0000E39D0000}"/>
    <cellStyle name="Normal 8 3 7 3 2" xfId="40507" xr:uid="{00000000-0005-0000-0000-0000E49D0000}"/>
    <cellStyle name="Normal 8 3 7 3 3" xfId="40508" xr:uid="{00000000-0005-0000-0000-0000E59D0000}"/>
    <cellStyle name="Normal 8 3 7 4" xfId="40509" xr:uid="{00000000-0005-0000-0000-0000E69D0000}"/>
    <cellStyle name="Normal 8 3 7 4 2" xfId="40510" xr:uid="{00000000-0005-0000-0000-0000E79D0000}"/>
    <cellStyle name="Normal 8 3 7 4 3" xfId="40511" xr:uid="{00000000-0005-0000-0000-0000E89D0000}"/>
    <cellStyle name="Normal 8 3 7 5" xfId="40512" xr:uid="{00000000-0005-0000-0000-0000E99D0000}"/>
    <cellStyle name="Normal 8 3 7 5 2" xfId="40513" xr:uid="{00000000-0005-0000-0000-0000EA9D0000}"/>
    <cellStyle name="Normal 8 3 7 5 3" xfId="40514" xr:uid="{00000000-0005-0000-0000-0000EB9D0000}"/>
    <cellStyle name="Normal 8 3 7 6" xfId="40515" xr:uid="{00000000-0005-0000-0000-0000EC9D0000}"/>
    <cellStyle name="Normal 8 3 7 7" xfId="40516" xr:uid="{00000000-0005-0000-0000-0000ED9D0000}"/>
    <cellStyle name="Normal 8 3 8" xfId="40517" xr:uid="{00000000-0005-0000-0000-0000EE9D0000}"/>
    <cellStyle name="Normal 8 3 8 2" xfId="40518" xr:uid="{00000000-0005-0000-0000-0000EF9D0000}"/>
    <cellStyle name="Normal 8 3 8 2 2" xfId="40519" xr:uid="{00000000-0005-0000-0000-0000F09D0000}"/>
    <cellStyle name="Normal 8 3 8 2 3" xfId="40520" xr:uid="{00000000-0005-0000-0000-0000F19D0000}"/>
    <cellStyle name="Normal 8 3 8 3" xfId="40521" xr:uid="{00000000-0005-0000-0000-0000F29D0000}"/>
    <cellStyle name="Normal 8 3 8 3 2" xfId="40522" xr:uid="{00000000-0005-0000-0000-0000F39D0000}"/>
    <cellStyle name="Normal 8 3 8 3 3" xfId="40523" xr:uid="{00000000-0005-0000-0000-0000F49D0000}"/>
    <cellStyle name="Normal 8 3 8 4" xfId="40524" xr:uid="{00000000-0005-0000-0000-0000F59D0000}"/>
    <cellStyle name="Normal 8 3 8 4 2" xfId="40525" xr:uid="{00000000-0005-0000-0000-0000F69D0000}"/>
    <cellStyle name="Normal 8 3 8 4 3" xfId="40526" xr:uid="{00000000-0005-0000-0000-0000F79D0000}"/>
    <cellStyle name="Normal 8 3 8 5" xfId="40527" xr:uid="{00000000-0005-0000-0000-0000F89D0000}"/>
    <cellStyle name="Normal 8 3 8 5 2" xfId="40528" xr:uid="{00000000-0005-0000-0000-0000F99D0000}"/>
    <cellStyle name="Normal 8 3 8 5 3" xfId="40529" xr:uid="{00000000-0005-0000-0000-0000FA9D0000}"/>
    <cellStyle name="Normal 8 3 8 6" xfId="40530" xr:uid="{00000000-0005-0000-0000-0000FB9D0000}"/>
    <cellStyle name="Normal 8 3 8 7" xfId="40531" xr:uid="{00000000-0005-0000-0000-0000FC9D0000}"/>
    <cellStyle name="Normal 8 3 9" xfId="40532" xr:uid="{00000000-0005-0000-0000-0000FD9D0000}"/>
    <cellStyle name="Normal 8 3 9 2" xfId="40533" xr:uid="{00000000-0005-0000-0000-0000FE9D0000}"/>
    <cellStyle name="Normal 8 3 9 2 2" xfId="40534" xr:uid="{00000000-0005-0000-0000-0000FF9D0000}"/>
    <cellStyle name="Normal 8 3 9 2 3" xfId="40535" xr:uid="{00000000-0005-0000-0000-0000009E0000}"/>
    <cellStyle name="Normal 8 3 9 3" xfId="40536" xr:uid="{00000000-0005-0000-0000-0000019E0000}"/>
    <cellStyle name="Normal 8 3 9 3 2" xfId="40537" xr:uid="{00000000-0005-0000-0000-0000029E0000}"/>
    <cellStyle name="Normal 8 3 9 3 3" xfId="40538" xr:uid="{00000000-0005-0000-0000-0000039E0000}"/>
    <cellStyle name="Normal 8 3 9 4" xfId="40539" xr:uid="{00000000-0005-0000-0000-0000049E0000}"/>
    <cellStyle name="Normal 8 3 9 4 2" xfId="40540" xr:uid="{00000000-0005-0000-0000-0000059E0000}"/>
    <cellStyle name="Normal 8 3 9 4 3" xfId="40541" xr:uid="{00000000-0005-0000-0000-0000069E0000}"/>
    <cellStyle name="Normal 8 3 9 5" xfId="40542" xr:uid="{00000000-0005-0000-0000-0000079E0000}"/>
    <cellStyle name="Normal 8 3 9 5 2" xfId="40543" xr:uid="{00000000-0005-0000-0000-0000089E0000}"/>
    <cellStyle name="Normal 8 3 9 5 3" xfId="40544" xr:uid="{00000000-0005-0000-0000-0000099E0000}"/>
    <cellStyle name="Normal 8 3 9 6" xfId="40545" xr:uid="{00000000-0005-0000-0000-00000A9E0000}"/>
    <cellStyle name="Normal 8 3 9 7" xfId="40546" xr:uid="{00000000-0005-0000-0000-00000B9E0000}"/>
    <cellStyle name="Normal 8 4" xfId="1264" xr:uid="{00000000-0005-0000-0000-00000C9E0000}"/>
    <cellStyle name="Normal 8 4 10" xfId="40547" xr:uid="{00000000-0005-0000-0000-00000D9E0000}"/>
    <cellStyle name="Normal 8 4 10 2" xfId="40548" xr:uid="{00000000-0005-0000-0000-00000E9E0000}"/>
    <cellStyle name="Normal 8 4 10 3" xfId="40549" xr:uid="{00000000-0005-0000-0000-00000F9E0000}"/>
    <cellStyle name="Normal 8 4 11" xfId="40550" xr:uid="{00000000-0005-0000-0000-0000109E0000}"/>
    <cellStyle name="Normal 8 4 11 2" xfId="40551" xr:uid="{00000000-0005-0000-0000-0000119E0000}"/>
    <cellStyle name="Normal 8 4 11 3" xfId="40552" xr:uid="{00000000-0005-0000-0000-0000129E0000}"/>
    <cellStyle name="Normal 8 4 12" xfId="40553" xr:uid="{00000000-0005-0000-0000-0000139E0000}"/>
    <cellStyle name="Normal 8 4 12 2" xfId="40554" xr:uid="{00000000-0005-0000-0000-0000149E0000}"/>
    <cellStyle name="Normal 8 4 12 3" xfId="40555" xr:uid="{00000000-0005-0000-0000-0000159E0000}"/>
    <cellStyle name="Normal 8 4 13" xfId="40556" xr:uid="{00000000-0005-0000-0000-0000169E0000}"/>
    <cellStyle name="Normal 8 4 13 2" xfId="40557" xr:uid="{00000000-0005-0000-0000-0000179E0000}"/>
    <cellStyle name="Normal 8 4 13 3" xfId="40558" xr:uid="{00000000-0005-0000-0000-0000189E0000}"/>
    <cellStyle name="Normal 8 4 14" xfId="40559" xr:uid="{00000000-0005-0000-0000-0000199E0000}"/>
    <cellStyle name="Normal 8 4 15" xfId="40560" xr:uid="{00000000-0005-0000-0000-00001A9E0000}"/>
    <cellStyle name="Normal 8 4 2" xfId="1265" xr:uid="{00000000-0005-0000-0000-00001B9E0000}"/>
    <cellStyle name="Normal 8 4 2 10" xfId="40561" xr:uid="{00000000-0005-0000-0000-00001C9E0000}"/>
    <cellStyle name="Normal 8 4 2 10 2" xfId="40562" xr:uid="{00000000-0005-0000-0000-00001D9E0000}"/>
    <cellStyle name="Normal 8 4 2 10 3" xfId="40563" xr:uid="{00000000-0005-0000-0000-00001E9E0000}"/>
    <cellStyle name="Normal 8 4 2 11" xfId="40564" xr:uid="{00000000-0005-0000-0000-00001F9E0000}"/>
    <cellStyle name="Normal 8 4 2 11 2" xfId="40565" xr:uid="{00000000-0005-0000-0000-0000209E0000}"/>
    <cellStyle name="Normal 8 4 2 11 3" xfId="40566" xr:uid="{00000000-0005-0000-0000-0000219E0000}"/>
    <cellStyle name="Normal 8 4 2 12" xfId="40567" xr:uid="{00000000-0005-0000-0000-0000229E0000}"/>
    <cellStyle name="Normal 8 4 2 12 2" xfId="40568" xr:uid="{00000000-0005-0000-0000-0000239E0000}"/>
    <cellStyle name="Normal 8 4 2 12 3" xfId="40569" xr:uid="{00000000-0005-0000-0000-0000249E0000}"/>
    <cellStyle name="Normal 8 4 2 13" xfId="40570" xr:uid="{00000000-0005-0000-0000-0000259E0000}"/>
    <cellStyle name="Normal 8 4 2 14" xfId="40571" xr:uid="{00000000-0005-0000-0000-0000269E0000}"/>
    <cellStyle name="Normal 8 4 2 2" xfId="1266" xr:uid="{00000000-0005-0000-0000-0000279E0000}"/>
    <cellStyle name="Normal 8 4 2 2 10" xfId="40572" xr:uid="{00000000-0005-0000-0000-0000289E0000}"/>
    <cellStyle name="Normal 8 4 2 2 11" xfId="40573" xr:uid="{00000000-0005-0000-0000-0000299E0000}"/>
    <cellStyle name="Normal 8 4 2 2 2" xfId="40574" xr:uid="{00000000-0005-0000-0000-00002A9E0000}"/>
    <cellStyle name="Normal 8 4 2 2 2 2" xfId="40575" xr:uid="{00000000-0005-0000-0000-00002B9E0000}"/>
    <cellStyle name="Normal 8 4 2 2 2 2 2" xfId="40576" xr:uid="{00000000-0005-0000-0000-00002C9E0000}"/>
    <cellStyle name="Normal 8 4 2 2 2 2 2 2" xfId="40577" xr:uid="{00000000-0005-0000-0000-00002D9E0000}"/>
    <cellStyle name="Normal 8 4 2 2 2 2 2 3" xfId="40578" xr:uid="{00000000-0005-0000-0000-00002E9E0000}"/>
    <cellStyle name="Normal 8 4 2 2 2 2 3" xfId="40579" xr:uid="{00000000-0005-0000-0000-00002F9E0000}"/>
    <cellStyle name="Normal 8 4 2 2 2 2 3 2" xfId="40580" xr:uid="{00000000-0005-0000-0000-0000309E0000}"/>
    <cellStyle name="Normal 8 4 2 2 2 2 3 3" xfId="40581" xr:uid="{00000000-0005-0000-0000-0000319E0000}"/>
    <cellStyle name="Normal 8 4 2 2 2 2 4" xfId="40582" xr:uid="{00000000-0005-0000-0000-0000329E0000}"/>
    <cellStyle name="Normal 8 4 2 2 2 2 4 2" xfId="40583" xr:uid="{00000000-0005-0000-0000-0000339E0000}"/>
    <cellStyle name="Normal 8 4 2 2 2 2 4 3" xfId="40584" xr:uid="{00000000-0005-0000-0000-0000349E0000}"/>
    <cellStyle name="Normal 8 4 2 2 2 2 5" xfId="40585" xr:uid="{00000000-0005-0000-0000-0000359E0000}"/>
    <cellStyle name="Normal 8 4 2 2 2 2 5 2" xfId="40586" xr:uid="{00000000-0005-0000-0000-0000369E0000}"/>
    <cellStyle name="Normal 8 4 2 2 2 2 5 3" xfId="40587" xr:uid="{00000000-0005-0000-0000-0000379E0000}"/>
    <cellStyle name="Normal 8 4 2 2 2 2 6" xfId="40588" xr:uid="{00000000-0005-0000-0000-0000389E0000}"/>
    <cellStyle name="Normal 8 4 2 2 2 2 7" xfId="40589" xr:uid="{00000000-0005-0000-0000-0000399E0000}"/>
    <cellStyle name="Normal 8 4 2 2 2 3" xfId="40590" xr:uid="{00000000-0005-0000-0000-00003A9E0000}"/>
    <cellStyle name="Normal 8 4 2 2 2 3 2" xfId="40591" xr:uid="{00000000-0005-0000-0000-00003B9E0000}"/>
    <cellStyle name="Normal 8 4 2 2 2 3 3" xfId="40592" xr:uid="{00000000-0005-0000-0000-00003C9E0000}"/>
    <cellStyle name="Normal 8 4 2 2 2 4" xfId="40593" xr:uid="{00000000-0005-0000-0000-00003D9E0000}"/>
    <cellStyle name="Normal 8 4 2 2 2 4 2" xfId="40594" xr:uid="{00000000-0005-0000-0000-00003E9E0000}"/>
    <cellStyle name="Normal 8 4 2 2 2 4 3" xfId="40595" xr:uid="{00000000-0005-0000-0000-00003F9E0000}"/>
    <cellStyle name="Normal 8 4 2 2 2 5" xfId="40596" xr:uid="{00000000-0005-0000-0000-0000409E0000}"/>
    <cellStyle name="Normal 8 4 2 2 2 5 2" xfId="40597" xr:uid="{00000000-0005-0000-0000-0000419E0000}"/>
    <cellStyle name="Normal 8 4 2 2 2 5 3" xfId="40598" xr:uid="{00000000-0005-0000-0000-0000429E0000}"/>
    <cellStyle name="Normal 8 4 2 2 2 6" xfId="40599" xr:uid="{00000000-0005-0000-0000-0000439E0000}"/>
    <cellStyle name="Normal 8 4 2 2 2 6 2" xfId="40600" xr:uid="{00000000-0005-0000-0000-0000449E0000}"/>
    <cellStyle name="Normal 8 4 2 2 2 6 3" xfId="40601" xr:uid="{00000000-0005-0000-0000-0000459E0000}"/>
    <cellStyle name="Normal 8 4 2 2 2 7" xfId="40602" xr:uid="{00000000-0005-0000-0000-0000469E0000}"/>
    <cellStyle name="Normal 8 4 2 2 2 8" xfId="40603" xr:uid="{00000000-0005-0000-0000-0000479E0000}"/>
    <cellStyle name="Normal 8 4 2 2 3" xfId="40604" xr:uid="{00000000-0005-0000-0000-0000489E0000}"/>
    <cellStyle name="Normal 8 4 2 2 3 2" xfId="40605" xr:uid="{00000000-0005-0000-0000-0000499E0000}"/>
    <cellStyle name="Normal 8 4 2 2 3 2 2" xfId="40606" xr:uid="{00000000-0005-0000-0000-00004A9E0000}"/>
    <cellStyle name="Normal 8 4 2 2 3 2 3" xfId="40607" xr:uid="{00000000-0005-0000-0000-00004B9E0000}"/>
    <cellStyle name="Normal 8 4 2 2 3 3" xfId="40608" xr:uid="{00000000-0005-0000-0000-00004C9E0000}"/>
    <cellStyle name="Normal 8 4 2 2 3 3 2" xfId="40609" xr:uid="{00000000-0005-0000-0000-00004D9E0000}"/>
    <cellStyle name="Normal 8 4 2 2 3 3 3" xfId="40610" xr:uid="{00000000-0005-0000-0000-00004E9E0000}"/>
    <cellStyle name="Normal 8 4 2 2 3 4" xfId="40611" xr:uid="{00000000-0005-0000-0000-00004F9E0000}"/>
    <cellStyle name="Normal 8 4 2 2 3 4 2" xfId="40612" xr:uid="{00000000-0005-0000-0000-0000509E0000}"/>
    <cellStyle name="Normal 8 4 2 2 3 4 3" xfId="40613" xr:uid="{00000000-0005-0000-0000-0000519E0000}"/>
    <cellStyle name="Normal 8 4 2 2 3 5" xfId="40614" xr:uid="{00000000-0005-0000-0000-0000529E0000}"/>
    <cellStyle name="Normal 8 4 2 2 3 5 2" xfId="40615" xr:uid="{00000000-0005-0000-0000-0000539E0000}"/>
    <cellStyle name="Normal 8 4 2 2 3 5 3" xfId="40616" xr:uid="{00000000-0005-0000-0000-0000549E0000}"/>
    <cellStyle name="Normal 8 4 2 2 3 6" xfId="40617" xr:uid="{00000000-0005-0000-0000-0000559E0000}"/>
    <cellStyle name="Normal 8 4 2 2 3 7" xfId="40618" xr:uid="{00000000-0005-0000-0000-0000569E0000}"/>
    <cellStyle name="Normal 8 4 2 2 4" xfId="40619" xr:uid="{00000000-0005-0000-0000-0000579E0000}"/>
    <cellStyle name="Normal 8 4 2 2 4 2" xfId="40620" xr:uid="{00000000-0005-0000-0000-0000589E0000}"/>
    <cellStyle name="Normal 8 4 2 2 4 2 2" xfId="40621" xr:uid="{00000000-0005-0000-0000-0000599E0000}"/>
    <cellStyle name="Normal 8 4 2 2 4 2 3" xfId="40622" xr:uid="{00000000-0005-0000-0000-00005A9E0000}"/>
    <cellStyle name="Normal 8 4 2 2 4 3" xfId="40623" xr:uid="{00000000-0005-0000-0000-00005B9E0000}"/>
    <cellStyle name="Normal 8 4 2 2 4 3 2" xfId="40624" xr:uid="{00000000-0005-0000-0000-00005C9E0000}"/>
    <cellStyle name="Normal 8 4 2 2 4 3 3" xfId="40625" xr:uid="{00000000-0005-0000-0000-00005D9E0000}"/>
    <cellStyle name="Normal 8 4 2 2 4 4" xfId="40626" xr:uid="{00000000-0005-0000-0000-00005E9E0000}"/>
    <cellStyle name="Normal 8 4 2 2 4 4 2" xfId="40627" xr:uid="{00000000-0005-0000-0000-00005F9E0000}"/>
    <cellStyle name="Normal 8 4 2 2 4 4 3" xfId="40628" xr:uid="{00000000-0005-0000-0000-0000609E0000}"/>
    <cellStyle name="Normal 8 4 2 2 4 5" xfId="40629" xr:uid="{00000000-0005-0000-0000-0000619E0000}"/>
    <cellStyle name="Normal 8 4 2 2 4 5 2" xfId="40630" xr:uid="{00000000-0005-0000-0000-0000629E0000}"/>
    <cellStyle name="Normal 8 4 2 2 4 5 3" xfId="40631" xr:uid="{00000000-0005-0000-0000-0000639E0000}"/>
    <cellStyle name="Normal 8 4 2 2 4 6" xfId="40632" xr:uid="{00000000-0005-0000-0000-0000649E0000}"/>
    <cellStyle name="Normal 8 4 2 2 4 7" xfId="40633" xr:uid="{00000000-0005-0000-0000-0000659E0000}"/>
    <cellStyle name="Normal 8 4 2 2 5" xfId="40634" xr:uid="{00000000-0005-0000-0000-0000669E0000}"/>
    <cellStyle name="Normal 8 4 2 2 5 2" xfId="40635" xr:uid="{00000000-0005-0000-0000-0000679E0000}"/>
    <cellStyle name="Normal 8 4 2 2 5 2 2" xfId="40636" xr:uid="{00000000-0005-0000-0000-0000689E0000}"/>
    <cellStyle name="Normal 8 4 2 2 5 2 3" xfId="40637" xr:uid="{00000000-0005-0000-0000-0000699E0000}"/>
    <cellStyle name="Normal 8 4 2 2 5 3" xfId="40638" xr:uid="{00000000-0005-0000-0000-00006A9E0000}"/>
    <cellStyle name="Normal 8 4 2 2 5 3 2" xfId="40639" xr:uid="{00000000-0005-0000-0000-00006B9E0000}"/>
    <cellStyle name="Normal 8 4 2 2 5 3 3" xfId="40640" xr:uid="{00000000-0005-0000-0000-00006C9E0000}"/>
    <cellStyle name="Normal 8 4 2 2 5 4" xfId="40641" xr:uid="{00000000-0005-0000-0000-00006D9E0000}"/>
    <cellStyle name="Normal 8 4 2 2 5 4 2" xfId="40642" xr:uid="{00000000-0005-0000-0000-00006E9E0000}"/>
    <cellStyle name="Normal 8 4 2 2 5 4 3" xfId="40643" xr:uid="{00000000-0005-0000-0000-00006F9E0000}"/>
    <cellStyle name="Normal 8 4 2 2 5 5" xfId="40644" xr:uid="{00000000-0005-0000-0000-0000709E0000}"/>
    <cellStyle name="Normal 8 4 2 2 5 5 2" xfId="40645" xr:uid="{00000000-0005-0000-0000-0000719E0000}"/>
    <cellStyle name="Normal 8 4 2 2 5 5 3" xfId="40646" xr:uid="{00000000-0005-0000-0000-0000729E0000}"/>
    <cellStyle name="Normal 8 4 2 2 5 6" xfId="40647" xr:uid="{00000000-0005-0000-0000-0000739E0000}"/>
    <cellStyle name="Normal 8 4 2 2 5 7" xfId="40648" xr:uid="{00000000-0005-0000-0000-0000749E0000}"/>
    <cellStyle name="Normal 8 4 2 2 6" xfId="40649" xr:uid="{00000000-0005-0000-0000-0000759E0000}"/>
    <cellStyle name="Normal 8 4 2 2 6 2" xfId="40650" xr:uid="{00000000-0005-0000-0000-0000769E0000}"/>
    <cellStyle name="Normal 8 4 2 2 6 3" xfId="40651" xr:uid="{00000000-0005-0000-0000-0000779E0000}"/>
    <cellStyle name="Normal 8 4 2 2 7" xfId="40652" xr:uid="{00000000-0005-0000-0000-0000789E0000}"/>
    <cellStyle name="Normal 8 4 2 2 7 2" xfId="40653" xr:uid="{00000000-0005-0000-0000-0000799E0000}"/>
    <cellStyle name="Normal 8 4 2 2 7 3" xfId="40654" xr:uid="{00000000-0005-0000-0000-00007A9E0000}"/>
    <cellStyle name="Normal 8 4 2 2 8" xfId="40655" xr:uid="{00000000-0005-0000-0000-00007B9E0000}"/>
    <cellStyle name="Normal 8 4 2 2 8 2" xfId="40656" xr:uid="{00000000-0005-0000-0000-00007C9E0000}"/>
    <cellStyle name="Normal 8 4 2 2 8 3" xfId="40657" xr:uid="{00000000-0005-0000-0000-00007D9E0000}"/>
    <cellStyle name="Normal 8 4 2 2 9" xfId="40658" xr:uid="{00000000-0005-0000-0000-00007E9E0000}"/>
    <cellStyle name="Normal 8 4 2 2 9 2" xfId="40659" xr:uid="{00000000-0005-0000-0000-00007F9E0000}"/>
    <cellStyle name="Normal 8 4 2 2 9 3" xfId="40660" xr:uid="{00000000-0005-0000-0000-0000809E0000}"/>
    <cellStyle name="Normal 8 4 2 3" xfId="40661" xr:uid="{00000000-0005-0000-0000-0000819E0000}"/>
    <cellStyle name="Normal 8 4 2 3 2" xfId="40662" xr:uid="{00000000-0005-0000-0000-0000829E0000}"/>
    <cellStyle name="Normal 8 4 2 3 2 2" xfId="40663" xr:uid="{00000000-0005-0000-0000-0000839E0000}"/>
    <cellStyle name="Normal 8 4 2 3 2 2 2" xfId="40664" xr:uid="{00000000-0005-0000-0000-0000849E0000}"/>
    <cellStyle name="Normal 8 4 2 3 2 2 3" xfId="40665" xr:uid="{00000000-0005-0000-0000-0000859E0000}"/>
    <cellStyle name="Normal 8 4 2 3 2 3" xfId="40666" xr:uid="{00000000-0005-0000-0000-0000869E0000}"/>
    <cellStyle name="Normal 8 4 2 3 2 3 2" xfId="40667" xr:uid="{00000000-0005-0000-0000-0000879E0000}"/>
    <cellStyle name="Normal 8 4 2 3 2 3 3" xfId="40668" xr:uid="{00000000-0005-0000-0000-0000889E0000}"/>
    <cellStyle name="Normal 8 4 2 3 2 4" xfId="40669" xr:uid="{00000000-0005-0000-0000-0000899E0000}"/>
    <cellStyle name="Normal 8 4 2 3 2 4 2" xfId="40670" xr:uid="{00000000-0005-0000-0000-00008A9E0000}"/>
    <cellStyle name="Normal 8 4 2 3 2 4 3" xfId="40671" xr:uid="{00000000-0005-0000-0000-00008B9E0000}"/>
    <cellStyle name="Normal 8 4 2 3 2 5" xfId="40672" xr:uid="{00000000-0005-0000-0000-00008C9E0000}"/>
    <cellStyle name="Normal 8 4 2 3 2 5 2" xfId="40673" xr:uid="{00000000-0005-0000-0000-00008D9E0000}"/>
    <cellStyle name="Normal 8 4 2 3 2 5 3" xfId="40674" xr:uid="{00000000-0005-0000-0000-00008E9E0000}"/>
    <cellStyle name="Normal 8 4 2 3 2 6" xfId="40675" xr:uid="{00000000-0005-0000-0000-00008F9E0000}"/>
    <cellStyle name="Normal 8 4 2 3 2 7" xfId="40676" xr:uid="{00000000-0005-0000-0000-0000909E0000}"/>
    <cellStyle name="Normal 8 4 2 3 3" xfId="40677" xr:uid="{00000000-0005-0000-0000-0000919E0000}"/>
    <cellStyle name="Normal 8 4 2 3 3 2" xfId="40678" xr:uid="{00000000-0005-0000-0000-0000929E0000}"/>
    <cellStyle name="Normal 8 4 2 3 3 3" xfId="40679" xr:uid="{00000000-0005-0000-0000-0000939E0000}"/>
    <cellStyle name="Normal 8 4 2 3 4" xfId="40680" xr:uid="{00000000-0005-0000-0000-0000949E0000}"/>
    <cellStyle name="Normal 8 4 2 3 4 2" xfId="40681" xr:uid="{00000000-0005-0000-0000-0000959E0000}"/>
    <cellStyle name="Normal 8 4 2 3 4 3" xfId="40682" xr:uid="{00000000-0005-0000-0000-0000969E0000}"/>
    <cellStyle name="Normal 8 4 2 3 5" xfId="40683" xr:uid="{00000000-0005-0000-0000-0000979E0000}"/>
    <cellStyle name="Normal 8 4 2 3 5 2" xfId="40684" xr:uid="{00000000-0005-0000-0000-0000989E0000}"/>
    <cellStyle name="Normal 8 4 2 3 5 3" xfId="40685" xr:uid="{00000000-0005-0000-0000-0000999E0000}"/>
    <cellStyle name="Normal 8 4 2 3 6" xfId="40686" xr:uid="{00000000-0005-0000-0000-00009A9E0000}"/>
    <cellStyle name="Normal 8 4 2 3 6 2" xfId="40687" xr:uid="{00000000-0005-0000-0000-00009B9E0000}"/>
    <cellStyle name="Normal 8 4 2 3 6 3" xfId="40688" xr:uid="{00000000-0005-0000-0000-00009C9E0000}"/>
    <cellStyle name="Normal 8 4 2 3 7" xfId="40689" xr:uid="{00000000-0005-0000-0000-00009D9E0000}"/>
    <cellStyle name="Normal 8 4 2 3 8" xfId="40690" xr:uid="{00000000-0005-0000-0000-00009E9E0000}"/>
    <cellStyle name="Normal 8 4 2 4" xfId="40691" xr:uid="{00000000-0005-0000-0000-00009F9E0000}"/>
    <cellStyle name="Normal 8 4 2 4 2" xfId="40692" xr:uid="{00000000-0005-0000-0000-0000A09E0000}"/>
    <cellStyle name="Normal 8 4 2 4 2 2" xfId="40693" xr:uid="{00000000-0005-0000-0000-0000A19E0000}"/>
    <cellStyle name="Normal 8 4 2 4 2 2 2" xfId="40694" xr:uid="{00000000-0005-0000-0000-0000A29E0000}"/>
    <cellStyle name="Normal 8 4 2 4 2 2 3" xfId="40695" xr:uid="{00000000-0005-0000-0000-0000A39E0000}"/>
    <cellStyle name="Normal 8 4 2 4 2 3" xfId="40696" xr:uid="{00000000-0005-0000-0000-0000A49E0000}"/>
    <cellStyle name="Normal 8 4 2 4 2 3 2" xfId="40697" xr:uid="{00000000-0005-0000-0000-0000A59E0000}"/>
    <cellStyle name="Normal 8 4 2 4 2 3 3" xfId="40698" xr:uid="{00000000-0005-0000-0000-0000A69E0000}"/>
    <cellStyle name="Normal 8 4 2 4 2 4" xfId="40699" xr:uid="{00000000-0005-0000-0000-0000A79E0000}"/>
    <cellStyle name="Normal 8 4 2 4 2 4 2" xfId="40700" xr:uid="{00000000-0005-0000-0000-0000A89E0000}"/>
    <cellStyle name="Normal 8 4 2 4 2 4 3" xfId="40701" xr:uid="{00000000-0005-0000-0000-0000A99E0000}"/>
    <cellStyle name="Normal 8 4 2 4 2 5" xfId="40702" xr:uid="{00000000-0005-0000-0000-0000AA9E0000}"/>
    <cellStyle name="Normal 8 4 2 4 2 5 2" xfId="40703" xr:uid="{00000000-0005-0000-0000-0000AB9E0000}"/>
    <cellStyle name="Normal 8 4 2 4 2 5 3" xfId="40704" xr:uid="{00000000-0005-0000-0000-0000AC9E0000}"/>
    <cellStyle name="Normal 8 4 2 4 2 6" xfId="40705" xr:uid="{00000000-0005-0000-0000-0000AD9E0000}"/>
    <cellStyle name="Normal 8 4 2 4 2 7" xfId="40706" xr:uid="{00000000-0005-0000-0000-0000AE9E0000}"/>
    <cellStyle name="Normal 8 4 2 4 3" xfId="40707" xr:uid="{00000000-0005-0000-0000-0000AF9E0000}"/>
    <cellStyle name="Normal 8 4 2 4 3 2" xfId="40708" xr:uid="{00000000-0005-0000-0000-0000B09E0000}"/>
    <cellStyle name="Normal 8 4 2 4 3 3" xfId="40709" xr:uid="{00000000-0005-0000-0000-0000B19E0000}"/>
    <cellStyle name="Normal 8 4 2 4 4" xfId="40710" xr:uid="{00000000-0005-0000-0000-0000B29E0000}"/>
    <cellStyle name="Normal 8 4 2 4 4 2" xfId="40711" xr:uid="{00000000-0005-0000-0000-0000B39E0000}"/>
    <cellStyle name="Normal 8 4 2 4 4 3" xfId="40712" xr:uid="{00000000-0005-0000-0000-0000B49E0000}"/>
    <cellStyle name="Normal 8 4 2 4 5" xfId="40713" xr:uid="{00000000-0005-0000-0000-0000B59E0000}"/>
    <cellStyle name="Normal 8 4 2 4 5 2" xfId="40714" xr:uid="{00000000-0005-0000-0000-0000B69E0000}"/>
    <cellStyle name="Normal 8 4 2 4 5 3" xfId="40715" xr:uid="{00000000-0005-0000-0000-0000B79E0000}"/>
    <cellStyle name="Normal 8 4 2 4 6" xfId="40716" xr:uid="{00000000-0005-0000-0000-0000B89E0000}"/>
    <cellStyle name="Normal 8 4 2 4 6 2" xfId="40717" xr:uid="{00000000-0005-0000-0000-0000B99E0000}"/>
    <cellStyle name="Normal 8 4 2 4 6 3" xfId="40718" xr:uid="{00000000-0005-0000-0000-0000BA9E0000}"/>
    <cellStyle name="Normal 8 4 2 4 7" xfId="40719" xr:uid="{00000000-0005-0000-0000-0000BB9E0000}"/>
    <cellStyle name="Normal 8 4 2 4 8" xfId="40720" xr:uid="{00000000-0005-0000-0000-0000BC9E0000}"/>
    <cellStyle name="Normal 8 4 2 5" xfId="40721" xr:uid="{00000000-0005-0000-0000-0000BD9E0000}"/>
    <cellStyle name="Normal 8 4 2 5 2" xfId="40722" xr:uid="{00000000-0005-0000-0000-0000BE9E0000}"/>
    <cellStyle name="Normal 8 4 2 5 2 2" xfId="40723" xr:uid="{00000000-0005-0000-0000-0000BF9E0000}"/>
    <cellStyle name="Normal 8 4 2 5 2 3" xfId="40724" xr:uid="{00000000-0005-0000-0000-0000C09E0000}"/>
    <cellStyle name="Normal 8 4 2 5 3" xfId="40725" xr:uid="{00000000-0005-0000-0000-0000C19E0000}"/>
    <cellStyle name="Normal 8 4 2 5 3 2" xfId="40726" xr:uid="{00000000-0005-0000-0000-0000C29E0000}"/>
    <cellStyle name="Normal 8 4 2 5 3 3" xfId="40727" xr:uid="{00000000-0005-0000-0000-0000C39E0000}"/>
    <cellStyle name="Normal 8 4 2 5 4" xfId="40728" xr:uid="{00000000-0005-0000-0000-0000C49E0000}"/>
    <cellStyle name="Normal 8 4 2 5 4 2" xfId="40729" xr:uid="{00000000-0005-0000-0000-0000C59E0000}"/>
    <cellStyle name="Normal 8 4 2 5 4 3" xfId="40730" xr:uid="{00000000-0005-0000-0000-0000C69E0000}"/>
    <cellStyle name="Normal 8 4 2 5 5" xfId="40731" xr:uid="{00000000-0005-0000-0000-0000C79E0000}"/>
    <cellStyle name="Normal 8 4 2 5 5 2" xfId="40732" xr:uid="{00000000-0005-0000-0000-0000C89E0000}"/>
    <cellStyle name="Normal 8 4 2 5 5 3" xfId="40733" xr:uid="{00000000-0005-0000-0000-0000C99E0000}"/>
    <cellStyle name="Normal 8 4 2 5 6" xfId="40734" xr:uid="{00000000-0005-0000-0000-0000CA9E0000}"/>
    <cellStyle name="Normal 8 4 2 5 7" xfId="40735" xr:uid="{00000000-0005-0000-0000-0000CB9E0000}"/>
    <cellStyle name="Normal 8 4 2 6" xfId="40736" xr:uid="{00000000-0005-0000-0000-0000CC9E0000}"/>
    <cellStyle name="Normal 8 4 2 6 2" xfId="40737" xr:uid="{00000000-0005-0000-0000-0000CD9E0000}"/>
    <cellStyle name="Normal 8 4 2 6 2 2" xfId="40738" xr:uid="{00000000-0005-0000-0000-0000CE9E0000}"/>
    <cellStyle name="Normal 8 4 2 6 2 3" xfId="40739" xr:uid="{00000000-0005-0000-0000-0000CF9E0000}"/>
    <cellStyle name="Normal 8 4 2 6 3" xfId="40740" xr:uid="{00000000-0005-0000-0000-0000D09E0000}"/>
    <cellStyle name="Normal 8 4 2 6 3 2" xfId="40741" xr:uid="{00000000-0005-0000-0000-0000D19E0000}"/>
    <cellStyle name="Normal 8 4 2 6 3 3" xfId="40742" xr:uid="{00000000-0005-0000-0000-0000D29E0000}"/>
    <cellStyle name="Normal 8 4 2 6 4" xfId="40743" xr:uid="{00000000-0005-0000-0000-0000D39E0000}"/>
    <cellStyle name="Normal 8 4 2 6 4 2" xfId="40744" xr:uid="{00000000-0005-0000-0000-0000D49E0000}"/>
    <cellStyle name="Normal 8 4 2 6 4 3" xfId="40745" xr:uid="{00000000-0005-0000-0000-0000D59E0000}"/>
    <cellStyle name="Normal 8 4 2 6 5" xfId="40746" xr:uid="{00000000-0005-0000-0000-0000D69E0000}"/>
    <cellStyle name="Normal 8 4 2 6 5 2" xfId="40747" xr:uid="{00000000-0005-0000-0000-0000D79E0000}"/>
    <cellStyle name="Normal 8 4 2 6 5 3" xfId="40748" xr:uid="{00000000-0005-0000-0000-0000D89E0000}"/>
    <cellStyle name="Normal 8 4 2 6 6" xfId="40749" xr:uid="{00000000-0005-0000-0000-0000D99E0000}"/>
    <cellStyle name="Normal 8 4 2 6 7" xfId="40750" xr:uid="{00000000-0005-0000-0000-0000DA9E0000}"/>
    <cellStyle name="Normal 8 4 2 7" xfId="40751" xr:uid="{00000000-0005-0000-0000-0000DB9E0000}"/>
    <cellStyle name="Normal 8 4 2 7 2" xfId="40752" xr:uid="{00000000-0005-0000-0000-0000DC9E0000}"/>
    <cellStyle name="Normal 8 4 2 7 2 2" xfId="40753" xr:uid="{00000000-0005-0000-0000-0000DD9E0000}"/>
    <cellStyle name="Normal 8 4 2 7 2 3" xfId="40754" xr:uid="{00000000-0005-0000-0000-0000DE9E0000}"/>
    <cellStyle name="Normal 8 4 2 7 3" xfId="40755" xr:uid="{00000000-0005-0000-0000-0000DF9E0000}"/>
    <cellStyle name="Normal 8 4 2 7 3 2" xfId="40756" xr:uid="{00000000-0005-0000-0000-0000E09E0000}"/>
    <cellStyle name="Normal 8 4 2 7 3 3" xfId="40757" xr:uid="{00000000-0005-0000-0000-0000E19E0000}"/>
    <cellStyle name="Normal 8 4 2 7 4" xfId="40758" xr:uid="{00000000-0005-0000-0000-0000E29E0000}"/>
    <cellStyle name="Normal 8 4 2 7 4 2" xfId="40759" xr:uid="{00000000-0005-0000-0000-0000E39E0000}"/>
    <cellStyle name="Normal 8 4 2 7 4 3" xfId="40760" xr:uid="{00000000-0005-0000-0000-0000E49E0000}"/>
    <cellStyle name="Normal 8 4 2 7 5" xfId="40761" xr:uid="{00000000-0005-0000-0000-0000E59E0000}"/>
    <cellStyle name="Normal 8 4 2 7 5 2" xfId="40762" xr:uid="{00000000-0005-0000-0000-0000E69E0000}"/>
    <cellStyle name="Normal 8 4 2 7 5 3" xfId="40763" xr:uid="{00000000-0005-0000-0000-0000E79E0000}"/>
    <cellStyle name="Normal 8 4 2 7 6" xfId="40764" xr:uid="{00000000-0005-0000-0000-0000E89E0000}"/>
    <cellStyle name="Normal 8 4 2 7 7" xfId="40765" xr:uid="{00000000-0005-0000-0000-0000E99E0000}"/>
    <cellStyle name="Normal 8 4 2 8" xfId="40766" xr:uid="{00000000-0005-0000-0000-0000EA9E0000}"/>
    <cellStyle name="Normal 8 4 2 8 2" xfId="40767" xr:uid="{00000000-0005-0000-0000-0000EB9E0000}"/>
    <cellStyle name="Normal 8 4 2 8 2 2" xfId="40768" xr:uid="{00000000-0005-0000-0000-0000EC9E0000}"/>
    <cellStyle name="Normal 8 4 2 8 2 3" xfId="40769" xr:uid="{00000000-0005-0000-0000-0000ED9E0000}"/>
    <cellStyle name="Normal 8 4 2 8 3" xfId="40770" xr:uid="{00000000-0005-0000-0000-0000EE9E0000}"/>
    <cellStyle name="Normal 8 4 2 8 3 2" xfId="40771" xr:uid="{00000000-0005-0000-0000-0000EF9E0000}"/>
    <cellStyle name="Normal 8 4 2 8 3 3" xfId="40772" xr:uid="{00000000-0005-0000-0000-0000F09E0000}"/>
    <cellStyle name="Normal 8 4 2 8 4" xfId="40773" xr:uid="{00000000-0005-0000-0000-0000F19E0000}"/>
    <cellStyle name="Normal 8 4 2 8 4 2" xfId="40774" xr:uid="{00000000-0005-0000-0000-0000F29E0000}"/>
    <cellStyle name="Normal 8 4 2 8 4 3" xfId="40775" xr:uid="{00000000-0005-0000-0000-0000F39E0000}"/>
    <cellStyle name="Normal 8 4 2 8 5" xfId="40776" xr:uid="{00000000-0005-0000-0000-0000F49E0000}"/>
    <cellStyle name="Normal 8 4 2 8 5 2" xfId="40777" xr:uid="{00000000-0005-0000-0000-0000F59E0000}"/>
    <cellStyle name="Normal 8 4 2 8 5 3" xfId="40778" xr:uid="{00000000-0005-0000-0000-0000F69E0000}"/>
    <cellStyle name="Normal 8 4 2 8 6" xfId="40779" xr:uid="{00000000-0005-0000-0000-0000F79E0000}"/>
    <cellStyle name="Normal 8 4 2 8 7" xfId="40780" xr:uid="{00000000-0005-0000-0000-0000F89E0000}"/>
    <cellStyle name="Normal 8 4 2 9" xfId="40781" xr:uid="{00000000-0005-0000-0000-0000F99E0000}"/>
    <cellStyle name="Normal 8 4 2 9 2" xfId="40782" xr:uid="{00000000-0005-0000-0000-0000FA9E0000}"/>
    <cellStyle name="Normal 8 4 2 9 3" xfId="40783" xr:uid="{00000000-0005-0000-0000-0000FB9E0000}"/>
    <cellStyle name="Normal 8 4 3" xfId="1267" xr:uid="{00000000-0005-0000-0000-0000FC9E0000}"/>
    <cellStyle name="Normal 8 4 3 10" xfId="40784" xr:uid="{00000000-0005-0000-0000-0000FD9E0000}"/>
    <cellStyle name="Normal 8 4 3 11" xfId="40785" xr:uid="{00000000-0005-0000-0000-0000FE9E0000}"/>
    <cellStyle name="Normal 8 4 3 2" xfId="40786" xr:uid="{00000000-0005-0000-0000-0000FF9E0000}"/>
    <cellStyle name="Normal 8 4 3 2 2" xfId="40787" xr:uid="{00000000-0005-0000-0000-0000009F0000}"/>
    <cellStyle name="Normal 8 4 3 2 2 2" xfId="40788" xr:uid="{00000000-0005-0000-0000-0000019F0000}"/>
    <cellStyle name="Normal 8 4 3 2 2 2 2" xfId="40789" xr:uid="{00000000-0005-0000-0000-0000029F0000}"/>
    <cellStyle name="Normal 8 4 3 2 2 2 3" xfId="40790" xr:uid="{00000000-0005-0000-0000-0000039F0000}"/>
    <cellStyle name="Normal 8 4 3 2 2 3" xfId="40791" xr:uid="{00000000-0005-0000-0000-0000049F0000}"/>
    <cellStyle name="Normal 8 4 3 2 2 3 2" xfId="40792" xr:uid="{00000000-0005-0000-0000-0000059F0000}"/>
    <cellStyle name="Normal 8 4 3 2 2 3 3" xfId="40793" xr:uid="{00000000-0005-0000-0000-0000069F0000}"/>
    <cellStyle name="Normal 8 4 3 2 2 4" xfId="40794" xr:uid="{00000000-0005-0000-0000-0000079F0000}"/>
    <cellStyle name="Normal 8 4 3 2 2 4 2" xfId="40795" xr:uid="{00000000-0005-0000-0000-0000089F0000}"/>
    <cellStyle name="Normal 8 4 3 2 2 4 3" xfId="40796" xr:uid="{00000000-0005-0000-0000-0000099F0000}"/>
    <cellStyle name="Normal 8 4 3 2 2 5" xfId="40797" xr:uid="{00000000-0005-0000-0000-00000A9F0000}"/>
    <cellStyle name="Normal 8 4 3 2 2 5 2" xfId="40798" xr:uid="{00000000-0005-0000-0000-00000B9F0000}"/>
    <cellStyle name="Normal 8 4 3 2 2 5 3" xfId="40799" xr:uid="{00000000-0005-0000-0000-00000C9F0000}"/>
    <cellStyle name="Normal 8 4 3 2 2 6" xfId="40800" xr:uid="{00000000-0005-0000-0000-00000D9F0000}"/>
    <cellStyle name="Normal 8 4 3 2 2 7" xfId="40801" xr:uid="{00000000-0005-0000-0000-00000E9F0000}"/>
    <cellStyle name="Normal 8 4 3 2 3" xfId="40802" xr:uid="{00000000-0005-0000-0000-00000F9F0000}"/>
    <cellStyle name="Normal 8 4 3 2 3 2" xfId="40803" xr:uid="{00000000-0005-0000-0000-0000109F0000}"/>
    <cellStyle name="Normal 8 4 3 2 3 3" xfId="40804" xr:uid="{00000000-0005-0000-0000-0000119F0000}"/>
    <cellStyle name="Normal 8 4 3 2 4" xfId="40805" xr:uid="{00000000-0005-0000-0000-0000129F0000}"/>
    <cellStyle name="Normal 8 4 3 2 4 2" xfId="40806" xr:uid="{00000000-0005-0000-0000-0000139F0000}"/>
    <cellStyle name="Normal 8 4 3 2 4 3" xfId="40807" xr:uid="{00000000-0005-0000-0000-0000149F0000}"/>
    <cellStyle name="Normal 8 4 3 2 5" xfId="40808" xr:uid="{00000000-0005-0000-0000-0000159F0000}"/>
    <cellStyle name="Normal 8 4 3 2 5 2" xfId="40809" xr:uid="{00000000-0005-0000-0000-0000169F0000}"/>
    <cellStyle name="Normal 8 4 3 2 5 3" xfId="40810" xr:uid="{00000000-0005-0000-0000-0000179F0000}"/>
    <cellStyle name="Normal 8 4 3 2 6" xfId="40811" xr:uid="{00000000-0005-0000-0000-0000189F0000}"/>
    <cellStyle name="Normal 8 4 3 2 6 2" xfId="40812" xr:uid="{00000000-0005-0000-0000-0000199F0000}"/>
    <cellStyle name="Normal 8 4 3 2 6 3" xfId="40813" xr:uid="{00000000-0005-0000-0000-00001A9F0000}"/>
    <cellStyle name="Normal 8 4 3 2 7" xfId="40814" xr:uid="{00000000-0005-0000-0000-00001B9F0000}"/>
    <cellStyle name="Normal 8 4 3 2 8" xfId="40815" xr:uid="{00000000-0005-0000-0000-00001C9F0000}"/>
    <cellStyle name="Normal 8 4 3 3" xfId="40816" xr:uid="{00000000-0005-0000-0000-00001D9F0000}"/>
    <cellStyle name="Normal 8 4 3 3 2" xfId="40817" xr:uid="{00000000-0005-0000-0000-00001E9F0000}"/>
    <cellStyle name="Normal 8 4 3 3 2 2" xfId="40818" xr:uid="{00000000-0005-0000-0000-00001F9F0000}"/>
    <cellStyle name="Normal 8 4 3 3 2 3" xfId="40819" xr:uid="{00000000-0005-0000-0000-0000209F0000}"/>
    <cellStyle name="Normal 8 4 3 3 3" xfId="40820" xr:uid="{00000000-0005-0000-0000-0000219F0000}"/>
    <cellStyle name="Normal 8 4 3 3 3 2" xfId="40821" xr:uid="{00000000-0005-0000-0000-0000229F0000}"/>
    <cellStyle name="Normal 8 4 3 3 3 3" xfId="40822" xr:uid="{00000000-0005-0000-0000-0000239F0000}"/>
    <cellStyle name="Normal 8 4 3 3 4" xfId="40823" xr:uid="{00000000-0005-0000-0000-0000249F0000}"/>
    <cellStyle name="Normal 8 4 3 3 4 2" xfId="40824" xr:uid="{00000000-0005-0000-0000-0000259F0000}"/>
    <cellStyle name="Normal 8 4 3 3 4 3" xfId="40825" xr:uid="{00000000-0005-0000-0000-0000269F0000}"/>
    <cellStyle name="Normal 8 4 3 3 5" xfId="40826" xr:uid="{00000000-0005-0000-0000-0000279F0000}"/>
    <cellStyle name="Normal 8 4 3 3 5 2" xfId="40827" xr:uid="{00000000-0005-0000-0000-0000289F0000}"/>
    <cellStyle name="Normal 8 4 3 3 5 3" xfId="40828" xr:uid="{00000000-0005-0000-0000-0000299F0000}"/>
    <cellStyle name="Normal 8 4 3 3 6" xfId="40829" xr:uid="{00000000-0005-0000-0000-00002A9F0000}"/>
    <cellStyle name="Normal 8 4 3 3 7" xfId="40830" xr:uid="{00000000-0005-0000-0000-00002B9F0000}"/>
    <cellStyle name="Normal 8 4 3 4" xfId="40831" xr:uid="{00000000-0005-0000-0000-00002C9F0000}"/>
    <cellStyle name="Normal 8 4 3 4 2" xfId="40832" xr:uid="{00000000-0005-0000-0000-00002D9F0000}"/>
    <cellStyle name="Normal 8 4 3 4 2 2" xfId="40833" xr:uid="{00000000-0005-0000-0000-00002E9F0000}"/>
    <cellStyle name="Normal 8 4 3 4 2 3" xfId="40834" xr:uid="{00000000-0005-0000-0000-00002F9F0000}"/>
    <cellStyle name="Normal 8 4 3 4 3" xfId="40835" xr:uid="{00000000-0005-0000-0000-0000309F0000}"/>
    <cellStyle name="Normal 8 4 3 4 3 2" xfId="40836" xr:uid="{00000000-0005-0000-0000-0000319F0000}"/>
    <cellStyle name="Normal 8 4 3 4 3 3" xfId="40837" xr:uid="{00000000-0005-0000-0000-0000329F0000}"/>
    <cellStyle name="Normal 8 4 3 4 4" xfId="40838" xr:uid="{00000000-0005-0000-0000-0000339F0000}"/>
    <cellStyle name="Normal 8 4 3 4 4 2" xfId="40839" xr:uid="{00000000-0005-0000-0000-0000349F0000}"/>
    <cellStyle name="Normal 8 4 3 4 4 3" xfId="40840" xr:uid="{00000000-0005-0000-0000-0000359F0000}"/>
    <cellStyle name="Normal 8 4 3 4 5" xfId="40841" xr:uid="{00000000-0005-0000-0000-0000369F0000}"/>
    <cellStyle name="Normal 8 4 3 4 5 2" xfId="40842" xr:uid="{00000000-0005-0000-0000-0000379F0000}"/>
    <cellStyle name="Normal 8 4 3 4 5 3" xfId="40843" xr:uid="{00000000-0005-0000-0000-0000389F0000}"/>
    <cellStyle name="Normal 8 4 3 4 6" xfId="40844" xr:uid="{00000000-0005-0000-0000-0000399F0000}"/>
    <cellStyle name="Normal 8 4 3 4 7" xfId="40845" xr:uid="{00000000-0005-0000-0000-00003A9F0000}"/>
    <cellStyle name="Normal 8 4 3 5" xfId="40846" xr:uid="{00000000-0005-0000-0000-00003B9F0000}"/>
    <cellStyle name="Normal 8 4 3 5 2" xfId="40847" xr:uid="{00000000-0005-0000-0000-00003C9F0000}"/>
    <cellStyle name="Normal 8 4 3 5 2 2" xfId="40848" xr:uid="{00000000-0005-0000-0000-00003D9F0000}"/>
    <cellStyle name="Normal 8 4 3 5 2 3" xfId="40849" xr:uid="{00000000-0005-0000-0000-00003E9F0000}"/>
    <cellStyle name="Normal 8 4 3 5 3" xfId="40850" xr:uid="{00000000-0005-0000-0000-00003F9F0000}"/>
    <cellStyle name="Normal 8 4 3 5 3 2" xfId="40851" xr:uid="{00000000-0005-0000-0000-0000409F0000}"/>
    <cellStyle name="Normal 8 4 3 5 3 3" xfId="40852" xr:uid="{00000000-0005-0000-0000-0000419F0000}"/>
    <cellStyle name="Normal 8 4 3 5 4" xfId="40853" xr:uid="{00000000-0005-0000-0000-0000429F0000}"/>
    <cellStyle name="Normal 8 4 3 5 4 2" xfId="40854" xr:uid="{00000000-0005-0000-0000-0000439F0000}"/>
    <cellStyle name="Normal 8 4 3 5 4 3" xfId="40855" xr:uid="{00000000-0005-0000-0000-0000449F0000}"/>
    <cellStyle name="Normal 8 4 3 5 5" xfId="40856" xr:uid="{00000000-0005-0000-0000-0000459F0000}"/>
    <cellStyle name="Normal 8 4 3 5 5 2" xfId="40857" xr:uid="{00000000-0005-0000-0000-0000469F0000}"/>
    <cellStyle name="Normal 8 4 3 5 5 3" xfId="40858" xr:uid="{00000000-0005-0000-0000-0000479F0000}"/>
    <cellStyle name="Normal 8 4 3 5 6" xfId="40859" xr:uid="{00000000-0005-0000-0000-0000489F0000}"/>
    <cellStyle name="Normal 8 4 3 5 7" xfId="40860" xr:uid="{00000000-0005-0000-0000-0000499F0000}"/>
    <cellStyle name="Normal 8 4 3 6" xfId="40861" xr:uid="{00000000-0005-0000-0000-00004A9F0000}"/>
    <cellStyle name="Normal 8 4 3 6 2" xfId="40862" xr:uid="{00000000-0005-0000-0000-00004B9F0000}"/>
    <cellStyle name="Normal 8 4 3 6 3" xfId="40863" xr:uid="{00000000-0005-0000-0000-00004C9F0000}"/>
    <cellStyle name="Normal 8 4 3 7" xfId="40864" xr:uid="{00000000-0005-0000-0000-00004D9F0000}"/>
    <cellStyle name="Normal 8 4 3 7 2" xfId="40865" xr:uid="{00000000-0005-0000-0000-00004E9F0000}"/>
    <cellStyle name="Normal 8 4 3 7 3" xfId="40866" xr:uid="{00000000-0005-0000-0000-00004F9F0000}"/>
    <cellStyle name="Normal 8 4 3 8" xfId="40867" xr:uid="{00000000-0005-0000-0000-0000509F0000}"/>
    <cellStyle name="Normal 8 4 3 8 2" xfId="40868" xr:uid="{00000000-0005-0000-0000-0000519F0000}"/>
    <cellStyle name="Normal 8 4 3 8 3" xfId="40869" xr:uid="{00000000-0005-0000-0000-0000529F0000}"/>
    <cellStyle name="Normal 8 4 3 9" xfId="40870" xr:uid="{00000000-0005-0000-0000-0000539F0000}"/>
    <cellStyle name="Normal 8 4 3 9 2" xfId="40871" xr:uid="{00000000-0005-0000-0000-0000549F0000}"/>
    <cellStyle name="Normal 8 4 3 9 3" xfId="40872" xr:uid="{00000000-0005-0000-0000-0000559F0000}"/>
    <cellStyle name="Normal 8 4 4" xfId="40873" xr:uid="{00000000-0005-0000-0000-0000569F0000}"/>
    <cellStyle name="Normal 8 4 4 2" xfId="40874" xr:uid="{00000000-0005-0000-0000-0000579F0000}"/>
    <cellStyle name="Normal 8 4 4 2 2" xfId="40875" xr:uid="{00000000-0005-0000-0000-0000589F0000}"/>
    <cellStyle name="Normal 8 4 4 2 2 2" xfId="40876" xr:uid="{00000000-0005-0000-0000-0000599F0000}"/>
    <cellStyle name="Normal 8 4 4 2 2 3" xfId="40877" xr:uid="{00000000-0005-0000-0000-00005A9F0000}"/>
    <cellStyle name="Normal 8 4 4 2 3" xfId="40878" xr:uid="{00000000-0005-0000-0000-00005B9F0000}"/>
    <cellStyle name="Normal 8 4 4 2 3 2" xfId="40879" xr:uid="{00000000-0005-0000-0000-00005C9F0000}"/>
    <cellStyle name="Normal 8 4 4 2 3 3" xfId="40880" xr:uid="{00000000-0005-0000-0000-00005D9F0000}"/>
    <cellStyle name="Normal 8 4 4 2 4" xfId="40881" xr:uid="{00000000-0005-0000-0000-00005E9F0000}"/>
    <cellStyle name="Normal 8 4 4 2 4 2" xfId="40882" xr:uid="{00000000-0005-0000-0000-00005F9F0000}"/>
    <cellStyle name="Normal 8 4 4 2 4 3" xfId="40883" xr:uid="{00000000-0005-0000-0000-0000609F0000}"/>
    <cellStyle name="Normal 8 4 4 2 5" xfId="40884" xr:uid="{00000000-0005-0000-0000-0000619F0000}"/>
    <cellStyle name="Normal 8 4 4 2 5 2" xfId="40885" xr:uid="{00000000-0005-0000-0000-0000629F0000}"/>
    <cellStyle name="Normal 8 4 4 2 5 3" xfId="40886" xr:uid="{00000000-0005-0000-0000-0000639F0000}"/>
    <cellStyle name="Normal 8 4 4 2 6" xfId="40887" xr:uid="{00000000-0005-0000-0000-0000649F0000}"/>
    <cellStyle name="Normal 8 4 4 2 7" xfId="40888" xr:uid="{00000000-0005-0000-0000-0000659F0000}"/>
    <cellStyle name="Normal 8 4 4 3" xfId="40889" xr:uid="{00000000-0005-0000-0000-0000669F0000}"/>
    <cellStyle name="Normal 8 4 4 3 2" xfId="40890" xr:uid="{00000000-0005-0000-0000-0000679F0000}"/>
    <cellStyle name="Normal 8 4 4 3 3" xfId="40891" xr:uid="{00000000-0005-0000-0000-0000689F0000}"/>
    <cellStyle name="Normal 8 4 4 4" xfId="40892" xr:uid="{00000000-0005-0000-0000-0000699F0000}"/>
    <cellStyle name="Normal 8 4 4 4 2" xfId="40893" xr:uid="{00000000-0005-0000-0000-00006A9F0000}"/>
    <cellStyle name="Normal 8 4 4 4 3" xfId="40894" xr:uid="{00000000-0005-0000-0000-00006B9F0000}"/>
    <cellStyle name="Normal 8 4 4 5" xfId="40895" xr:uid="{00000000-0005-0000-0000-00006C9F0000}"/>
    <cellStyle name="Normal 8 4 4 5 2" xfId="40896" xr:uid="{00000000-0005-0000-0000-00006D9F0000}"/>
    <cellStyle name="Normal 8 4 4 5 3" xfId="40897" xr:uid="{00000000-0005-0000-0000-00006E9F0000}"/>
    <cellStyle name="Normal 8 4 4 6" xfId="40898" xr:uid="{00000000-0005-0000-0000-00006F9F0000}"/>
    <cellStyle name="Normal 8 4 4 6 2" xfId="40899" xr:uid="{00000000-0005-0000-0000-0000709F0000}"/>
    <cellStyle name="Normal 8 4 4 6 3" xfId="40900" xr:uid="{00000000-0005-0000-0000-0000719F0000}"/>
    <cellStyle name="Normal 8 4 4 7" xfId="40901" xr:uid="{00000000-0005-0000-0000-0000729F0000}"/>
    <cellStyle name="Normal 8 4 4 8" xfId="40902" xr:uid="{00000000-0005-0000-0000-0000739F0000}"/>
    <cellStyle name="Normal 8 4 5" xfId="40903" xr:uid="{00000000-0005-0000-0000-0000749F0000}"/>
    <cellStyle name="Normal 8 4 5 2" xfId="40904" xr:uid="{00000000-0005-0000-0000-0000759F0000}"/>
    <cellStyle name="Normal 8 4 5 2 2" xfId="40905" xr:uid="{00000000-0005-0000-0000-0000769F0000}"/>
    <cellStyle name="Normal 8 4 5 2 2 2" xfId="40906" xr:uid="{00000000-0005-0000-0000-0000779F0000}"/>
    <cellStyle name="Normal 8 4 5 2 2 3" xfId="40907" xr:uid="{00000000-0005-0000-0000-0000789F0000}"/>
    <cellStyle name="Normal 8 4 5 2 3" xfId="40908" xr:uid="{00000000-0005-0000-0000-0000799F0000}"/>
    <cellStyle name="Normal 8 4 5 2 3 2" xfId="40909" xr:uid="{00000000-0005-0000-0000-00007A9F0000}"/>
    <cellStyle name="Normal 8 4 5 2 3 3" xfId="40910" xr:uid="{00000000-0005-0000-0000-00007B9F0000}"/>
    <cellStyle name="Normal 8 4 5 2 4" xfId="40911" xr:uid="{00000000-0005-0000-0000-00007C9F0000}"/>
    <cellStyle name="Normal 8 4 5 2 4 2" xfId="40912" xr:uid="{00000000-0005-0000-0000-00007D9F0000}"/>
    <cellStyle name="Normal 8 4 5 2 4 3" xfId="40913" xr:uid="{00000000-0005-0000-0000-00007E9F0000}"/>
    <cellStyle name="Normal 8 4 5 2 5" xfId="40914" xr:uid="{00000000-0005-0000-0000-00007F9F0000}"/>
    <cellStyle name="Normal 8 4 5 2 5 2" xfId="40915" xr:uid="{00000000-0005-0000-0000-0000809F0000}"/>
    <cellStyle name="Normal 8 4 5 2 5 3" xfId="40916" xr:uid="{00000000-0005-0000-0000-0000819F0000}"/>
    <cellStyle name="Normal 8 4 5 2 6" xfId="40917" xr:uid="{00000000-0005-0000-0000-0000829F0000}"/>
    <cellStyle name="Normal 8 4 5 2 7" xfId="40918" xr:uid="{00000000-0005-0000-0000-0000839F0000}"/>
    <cellStyle name="Normal 8 4 5 3" xfId="40919" xr:uid="{00000000-0005-0000-0000-0000849F0000}"/>
    <cellStyle name="Normal 8 4 5 3 2" xfId="40920" xr:uid="{00000000-0005-0000-0000-0000859F0000}"/>
    <cellStyle name="Normal 8 4 5 3 3" xfId="40921" xr:uid="{00000000-0005-0000-0000-0000869F0000}"/>
    <cellStyle name="Normal 8 4 5 4" xfId="40922" xr:uid="{00000000-0005-0000-0000-0000879F0000}"/>
    <cellStyle name="Normal 8 4 5 4 2" xfId="40923" xr:uid="{00000000-0005-0000-0000-0000889F0000}"/>
    <cellStyle name="Normal 8 4 5 4 3" xfId="40924" xr:uid="{00000000-0005-0000-0000-0000899F0000}"/>
    <cellStyle name="Normal 8 4 5 5" xfId="40925" xr:uid="{00000000-0005-0000-0000-00008A9F0000}"/>
    <cellStyle name="Normal 8 4 5 5 2" xfId="40926" xr:uid="{00000000-0005-0000-0000-00008B9F0000}"/>
    <cellStyle name="Normal 8 4 5 5 3" xfId="40927" xr:uid="{00000000-0005-0000-0000-00008C9F0000}"/>
    <cellStyle name="Normal 8 4 5 6" xfId="40928" xr:uid="{00000000-0005-0000-0000-00008D9F0000}"/>
    <cellStyle name="Normal 8 4 5 6 2" xfId="40929" xr:uid="{00000000-0005-0000-0000-00008E9F0000}"/>
    <cellStyle name="Normal 8 4 5 6 3" xfId="40930" xr:uid="{00000000-0005-0000-0000-00008F9F0000}"/>
    <cellStyle name="Normal 8 4 5 7" xfId="40931" xr:uid="{00000000-0005-0000-0000-0000909F0000}"/>
    <cellStyle name="Normal 8 4 5 8" xfId="40932" xr:uid="{00000000-0005-0000-0000-0000919F0000}"/>
    <cellStyle name="Normal 8 4 6" xfId="40933" xr:uid="{00000000-0005-0000-0000-0000929F0000}"/>
    <cellStyle name="Normal 8 4 6 2" xfId="40934" xr:uid="{00000000-0005-0000-0000-0000939F0000}"/>
    <cellStyle name="Normal 8 4 6 2 2" xfId="40935" xr:uid="{00000000-0005-0000-0000-0000949F0000}"/>
    <cellStyle name="Normal 8 4 6 2 3" xfId="40936" xr:uid="{00000000-0005-0000-0000-0000959F0000}"/>
    <cellStyle name="Normal 8 4 6 3" xfId="40937" xr:uid="{00000000-0005-0000-0000-0000969F0000}"/>
    <cellStyle name="Normal 8 4 6 3 2" xfId="40938" xr:uid="{00000000-0005-0000-0000-0000979F0000}"/>
    <cellStyle name="Normal 8 4 6 3 3" xfId="40939" xr:uid="{00000000-0005-0000-0000-0000989F0000}"/>
    <cellStyle name="Normal 8 4 6 4" xfId="40940" xr:uid="{00000000-0005-0000-0000-0000999F0000}"/>
    <cellStyle name="Normal 8 4 6 4 2" xfId="40941" xr:uid="{00000000-0005-0000-0000-00009A9F0000}"/>
    <cellStyle name="Normal 8 4 6 4 3" xfId="40942" xr:uid="{00000000-0005-0000-0000-00009B9F0000}"/>
    <cellStyle name="Normal 8 4 6 5" xfId="40943" xr:uid="{00000000-0005-0000-0000-00009C9F0000}"/>
    <cellStyle name="Normal 8 4 6 5 2" xfId="40944" xr:uid="{00000000-0005-0000-0000-00009D9F0000}"/>
    <cellStyle name="Normal 8 4 6 5 3" xfId="40945" xr:uid="{00000000-0005-0000-0000-00009E9F0000}"/>
    <cellStyle name="Normal 8 4 6 6" xfId="40946" xr:uid="{00000000-0005-0000-0000-00009F9F0000}"/>
    <cellStyle name="Normal 8 4 6 7" xfId="40947" xr:uid="{00000000-0005-0000-0000-0000A09F0000}"/>
    <cellStyle name="Normal 8 4 7" xfId="40948" xr:uid="{00000000-0005-0000-0000-0000A19F0000}"/>
    <cellStyle name="Normal 8 4 7 2" xfId="40949" xr:uid="{00000000-0005-0000-0000-0000A29F0000}"/>
    <cellStyle name="Normal 8 4 7 2 2" xfId="40950" xr:uid="{00000000-0005-0000-0000-0000A39F0000}"/>
    <cellStyle name="Normal 8 4 7 2 3" xfId="40951" xr:uid="{00000000-0005-0000-0000-0000A49F0000}"/>
    <cellStyle name="Normal 8 4 7 3" xfId="40952" xr:uid="{00000000-0005-0000-0000-0000A59F0000}"/>
    <cellStyle name="Normal 8 4 7 3 2" xfId="40953" xr:uid="{00000000-0005-0000-0000-0000A69F0000}"/>
    <cellStyle name="Normal 8 4 7 3 3" xfId="40954" xr:uid="{00000000-0005-0000-0000-0000A79F0000}"/>
    <cellStyle name="Normal 8 4 7 4" xfId="40955" xr:uid="{00000000-0005-0000-0000-0000A89F0000}"/>
    <cellStyle name="Normal 8 4 7 4 2" xfId="40956" xr:uid="{00000000-0005-0000-0000-0000A99F0000}"/>
    <cellStyle name="Normal 8 4 7 4 3" xfId="40957" xr:uid="{00000000-0005-0000-0000-0000AA9F0000}"/>
    <cellStyle name="Normal 8 4 7 5" xfId="40958" xr:uid="{00000000-0005-0000-0000-0000AB9F0000}"/>
    <cellStyle name="Normal 8 4 7 5 2" xfId="40959" xr:uid="{00000000-0005-0000-0000-0000AC9F0000}"/>
    <cellStyle name="Normal 8 4 7 5 3" xfId="40960" xr:uid="{00000000-0005-0000-0000-0000AD9F0000}"/>
    <cellStyle name="Normal 8 4 7 6" xfId="40961" xr:uid="{00000000-0005-0000-0000-0000AE9F0000}"/>
    <cellStyle name="Normal 8 4 7 7" xfId="40962" xr:uid="{00000000-0005-0000-0000-0000AF9F0000}"/>
    <cellStyle name="Normal 8 4 8" xfId="40963" xr:uid="{00000000-0005-0000-0000-0000B09F0000}"/>
    <cellStyle name="Normal 8 4 8 2" xfId="40964" xr:uid="{00000000-0005-0000-0000-0000B19F0000}"/>
    <cellStyle name="Normal 8 4 8 2 2" xfId="40965" xr:uid="{00000000-0005-0000-0000-0000B29F0000}"/>
    <cellStyle name="Normal 8 4 8 2 3" xfId="40966" xr:uid="{00000000-0005-0000-0000-0000B39F0000}"/>
    <cellStyle name="Normal 8 4 8 3" xfId="40967" xr:uid="{00000000-0005-0000-0000-0000B49F0000}"/>
    <cellStyle name="Normal 8 4 8 3 2" xfId="40968" xr:uid="{00000000-0005-0000-0000-0000B59F0000}"/>
    <cellStyle name="Normal 8 4 8 3 3" xfId="40969" xr:uid="{00000000-0005-0000-0000-0000B69F0000}"/>
    <cellStyle name="Normal 8 4 8 4" xfId="40970" xr:uid="{00000000-0005-0000-0000-0000B79F0000}"/>
    <cellStyle name="Normal 8 4 8 4 2" xfId="40971" xr:uid="{00000000-0005-0000-0000-0000B89F0000}"/>
    <cellStyle name="Normal 8 4 8 4 3" xfId="40972" xr:uid="{00000000-0005-0000-0000-0000B99F0000}"/>
    <cellStyle name="Normal 8 4 8 5" xfId="40973" xr:uid="{00000000-0005-0000-0000-0000BA9F0000}"/>
    <cellStyle name="Normal 8 4 8 5 2" xfId="40974" xr:uid="{00000000-0005-0000-0000-0000BB9F0000}"/>
    <cellStyle name="Normal 8 4 8 5 3" xfId="40975" xr:uid="{00000000-0005-0000-0000-0000BC9F0000}"/>
    <cellStyle name="Normal 8 4 8 6" xfId="40976" xr:uid="{00000000-0005-0000-0000-0000BD9F0000}"/>
    <cellStyle name="Normal 8 4 8 7" xfId="40977" xr:uid="{00000000-0005-0000-0000-0000BE9F0000}"/>
    <cellStyle name="Normal 8 4 9" xfId="40978" xr:uid="{00000000-0005-0000-0000-0000BF9F0000}"/>
    <cellStyle name="Normal 8 4 9 2" xfId="40979" xr:uid="{00000000-0005-0000-0000-0000C09F0000}"/>
    <cellStyle name="Normal 8 4 9 2 2" xfId="40980" xr:uid="{00000000-0005-0000-0000-0000C19F0000}"/>
    <cellStyle name="Normal 8 4 9 2 3" xfId="40981" xr:uid="{00000000-0005-0000-0000-0000C29F0000}"/>
    <cellStyle name="Normal 8 4 9 3" xfId="40982" xr:uid="{00000000-0005-0000-0000-0000C39F0000}"/>
    <cellStyle name="Normal 8 4 9 3 2" xfId="40983" xr:uid="{00000000-0005-0000-0000-0000C49F0000}"/>
    <cellStyle name="Normal 8 4 9 3 3" xfId="40984" xr:uid="{00000000-0005-0000-0000-0000C59F0000}"/>
    <cellStyle name="Normal 8 4 9 4" xfId="40985" xr:uid="{00000000-0005-0000-0000-0000C69F0000}"/>
    <cellStyle name="Normal 8 4 9 4 2" xfId="40986" xr:uid="{00000000-0005-0000-0000-0000C79F0000}"/>
    <cellStyle name="Normal 8 4 9 4 3" xfId="40987" xr:uid="{00000000-0005-0000-0000-0000C89F0000}"/>
    <cellStyle name="Normal 8 4 9 5" xfId="40988" xr:uid="{00000000-0005-0000-0000-0000C99F0000}"/>
    <cellStyle name="Normal 8 4 9 5 2" xfId="40989" xr:uid="{00000000-0005-0000-0000-0000CA9F0000}"/>
    <cellStyle name="Normal 8 4 9 5 3" xfId="40990" xr:uid="{00000000-0005-0000-0000-0000CB9F0000}"/>
    <cellStyle name="Normal 8 4 9 6" xfId="40991" xr:uid="{00000000-0005-0000-0000-0000CC9F0000}"/>
    <cellStyle name="Normal 8 4 9 7" xfId="40992" xr:uid="{00000000-0005-0000-0000-0000CD9F0000}"/>
    <cellStyle name="Normal 8 5" xfId="1268" xr:uid="{00000000-0005-0000-0000-0000CE9F0000}"/>
    <cellStyle name="Normal 8 5 10" xfId="40993" xr:uid="{00000000-0005-0000-0000-0000CF9F0000}"/>
    <cellStyle name="Normal 8 5 10 2" xfId="40994" xr:uid="{00000000-0005-0000-0000-0000D09F0000}"/>
    <cellStyle name="Normal 8 5 10 3" xfId="40995" xr:uid="{00000000-0005-0000-0000-0000D19F0000}"/>
    <cellStyle name="Normal 8 5 11" xfId="40996" xr:uid="{00000000-0005-0000-0000-0000D29F0000}"/>
    <cellStyle name="Normal 8 5 11 2" xfId="40997" xr:uid="{00000000-0005-0000-0000-0000D39F0000}"/>
    <cellStyle name="Normal 8 5 11 3" xfId="40998" xr:uid="{00000000-0005-0000-0000-0000D49F0000}"/>
    <cellStyle name="Normal 8 5 12" xfId="40999" xr:uid="{00000000-0005-0000-0000-0000D59F0000}"/>
    <cellStyle name="Normal 8 5 12 2" xfId="41000" xr:uid="{00000000-0005-0000-0000-0000D69F0000}"/>
    <cellStyle name="Normal 8 5 12 3" xfId="41001" xr:uid="{00000000-0005-0000-0000-0000D79F0000}"/>
    <cellStyle name="Normal 8 5 13" xfId="41002" xr:uid="{00000000-0005-0000-0000-0000D89F0000}"/>
    <cellStyle name="Normal 8 5 14" xfId="41003" xr:uid="{00000000-0005-0000-0000-0000D99F0000}"/>
    <cellStyle name="Normal 8 5 2" xfId="1269" xr:uid="{00000000-0005-0000-0000-0000DA9F0000}"/>
    <cellStyle name="Normal 8 5 2 10" xfId="41004" xr:uid="{00000000-0005-0000-0000-0000DB9F0000}"/>
    <cellStyle name="Normal 8 5 2 11" xfId="41005" xr:uid="{00000000-0005-0000-0000-0000DC9F0000}"/>
    <cellStyle name="Normal 8 5 2 2" xfId="41006" xr:uid="{00000000-0005-0000-0000-0000DD9F0000}"/>
    <cellStyle name="Normal 8 5 2 2 2" xfId="41007" xr:uid="{00000000-0005-0000-0000-0000DE9F0000}"/>
    <cellStyle name="Normal 8 5 2 2 2 2" xfId="41008" xr:uid="{00000000-0005-0000-0000-0000DF9F0000}"/>
    <cellStyle name="Normal 8 5 2 2 2 2 2" xfId="41009" xr:uid="{00000000-0005-0000-0000-0000E09F0000}"/>
    <cellStyle name="Normal 8 5 2 2 2 2 3" xfId="41010" xr:uid="{00000000-0005-0000-0000-0000E19F0000}"/>
    <cellStyle name="Normal 8 5 2 2 2 3" xfId="41011" xr:uid="{00000000-0005-0000-0000-0000E29F0000}"/>
    <cellStyle name="Normal 8 5 2 2 2 3 2" xfId="41012" xr:uid="{00000000-0005-0000-0000-0000E39F0000}"/>
    <cellStyle name="Normal 8 5 2 2 2 3 3" xfId="41013" xr:uid="{00000000-0005-0000-0000-0000E49F0000}"/>
    <cellStyle name="Normal 8 5 2 2 2 4" xfId="41014" xr:uid="{00000000-0005-0000-0000-0000E59F0000}"/>
    <cellStyle name="Normal 8 5 2 2 2 4 2" xfId="41015" xr:uid="{00000000-0005-0000-0000-0000E69F0000}"/>
    <cellStyle name="Normal 8 5 2 2 2 4 3" xfId="41016" xr:uid="{00000000-0005-0000-0000-0000E79F0000}"/>
    <cellStyle name="Normal 8 5 2 2 2 5" xfId="41017" xr:uid="{00000000-0005-0000-0000-0000E89F0000}"/>
    <cellStyle name="Normal 8 5 2 2 2 5 2" xfId="41018" xr:uid="{00000000-0005-0000-0000-0000E99F0000}"/>
    <cellStyle name="Normal 8 5 2 2 2 5 3" xfId="41019" xr:uid="{00000000-0005-0000-0000-0000EA9F0000}"/>
    <cellStyle name="Normal 8 5 2 2 2 6" xfId="41020" xr:uid="{00000000-0005-0000-0000-0000EB9F0000}"/>
    <cellStyle name="Normal 8 5 2 2 2 7" xfId="41021" xr:uid="{00000000-0005-0000-0000-0000EC9F0000}"/>
    <cellStyle name="Normal 8 5 2 2 3" xfId="41022" xr:uid="{00000000-0005-0000-0000-0000ED9F0000}"/>
    <cellStyle name="Normal 8 5 2 2 3 2" xfId="41023" xr:uid="{00000000-0005-0000-0000-0000EE9F0000}"/>
    <cellStyle name="Normal 8 5 2 2 3 3" xfId="41024" xr:uid="{00000000-0005-0000-0000-0000EF9F0000}"/>
    <cellStyle name="Normal 8 5 2 2 4" xfId="41025" xr:uid="{00000000-0005-0000-0000-0000F09F0000}"/>
    <cellStyle name="Normal 8 5 2 2 4 2" xfId="41026" xr:uid="{00000000-0005-0000-0000-0000F19F0000}"/>
    <cellStyle name="Normal 8 5 2 2 4 3" xfId="41027" xr:uid="{00000000-0005-0000-0000-0000F29F0000}"/>
    <cellStyle name="Normal 8 5 2 2 5" xfId="41028" xr:uid="{00000000-0005-0000-0000-0000F39F0000}"/>
    <cellStyle name="Normal 8 5 2 2 5 2" xfId="41029" xr:uid="{00000000-0005-0000-0000-0000F49F0000}"/>
    <cellStyle name="Normal 8 5 2 2 5 3" xfId="41030" xr:uid="{00000000-0005-0000-0000-0000F59F0000}"/>
    <cellStyle name="Normal 8 5 2 2 6" xfId="41031" xr:uid="{00000000-0005-0000-0000-0000F69F0000}"/>
    <cellStyle name="Normal 8 5 2 2 6 2" xfId="41032" xr:uid="{00000000-0005-0000-0000-0000F79F0000}"/>
    <cellStyle name="Normal 8 5 2 2 6 3" xfId="41033" xr:uid="{00000000-0005-0000-0000-0000F89F0000}"/>
    <cellStyle name="Normal 8 5 2 2 7" xfId="41034" xr:uid="{00000000-0005-0000-0000-0000F99F0000}"/>
    <cellStyle name="Normal 8 5 2 2 8" xfId="41035" xr:uid="{00000000-0005-0000-0000-0000FA9F0000}"/>
    <cellStyle name="Normal 8 5 2 3" xfId="41036" xr:uid="{00000000-0005-0000-0000-0000FB9F0000}"/>
    <cellStyle name="Normal 8 5 2 3 2" xfId="41037" xr:uid="{00000000-0005-0000-0000-0000FC9F0000}"/>
    <cellStyle name="Normal 8 5 2 3 2 2" xfId="41038" xr:uid="{00000000-0005-0000-0000-0000FD9F0000}"/>
    <cellStyle name="Normal 8 5 2 3 2 3" xfId="41039" xr:uid="{00000000-0005-0000-0000-0000FE9F0000}"/>
    <cellStyle name="Normal 8 5 2 3 3" xfId="41040" xr:uid="{00000000-0005-0000-0000-0000FF9F0000}"/>
    <cellStyle name="Normal 8 5 2 3 3 2" xfId="41041" xr:uid="{00000000-0005-0000-0000-000000A00000}"/>
    <cellStyle name="Normal 8 5 2 3 3 3" xfId="41042" xr:uid="{00000000-0005-0000-0000-000001A00000}"/>
    <cellStyle name="Normal 8 5 2 3 4" xfId="41043" xr:uid="{00000000-0005-0000-0000-000002A00000}"/>
    <cellStyle name="Normal 8 5 2 3 4 2" xfId="41044" xr:uid="{00000000-0005-0000-0000-000003A00000}"/>
    <cellStyle name="Normal 8 5 2 3 4 3" xfId="41045" xr:uid="{00000000-0005-0000-0000-000004A00000}"/>
    <cellStyle name="Normal 8 5 2 3 5" xfId="41046" xr:uid="{00000000-0005-0000-0000-000005A00000}"/>
    <cellStyle name="Normal 8 5 2 3 5 2" xfId="41047" xr:uid="{00000000-0005-0000-0000-000006A00000}"/>
    <cellStyle name="Normal 8 5 2 3 5 3" xfId="41048" xr:uid="{00000000-0005-0000-0000-000007A00000}"/>
    <cellStyle name="Normal 8 5 2 3 6" xfId="41049" xr:uid="{00000000-0005-0000-0000-000008A00000}"/>
    <cellStyle name="Normal 8 5 2 3 7" xfId="41050" xr:uid="{00000000-0005-0000-0000-000009A00000}"/>
    <cellStyle name="Normal 8 5 2 4" xfId="41051" xr:uid="{00000000-0005-0000-0000-00000AA00000}"/>
    <cellStyle name="Normal 8 5 2 4 2" xfId="41052" xr:uid="{00000000-0005-0000-0000-00000BA00000}"/>
    <cellStyle name="Normal 8 5 2 4 2 2" xfId="41053" xr:uid="{00000000-0005-0000-0000-00000CA00000}"/>
    <cellStyle name="Normal 8 5 2 4 2 3" xfId="41054" xr:uid="{00000000-0005-0000-0000-00000DA00000}"/>
    <cellStyle name="Normal 8 5 2 4 3" xfId="41055" xr:uid="{00000000-0005-0000-0000-00000EA00000}"/>
    <cellStyle name="Normal 8 5 2 4 3 2" xfId="41056" xr:uid="{00000000-0005-0000-0000-00000FA00000}"/>
    <cellStyle name="Normal 8 5 2 4 3 3" xfId="41057" xr:uid="{00000000-0005-0000-0000-000010A00000}"/>
    <cellStyle name="Normal 8 5 2 4 4" xfId="41058" xr:uid="{00000000-0005-0000-0000-000011A00000}"/>
    <cellStyle name="Normal 8 5 2 4 4 2" xfId="41059" xr:uid="{00000000-0005-0000-0000-000012A00000}"/>
    <cellStyle name="Normal 8 5 2 4 4 3" xfId="41060" xr:uid="{00000000-0005-0000-0000-000013A00000}"/>
    <cellStyle name="Normal 8 5 2 4 5" xfId="41061" xr:uid="{00000000-0005-0000-0000-000014A00000}"/>
    <cellStyle name="Normal 8 5 2 4 5 2" xfId="41062" xr:uid="{00000000-0005-0000-0000-000015A00000}"/>
    <cellStyle name="Normal 8 5 2 4 5 3" xfId="41063" xr:uid="{00000000-0005-0000-0000-000016A00000}"/>
    <cellStyle name="Normal 8 5 2 4 6" xfId="41064" xr:uid="{00000000-0005-0000-0000-000017A00000}"/>
    <cellStyle name="Normal 8 5 2 4 7" xfId="41065" xr:uid="{00000000-0005-0000-0000-000018A00000}"/>
    <cellStyle name="Normal 8 5 2 5" xfId="41066" xr:uid="{00000000-0005-0000-0000-000019A00000}"/>
    <cellStyle name="Normal 8 5 2 5 2" xfId="41067" xr:uid="{00000000-0005-0000-0000-00001AA00000}"/>
    <cellStyle name="Normal 8 5 2 5 2 2" xfId="41068" xr:uid="{00000000-0005-0000-0000-00001BA00000}"/>
    <cellStyle name="Normal 8 5 2 5 2 3" xfId="41069" xr:uid="{00000000-0005-0000-0000-00001CA00000}"/>
    <cellStyle name="Normal 8 5 2 5 3" xfId="41070" xr:uid="{00000000-0005-0000-0000-00001DA00000}"/>
    <cellStyle name="Normal 8 5 2 5 3 2" xfId="41071" xr:uid="{00000000-0005-0000-0000-00001EA00000}"/>
    <cellStyle name="Normal 8 5 2 5 3 3" xfId="41072" xr:uid="{00000000-0005-0000-0000-00001FA00000}"/>
    <cellStyle name="Normal 8 5 2 5 4" xfId="41073" xr:uid="{00000000-0005-0000-0000-000020A00000}"/>
    <cellStyle name="Normal 8 5 2 5 4 2" xfId="41074" xr:uid="{00000000-0005-0000-0000-000021A00000}"/>
    <cellStyle name="Normal 8 5 2 5 4 3" xfId="41075" xr:uid="{00000000-0005-0000-0000-000022A00000}"/>
    <cellStyle name="Normal 8 5 2 5 5" xfId="41076" xr:uid="{00000000-0005-0000-0000-000023A00000}"/>
    <cellStyle name="Normal 8 5 2 5 5 2" xfId="41077" xr:uid="{00000000-0005-0000-0000-000024A00000}"/>
    <cellStyle name="Normal 8 5 2 5 5 3" xfId="41078" xr:uid="{00000000-0005-0000-0000-000025A00000}"/>
    <cellStyle name="Normal 8 5 2 5 6" xfId="41079" xr:uid="{00000000-0005-0000-0000-000026A00000}"/>
    <cellStyle name="Normal 8 5 2 5 7" xfId="41080" xr:uid="{00000000-0005-0000-0000-000027A00000}"/>
    <cellStyle name="Normal 8 5 2 6" xfId="41081" xr:uid="{00000000-0005-0000-0000-000028A00000}"/>
    <cellStyle name="Normal 8 5 2 6 2" xfId="41082" xr:uid="{00000000-0005-0000-0000-000029A00000}"/>
    <cellStyle name="Normal 8 5 2 6 3" xfId="41083" xr:uid="{00000000-0005-0000-0000-00002AA00000}"/>
    <cellStyle name="Normal 8 5 2 7" xfId="41084" xr:uid="{00000000-0005-0000-0000-00002BA00000}"/>
    <cellStyle name="Normal 8 5 2 7 2" xfId="41085" xr:uid="{00000000-0005-0000-0000-00002CA00000}"/>
    <cellStyle name="Normal 8 5 2 7 3" xfId="41086" xr:uid="{00000000-0005-0000-0000-00002DA00000}"/>
    <cellStyle name="Normal 8 5 2 8" xfId="41087" xr:uid="{00000000-0005-0000-0000-00002EA00000}"/>
    <cellStyle name="Normal 8 5 2 8 2" xfId="41088" xr:uid="{00000000-0005-0000-0000-00002FA00000}"/>
    <cellStyle name="Normal 8 5 2 8 3" xfId="41089" xr:uid="{00000000-0005-0000-0000-000030A00000}"/>
    <cellStyle name="Normal 8 5 2 9" xfId="41090" xr:uid="{00000000-0005-0000-0000-000031A00000}"/>
    <cellStyle name="Normal 8 5 2 9 2" xfId="41091" xr:uid="{00000000-0005-0000-0000-000032A00000}"/>
    <cellStyle name="Normal 8 5 2 9 3" xfId="41092" xr:uid="{00000000-0005-0000-0000-000033A00000}"/>
    <cellStyle name="Normal 8 5 3" xfId="41093" xr:uid="{00000000-0005-0000-0000-000034A00000}"/>
    <cellStyle name="Normal 8 5 3 2" xfId="41094" xr:uid="{00000000-0005-0000-0000-000035A00000}"/>
    <cellStyle name="Normal 8 5 3 2 2" xfId="41095" xr:uid="{00000000-0005-0000-0000-000036A00000}"/>
    <cellStyle name="Normal 8 5 3 2 2 2" xfId="41096" xr:uid="{00000000-0005-0000-0000-000037A00000}"/>
    <cellStyle name="Normal 8 5 3 2 2 3" xfId="41097" xr:uid="{00000000-0005-0000-0000-000038A00000}"/>
    <cellStyle name="Normal 8 5 3 2 3" xfId="41098" xr:uid="{00000000-0005-0000-0000-000039A00000}"/>
    <cellStyle name="Normal 8 5 3 2 3 2" xfId="41099" xr:uid="{00000000-0005-0000-0000-00003AA00000}"/>
    <cellStyle name="Normal 8 5 3 2 3 3" xfId="41100" xr:uid="{00000000-0005-0000-0000-00003BA00000}"/>
    <cellStyle name="Normal 8 5 3 2 4" xfId="41101" xr:uid="{00000000-0005-0000-0000-00003CA00000}"/>
    <cellStyle name="Normal 8 5 3 2 4 2" xfId="41102" xr:uid="{00000000-0005-0000-0000-00003DA00000}"/>
    <cellStyle name="Normal 8 5 3 2 4 3" xfId="41103" xr:uid="{00000000-0005-0000-0000-00003EA00000}"/>
    <cellStyle name="Normal 8 5 3 2 5" xfId="41104" xr:uid="{00000000-0005-0000-0000-00003FA00000}"/>
    <cellStyle name="Normal 8 5 3 2 5 2" xfId="41105" xr:uid="{00000000-0005-0000-0000-000040A00000}"/>
    <cellStyle name="Normal 8 5 3 2 5 3" xfId="41106" xr:uid="{00000000-0005-0000-0000-000041A00000}"/>
    <cellStyle name="Normal 8 5 3 2 6" xfId="41107" xr:uid="{00000000-0005-0000-0000-000042A00000}"/>
    <cellStyle name="Normal 8 5 3 2 7" xfId="41108" xr:uid="{00000000-0005-0000-0000-000043A00000}"/>
    <cellStyle name="Normal 8 5 3 3" xfId="41109" xr:uid="{00000000-0005-0000-0000-000044A00000}"/>
    <cellStyle name="Normal 8 5 3 3 2" xfId="41110" xr:uid="{00000000-0005-0000-0000-000045A00000}"/>
    <cellStyle name="Normal 8 5 3 3 3" xfId="41111" xr:uid="{00000000-0005-0000-0000-000046A00000}"/>
    <cellStyle name="Normal 8 5 3 4" xfId="41112" xr:uid="{00000000-0005-0000-0000-000047A00000}"/>
    <cellStyle name="Normal 8 5 3 4 2" xfId="41113" xr:uid="{00000000-0005-0000-0000-000048A00000}"/>
    <cellStyle name="Normal 8 5 3 4 3" xfId="41114" xr:uid="{00000000-0005-0000-0000-000049A00000}"/>
    <cellStyle name="Normal 8 5 3 5" xfId="41115" xr:uid="{00000000-0005-0000-0000-00004AA00000}"/>
    <cellStyle name="Normal 8 5 3 5 2" xfId="41116" xr:uid="{00000000-0005-0000-0000-00004BA00000}"/>
    <cellStyle name="Normal 8 5 3 5 3" xfId="41117" xr:uid="{00000000-0005-0000-0000-00004CA00000}"/>
    <cellStyle name="Normal 8 5 3 6" xfId="41118" xr:uid="{00000000-0005-0000-0000-00004DA00000}"/>
    <cellStyle name="Normal 8 5 3 6 2" xfId="41119" xr:uid="{00000000-0005-0000-0000-00004EA00000}"/>
    <cellStyle name="Normal 8 5 3 6 3" xfId="41120" xr:uid="{00000000-0005-0000-0000-00004FA00000}"/>
    <cellStyle name="Normal 8 5 3 7" xfId="41121" xr:uid="{00000000-0005-0000-0000-000050A00000}"/>
    <cellStyle name="Normal 8 5 3 8" xfId="41122" xr:uid="{00000000-0005-0000-0000-000051A00000}"/>
    <cellStyle name="Normal 8 5 4" xfId="41123" xr:uid="{00000000-0005-0000-0000-000052A00000}"/>
    <cellStyle name="Normal 8 5 4 2" xfId="41124" xr:uid="{00000000-0005-0000-0000-000053A00000}"/>
    <cellStyle name="Normal 8 5 4 2 2" xfId="41125" xr:uid="{00000000-0005-0000-0000-000054A00000}"/>
    <cellStyle name="Normal 8 5 4 2 2 2" xfId="41126" xr:uid="{00000000-0005-0000-0000-000055A00000}"/>
    <cellStyle name="Normal 8 5 4 2 2 3" xfId="41127" xr:uid="{00000000-0005-0000-0000-000056A00000}"/>
    <cellStyle name="Normal 8 5 4 2 3" xfId="41128" xr:uid="{00000000-0005-0000-0000-000057A00000}"/>
    <cellStyle name="Normal 8 5 4 2 3 2" xfId="41129" xr:uid="{00000000-0005-0000-0000-000058A00000}"/>
    <cellStyle name="Normal 8 5 4 2 3 3" xfId="41130" xr:uid="{00000000-0005-0000-0000-000059A00000}"/>
    <cellStyle name="Normal 8 5 4 2 4" xfId="41131" xr:uid="{00000000-0005-0000-0000-00005AA00000}"/>
    <cellStyle name="Normal 8 5 4 2 4 2" xfId="41132" xr:uid="{00000000-0005-0000-0000-00005BA00000}"/>
    <cellStyle name="Normal 8 5 4 2 4 3" xfId="41133" xr:uid="{00000000-0005-0000-0000-00005CA00000}"/>
    <cellStyle name="Normal 8 5 4 2 5" xfId="41134" xr:uid="{00000000-0005-0000-0000-00005DA00000}"/>
    <cellStyle name="Normal 8 5 4 2 5 2" xfId="41135" xr:uid="{00000000-0005-0000-0000-00005EA00000}"/>
    <cellStyle name="Normal 8 5 4 2 5 3" xfId="41136" xr:uid="{00000000-0005-0000-0000-00005FA00000}"/>
    <cellStyle name="Normal 8 5 4 2 6" xfId="41137" xr:uid="{00000000-0005-0000-0000-000060A00000}"/>
    <cellStyle name="Normal 8 5 4 2 7" xfId="41138" xr:uid="{00000000-0005-0000-0000-000061A00000}"/>
    <cellStyle name="Normal 8 5 4 3" xfId="41139" xr:uid="{00000000-0005-0000-0000-000062A00000}"/>
    <cellStyle name="Normal 8 5 4 3 2" xfId="41140" xr:uid="{00000000-0005-0000-0000-000063A00000}"/>
    <cellStyle name="Normal 8 5 4 3 3" xfId="41141" xr:uid="{00000000-0005-0000-0000-000064A00000}"/>
    <cellStyle name="Normal 8 5 4 4" xfId="41142" xr:uid="{00000000-0005-0000-0000-000065A00000}"/>
    <cellStyle name="Normal 8 5 4 4 2" xfId="41143" xr:uid="{00000000-0005-0000-0000-000066A00000}"/>
    <cellStyle name="Normal 8 5 4 4 3" xfId="41144" xr:uid="{00000000-0005-0000-0000-000067A00000}"/>
    <cellStyle name="Normal 8 5 4 5" xfId="41145" xr:uid="{00000000-0005-0000-0000-000068A00000}"/>
    <cellStyle name="Normal 8 5 4 5 2" xfId="41146" xr:uid="{00000000-0005-0000-0000-000069A00000}"/>
    <cellStyle name="Normal 8 5 4 5 3" xfId="41147" xr:uid="{00000000-0005-0000-0000-00006AA00000}"/>
    <cellStyle name="Normal 8 5 4 6" xfId="41148" xr:uid="{00000000-0005-0000-0000-00006BA00000}"/>
    <cellStyle name="Normal 8 5 4 6 2" xfId="41149" xr:uid="{00000000-0005-0000-0000-00006CA00000}"/>
    <cellStyle name="Normal 8 5 4 6 3" xfId="41150" xr:uid="{00000000-0005-0000-0000-00006DA00000}"/>
    <cellStyle name="Normal 8 5 4 7" xfId="41151" xr:uid="{00000000-0005-0000-0000-00006EA00000}"/>
    <cellStyle name="Normal 8 5 4 8" xfId="41152" xr:uid="{00000000-0005-0000-0000-00006FA00000}"/>
    <cellStyle name="Normal 8 5 5" xfId="41153" xr:uid="{00000000-0005-0000-0000-000070A00000}"/>
    <cellStyle name="Normal 8 5 5 2" xfId="41154" xr:uid="{00000000-0005-0000-0000-000071A00000}"/>
    <cellStyle name="Normal 8 5 5 2 2" xfId="41155" xr:uid="{00000000-0005-0000-0000-000072A00000}"/>
    <cellStyle name="Normal 8 5 5 2 3" xfId="41156" xr:uid="{00000000-0005-0000-0000-000073A00000}"/>
    <cellStyle name="Normal 8 5 5 3" xfId="41157" xr:uid="{00000000-0005-0000-0000-000074A00000}"/>
    <cellStyle name="Normal 8 5 5 3 2" xfId="41158" xr:uid="{00000000-0005-0000-0000-000075A00000}"/>
    <cellStyle name="Normal 8 5 5 3 3" xfId="41159" xr:uid="{00000000-0005-0000-0000-000076A00000}"/>
    <cellStyle name="Normal 8 5 5 4" xfId="41160" xr:uid="{00000000-0005-0000-0000-000077A00000}"/>
    <cellStyle name="Normal 8 5 5 4 2" xfId="41161" xr:uid="{00000000-0005-0000-0000-000078A00000}"/>
    <cellStyle name="Normal 8 5 5 4 3" xfId="41162" xr:uid="{00000000-0005-0000-0000-000079A00000}"/>
    <cellStyle name="Normal 8 5 5 5" xfId="41163" xr:uid="{00000000-0005-0000-0000-00007AA00000}"/>
    <cellStyle name="Normal 8 5 5 5 2" xfId="41164" xr:uid="{00000000-0005-0000-0000-00007BA00000}"/>
    <cellStyle name="Normal 8 5 5 5 3" xfId="41165" xr:uid="{00000000-0005-0000-0000-00007CA00000}"/>
    <cellStyle name="Normal 8 5 5 6" xfId="41166" xr:uid="{00000000-0005-0000-0000-00007DA00000}"/>
    <cellStyle name="Normal 8 5 5 7" xfId="41167" xr:uid="{00000000-0005-0000-0000-00007EA00000}"/>
    <cellStyle name="Normal 8 5 6" xfId="41168" xr:uid="{00000000-0005-0000-0000-00007FA00000}"/>
    <cellStyle name="Normal 8 5 6 2" xfId="41169" xr:uid="{00000000-0005-0000-0000-000080A00000}"/>
    <cellStyle name="Normal 8 5 6 2 2" xfId="41170" xr:uid="{00000000-0005-0000-0000-000081A00000}"/>
    <cellStyle name="Normal 8 5 6 2 3" xfId="41171" xr:uid="{00000000-0005-0000-0000-000082A00000}"/>
    <cellStyle name="Normal 8 5 6 3" xfId="41172" xr:uid="{00000000-0005-0000-0000-000083A00000}"/>
    <cellStyle name="Normal 8 5 6 3 2" xfId="41173" xr:uid="{00000000-0005-0000-0000-000084A00000}"/>
    <cellStyle name="Normal 8 5 6 3 3" xfId="41174" xr:uid="{00000000-0005-0000-0000-000085A00000}"/>
    <cellStyle name="Normal 8 5 6 4" xfId="41175" xr:uid="{00000000-0005-0000-0000-000086A00000}"/>
    <cellStyle name="Normal 8 5 6 4 2" xfId="41176" xr:uid="{00000000-0005-0000-0000-000087A00000}"/>
    <cellStyle name="Normal 8 5 6 4 3" xfId="41177" xr:uid="{00000000-0005-0000-0000-000088A00000}"/>
    <cellStyle name="Normal 8 5 6 5" xfId="41178" xr:uid="{00000000-0005-0000-0000-000089A00000}"/>
    <cellStyle name="Normal 8 5 6 5 2" xfId="41179" xr:uid="{00000000-0005-0000-0000-00008AA00000}"/>
    <cellStyle name="Normal 8 5 6 5 3" xfId="41180" xr:uid="{00000000-0005-0000-0000-00008BA00000}"/>
    <cellStyle name="Normal 8 5 6 6" xfId="41181" xr:uid="{00000000-0005-0000-0000-00008CA00000}"/>
    <cellStyle name="Normal 8 5 6 7" xfId="41182" xr:uid="{00000000-0005-0000-0000-00008DA00000}"/>
    <cellStyle name="Normal 8 5 7" xfId="41183" xr:uid="{00000000-0005-0000-0000-00008EA00000}"/>
    <cellStyle name="Normal 8 5 7 2" xfId="41184" xr:uid="{00000000-0005-0000-0000-00008FA00000}"/>
    <cellStyle name="Normal 8 5 7 2 2" xfId="41185" xr:uid="{00000000-0005-0000-0000-000090A00000}"/>
    <cellStyle name="Normal 8 5 7 2 3" xfId="41186" xr:uid="{00000000-0005-0000-0000-000091A00000}"/>
    <cellStyle name="Normal 8 5 7 3" xfId="41187" xr:uid="{00000000-0005-0000-0000-000092A00000}"/>
    <cellStyle name="Normal 8 5 7 3 2" xfId="41188" xr:uid="{00000000-0005-0000-0000-000093A00000}"/>
    <cellStyle name="Normal 8 5 7 3 3" xfId="41189" xr:uid="{00000000-0005-0000-0000-000094A00000}"/>
    <cellStyle name="Normal 8 5 7 4" xfId="41190" xr:uid="{00000000-0005-0000-0000-000095A00000}"/>
    <cellStyle name="Normal 8 5 7 4 2" xfId="41191" xr:uid="{00000000-0005-0000-0000-000096A00000}"/>
    <cellStyle name="Normal 8 5 7 4 3" xfId="41192" xr:uid="{00000000-0005-0000-0000-000097A00000}"/>
    <cellStyle name="Normal 8 5 7 5" xfId="41193" xr:uid="{00000000-0005-0000-0000-000098A00000}"/>
    <cellStyle name="Normal 8 5 7 5 2" xfId="41194" xr:uid="{00000000-0005-0000-0000-000099A00000}"/>
    <cellStyle name="Normal 8 5 7 5 3" xfId="41195" xr:uid="{00000000-0005-0000-0000-00009AA00000}"/>
    <cellStyle name="Normal 8 5 7 6" xfId="41196" xr:uid="{00000000-0005-0000-0000-00009BA00000}"/>
    <cellStyle name="Normal 8 5 7 7" xfId="41197" xr:uid="{00000000-0005-0000-0000-00009CA00000}"/>
    <cellStyle name="Normal 8 5 8" xfId="41198" xr:uid="{00000000-0005-0000-0000-00009DA00000}"/>
    <cellStyle name="Normal 8 5 8 2" xfId="41199" xr:uid="{00000000-0005-0000-0000-00009EA00000}"/>
    <cellStyle name="Normal 8 5 8 2 2" xfId="41200" xr:uid="{00000000-0005-0000-0000-00009FA00000}"/>
    <cellStyle name="Normal 8 5 8 2 3" xfId="41201" xr:uid="{00000000-0005-0000-0000-0000A0A00000}"/>
    <cellStyle name="Normal 8 5 8 3" xfId="41202" xr:uid="{00000000-0005-0000-0000-0000A1A00000}"/>
    <cellStyle name="Normal 8 5 8 3 2" xfId="41203" xr:uid="{00000000-0005-0000-0000-0000A2A00000}"/>
    <cellStyle name="Normal 8 5 8 3 3" xfId="41204" xr:uid="{00000000-0005-0000-0000-0000A3A00000}"/>
    <cellStyle name="Normal 8 5 8 4" xfId="41205" xr:uid="{00000000-0005-0000-0000-0000A4A00000}"/>
    <cellStyle name="Normal 8 5 8 4 2" xfId="41206" xr:uid="{00000000-0005-0000-0000-0000A5A00000}"/>
    <cellStyle name="Normal 8 5 8 4 3" xfId="41207" xr:uid="{00000000-0005-0000-0000-0000A6A00000}"/>
    <cellStyle name="Normal 8 5 8 5" xfId="41208" xr:uid="{00000000-0005-0000-0000-0000A7A00000}"/>
    <cellStyle name="Normal 8 5 8 5 2" xfId="41209" xr:uid="{00000000-0005-0000-0000-0000A8A00000}"/>
    <cellStyle name="Normal 8 5 8 5 3" xfId="41210" xr:uid="{00000000-0005-0000-0000-0000A9A00000}"/>
    <cellStyle name="Normal 8 5 8 6" xfId="41211" xr:uid="{00000000-0005-0000-0000-0000AAA00000}"/>
    <cellStyle name="Normal 8 5 8 7" xfId="41212" xr:uid="{00000000-0005-0000-0000-0000ABA00000}"/>
    <cellStyle name="Normal 8 5 9" xfId="41213" xr:uid="{00000000-0005-0000-0000-0000ACA00000}"/>
    <cellStyle name="Normal 8 5 9 2" xfId="41214" xr:uid="{00000000-0005-0000-0000-0000ADA00000}"/>
    <cellStyle name="Normal 8 5 9 3" xfId="41215" xr:uid="{00000000-0005-0000-0000-0000AEA00000}"/>
    <cellStyle name="Normal 8 6" xfId="1270" xr:uid="{00000000-0005-0000-0000-0000AFA00000}"/>
    <cellStyle name="Normal 8 6 10" xfId="41216" xr:uid="{00000000-0005-0000-0000-0000B0A00000}"/>
    <cellStyle name="Normal 8 6 11" xfId="41217" xr:uid="{00000000-0005-0000-0000-0000B1A00000}"/>
    <cellStyle name="Normal 8 6 2" xfId="41218" xr:uid="{00000000-0005-0000-0000-0000B2A00000}"/>
    <cellStyle name="Normal 8 6 2 2" xfId="41219" xr:uid="{00000000-0005-0000-0000-0000B3A00000}"/>
    <cellStyle name="Normal 8 6 2 2 2" xfId="41220" xr:uid="{00000000-0005-0000-0000-0000B4A00000}"/>
    <cellStyle name="Normal 8 6 2 2 2 2" xfId="41221" xr:uid="{00000000-0005-0000-0000-0000B5A00000}"/>
    <cellStyle name="Normal 8 6 2 2 2 3" xfId="41222" xr:uid="{00000000-0005-0000-0000-0000B6A00000}"/>
    <cellStyle name="Normal 8 6 2 2 3" xfId="41223" xr:uid="{00000000-0005-0000-0000-0000B7A00000}"/>
    <cellStyle name="Normal 8 6 2 2 3 2" xfId="41224" xr:uid="{00000000-0005-0000-0000-0000B8A00000}"/>
    <cellStyle name="Normal 8 6 2 2 3 3" xfId="41225" xr:uid="{00000000-0005-0000-0000-0000B9A00000}"/>
    <cellStyle name="Normal 8 6 2 2 4" xfId="41226" xr:uid="{00000000-0005-0000-0000-0000BAA00000}"/>
    <cellStyle name="Normal 8 6 2 2 4 2" xfId="41227" xr:uid="{00000000-0005-0000-0000-0000BBA00000}"/>
    <cellStyle name="Normal 8 6 2 2 4 3" xfId="41228" xr:uid="{00000000-0005-0000-0000-0000BCA00000}"/>
    <cellStyle name="Normal 8 6 2 2 5" xfId="41229" xr:uid="{00000000-0005-0000-0000-0000BDA00000}"/>
    <cellStyle name="Normal 8 6 2 2 5 2" xfId="41230" xr:uid="{00000000-0005-0000-0000-0000BEA00000}"/>
    <cellStyle name="Normal 8 6 2 2 5 3" xfId="41231" xr:uid="{00000000-0005-0000-0000-0000BFA00000}"/>
    <cellStyle name="Normal 8 6 2 2 6" xfId="41232" xr:uid="{00000000-0005-0000-0000-0000C0A00000}"/>
    <cellStyle name="Normal 8 6 2 2 7" xfId="41233" xr:uid="{00000000-0005-0000-0000-0000C1A00000}"/>
    <cellStyle name="Normal 8 6 2 3" xfId="41234" xr:uid="{00000000-0005-0000-0000-0000C2A00000}"/>
    <cellStyle name="Normal 8 6 2 3 2" xfId="41235" xr:uid="{00000000-0005-0000-0000-0000C3A00000}"/>
    <cellStyle name="Normal 8 6 2 3 3" xfId="41236" xr:uid="{00000000-0005-0000-0000-0000C4A00000}"/>
    <cellStyle name="Normal 8 6 2 4" xfId="41237" xr:uid="{00000000-0005-0000-0000-0000C5A00000}"/>
    <cellStyle name="Normal 8 6 2 4 2" xfId="41238" xr:uid="{00000000-0005-0000-0000-0000C6A00000}"/>
    <cellStyle name="Normal 8 6 2 4 3" xfId="41239" xr:uid="{00000000-0005-0000-0000-0000C7A00000}"/>
    <cellStyle name="Normal 8 6 2 5" xfId="41240" xr:uid="{00000000-0005-0000-0000-0000C8A00000}"/>
    <cellStyle name="Normal 8 6 2 5 2" xfId="41241" xr:uid="{00000000-0005-0000-0000-0000C9A00000}"/>
    <cellStyle name="Normal 8 6 2 5 3" xfId="41242" xr:uid="{00000000-0005-0000-0000-0000CAA00000}"/>
    <cellStyle name="Normal 8 6 2 6" xfId="41243" xr:uid="{00000000-0005-0000-0000-0000CBA00000}"/>
    <cellStyle name="Normal 8 6 2 6 2" xfId="41244" xr:uid="{00000000-0005-0000-0000-0000CCA00000}"/>
    <cellStyle name="Normal 8 6 2 6 3" xfId="41245" xr:uid="{00000000-0005-0000-0000-0000CDA00000}"/>
    <cellStyle name="Normal 8 6 2 7" xfId="41246" xr:uid="{00000000-0005-0000-0000-0000CEA00000}"/>
    <cellStyle name="Normal 8 6 2 8" xfId="41247" xr:uid="{00000000-0005-0000-0000-0000CFA00000}"/>
    <cellStyle name="Normal 8 6 3" xfId="41248" xr:uid="{00000000-0005-0000-0000-0000D0A00000}"/>
    <cellStyle name="Normal 8 6 3 2" xfId="41249" xr:uid="{00000000-0005-0000-0000-0000D1A00000}"/>
    <cellStyle name="Normal 8 6 3 2 2" xfId="41250" xr:uid="{00000000-0005-0000-0000-0000D2A00000}"/>
    <cellStyle name="Normal 8 6 3 2 3" xfId="41251" xr:uid="{00000000-0005-0000-0000-0000D3A00000}"/>
    <cellStyle name="Normal 8 6 3 3" xfId="41252" xr:uid="{00000000-0005-0000-0000-0000D4A00000}"/>
    <cellStyle name="Normal 8 6 3 3 2" xfId="41253" xr:uid="{00000000-0005-0000-0000-0000D5A00000}"/>
    <cellStyle name="Normal 8 6 3 3 3" xfId="41254" xr:uid="{00000000-0005-0000-0000-0000D6A00000}"/>
    <cellStyle name="Normal 8 6 3 4" xfId="41255" xr:uid="{00000000-0005-0000-0000-0000D7A00000}"/>
    <cellStyle name="Normal 8 6 3 4 2" xfId="41256" xr:uid="{00000000-0005-0000-0000-0000D8A00000}"/>
    <cellStyle name="Normal 8 6 3 4 3" xfId="41257" xr:uid="{00000000-0005-0000-0000-0000D9A00000}"/>
    <cellStyle name="Normal 8 6 3 5" xfId="41258" xr:uid="{00000000-0005-0000-0000-0000DAA00000}"/>
    <cellStyle name="Normal 8 6 3 5 2" xfId="41259" xr:uid="{00000000-0005-0000-0000-0000DBA00000}"/>
    <cellStyle name="Normal 8 6 3 5 3" xfId="41260" xr:uid="{00000000-0005-0000-0000-0000DCA00000}"/>
    <cellStyle name="Normal 8 6 3 6" xfId="41261" xr:uid="{00000000-0005-0000-0000-0000DDA00000}"/>
    <cellStyle name="Normal 8 6 3 7" xfId="41262" xr:uid="{00000000-0005-0000-0000-0000DEA00000}"/>
    <cellStyle name="Normal 8 6 4" xfId="41263" xr:uid="{00000000-0005-0000-0000-0000DFA00000}"/>
    <cellStyle name="Normal 8 6 4 2" xfId="41264" xr:uid="{00000000-0005-0000-0000-0000E0A00000}"/>
    <cellStyle name="Normal 8 6 4 2 2" xfId="41265" xr:uid="{00000000-0005-0000-0000-0000E1A00000}"/>
    <cellStyle name="Normal 8 6 4 2 3" xfId="41266" xr:uid="{00000000-0005-0000-0000-0000E2A00000}"/>
    <cellStyle name="Normal 8 6 4 3" xfId="41267" xr:uid="{00000000-0005-0000-0000-0000E3A00000}"/>
    <cellStyle name="Normal 8 6 4 3 2" xfId="41268" xr:uid="{00000000-0005-0000-0000-0000E4A00000}"/>
    <cellStyle name="Normal 8 6 4 3 3" xfId="41269" xr:uid="{00000000-0005-0000-0000-0000E5A00000}"/>
    <cellStyle name="Normal 8 6 4 4" xfId="41270" xr:uid="{00000000-0005-0000-0000-0000E6A00000}"/>
    <cellStyle name="Normal 8 6 4 4 2" xfId="41271" xr:uid="{00000000-0005-0000-0000-0000E7A00000}"/>
    <cellStyle name="Normal 8 6 4 4 3" xfId="41272" xr:uid="{00000000-0005-0000-0000-0000E8A00000}"/>
    <cellStyle name="Normal 8 6 4 5" xfId="41273" xr:uid="{00000000-0005-0000-0000-0000E9A00000}"/>
    <cellStyle name="Normal 8 6 4 5 2" xfId="41274" xr:uid="{00000000-0005-0000-0000-0000EAA00000}"/>
    <cellStyle name="Normal 8 6 4 5 3" xfId="41275" xr:uid="{00000000-0005-0000-0000-0000EBA00000}"/>
    <cellStyle name="Normal 8 6 4 6" xfId="41276" xr:uid="{00000000-0005-0000-0000-0000ECA00000}"/>
    <cellStyle name="Normal 8 6 4 7" xfId="41277" xr:uid="{00000000-0005-0000-0000-0000EDA00000}"/>
    <cellStyle name="Normal 8 6 5" xfId="41278" xr:uid="{00000000-0005-0000-0000-0000EEA00000}"/>
    <cellStyle name="Normal 8 6 5 2" xfId="41279" xr:uid="{00000000-0005-0000-0000-0000EFA00000}"/>
    <cellStyle name="Normal 8 6 5 2 2" xfId="41280" xr:uid="{00000000-0005-0000-0000-0000F0A00000}"/>
    <cellStyle name="Normal 8 6 5 2 3" xfId="41281" xr:uid="{00000000-0005-0000-0000-0000F1A00000}"/>
    <cellStyle name="Normal 8 6 5 3" xfId="41282" xr:uid="{00000000-0005-0000-0000-0000F2A00000}"/>
    <cellStyle name="Normal 8 6 5 3 2" xfId="41283" xr:uid="{00000000-0005-0000-0000-0000F3A00000}"/>
    <cellStyle name="Normal 8 6 5 3 3" xfId="41284" xr:uid="{00000000-0005-0000-0000-0000F4A00000}"/>
    <cellStyle name="Normal 8 6 5 4" xfId="41285" xr:uid="{00000000-0005-0000-0000-0000F5A00000}"/>
    <cellStyle name="Normal 8 6 5 4 2" xfId="41286" xr:uid="{00000000-0005-0000-0000-0000F6A00000}"/>
    <cellStyle name="Normal 8 6 5 4 3" xfId="41287" xr:uid="{00000000-0005-0000-0000-0000F7A00000}"/>
    <cellStyle name="Normal 8 6 5 5" xfId="41288" xr:uid="{00000000-0005-0000-0000-0000F8A00000}"/>
    <cellStyle name="Normal 8 6 5 5 2" xfId="41289" xr:uid="{00000000-0005-0000-0000-0000F9A00000}"/>
    <cellStyle name="Normal 8 6 5 5 3" xfId="41290" xr:uid="{00000000-0005-0000-0000-0000FAA00000}"/>
    <cellStyle name="Normal 8 6 5 6" xfId="41291" xr:uid="{00000000-0005-0000-0000-0000FBA00000}"/>
    <cellStyle name="Normal 8 6 5 7" xfId="41292" xr:uid="{00000000-0005-0000-0000-0000FCA00000}"/>
    <cellStyle name="Normal 8 6 6" xfId="41293" xr:uid="{00000000-0005-0000-0000-0000FDA00000}"/>
    <cellStyle name="Normal 8 6 6 2" xfId="41294" xr:uid="{00000000-0005-0000-0000-0000FEA00000}"/>
    <cellStyle name="Normal 8 6 6 3" xfId="41295" xr:uid="{00000000-0005-0000-0000-0000FFA00000}"/>
    <cellStyle name="Normal 8 6 7" xfId="41296" xr:uid="{00000000-0005-0000-0000-000000A10000}"/>
    <cellStyle name="Normal 8 6 7 2" xfId="41297" xr:uid="{00000000-0005-0000-0000-000001A10000}"/>
    <cellStyle name="Normal 8 6 7 3" xfId="41298" xr:uid="{00000000-0005-0000-0000-000002A10000}"/>
    <cellStyle name="Normal 8 6 8" xfId="41299" xr:uid="{00000000-0005-0000-0000-000003A10000}"/>
    <cellStyle name="Normal 8 6 8 2" xfId="41300" xr:uid="{00000000-0005-0000-0000-000004A10000}"/>
    <cellStyle name="Normal 8 6 8 3" xfId="41301" xr:uid="{00000000-0005-0000-0000-000005A10000}"/>
    <cellStyle name="Normal 8 6 9" xfId="41302" xr:uid="{00000000-0005-0000-0000-000006A10000}"/>
    <cellStyle name="Normal 8 6 9 2" xfId="41303" xr:uid="{00000000-0005-0000-0000-000007A10000}"/>
    <cellStyle name="Normal 8 6 9 3" xfId="41304" xr:uid="{00000000-0005-0000-0000-000008A10000}"/>
    <cellStyle name="Normal 8 7" xfId="41305" xr:uid="{00000000-0005-0000-0000-000009A10000}"/>
    <cellStyle name="Normal 8 7 2" xfId="41306" xr:uid="{00000000-0005-0000-0000-00000AA10000}"/>
    <cellStyle name="Normal 8 7 2 2" xfId="41307" xr:uid="{00000000-0005-0000-0000-00000BA10000}"/>
    <cellStyle name="Normal 8 7 2 2 2" xfId="41308" xr:uid="{00000000-0005-0000-0000-00000CA10000}"/>
    <cellStyle name="Normal 8 7 2 2 3" xfId="41309" xr:uid="{00000000-0005-0000-0000-00000DA10000}"/>
    <cellStyle name="Normal 8 7 2 3" xfId="41310" xr:uid="{00000000-0005-0000-0000-00000EA10000}"/>
    <cellStyle name="Normal 8 7 2 3 2" xfId="41311" xr:uid="{00000000-0005-0000-0000-00000FA10000}"/>
    <cellStyle name="Normal 8 7 2 3 3" xfId="41312" xr:uid="{00000000-0005-0000-0000-000010A10000}"/>
    <cellStyle name="Normal 8 7 2 4" xfId="41313" xr:uid="{00000000-0005-0000-0000-000011A10000}"/>
    <cellStyle name="Normal 8 7 2 4 2" xfId="41314" xr:uid="{00000000-0005-0000-0000-000012A10000}"/>
    <cellStyle name="Normal 8 7 2 4 3" xfId="41315" xr:uid="{00000000-0005-0000-0000-000013A10000}"/>
    <cellStyle name="Normal 8 7 2 5" xfId="41316" xr:uid="{00000000-0005-0000-0000-000014A10000}"/>
    <cellStyle name="Normal 8 7 2 5 2" xfId="41317" xr:uid="{00000000-0005-0000-0000-000015A10000}"/>
    <cellStyle name="Normal 8 7 2 5 3" xfId="41318" xr:uid="{00000000-0005-0000-0000-000016A10000}"/>
    <cellStyle name="Normal 8 7 2 6" xfId="41319" xr:uid="{00000000-0005-0000-0000-000017A10000}"/>
    <cellStyle name="Normal 8 7 2 7" xfId="41320" xr:uid="{00000000-0005-0000-0000-000018A10000}"/>
    <cellStyle name="Normal 8 7 3" xfId="41321" xr:uid="{00000000-0005-0000-0000-000019A10000}"/>
    <cellStyle name="Normal 8 7 3 2" xfId="41322" xr:uid="{00000000-0005-0000-0000-00001AA10000}"/>
    <cellStyle name="Normal 8 7 3 3" xfId="41323" xr:uid="{00000000-0005-0000-0000-00001BA10000}"/>
    <cellStyle name="Normal 8 7 4" xfId="41324" xr:uid="{00000000-0005-0000-0000-00001CA10000}"/>
    <cellStyle name="Normal 8 7 4 2" xfId="41325" xr:uid="{00000000-0005-0000-0000-00001DA10000}"/>
    <cellStyle name="Normal 8 7 4 3" xfId="41326" xr:uid="{00000000-0005-0000-0000-00001EA10000}"/>
    <cellStyle name="Normal 8 7 5" xfId="41327" xr:uid="{00000000-0005-0000-0000-00001FA10000}"/>
    <cellStyle name="Normal 8 7 5 2" xfId="41328" xr:uid="{00000000-0005-0000-0000-000020A10000}"/>
    <cellStyle name="Normal 8 7 5 3" xfId="41329" xr:uid="{00000000-0005-0000-0000-000021A10000}"/>
    <cellStyle name="Normal 8 7 6" xfId="41330" xr:uid="{00000000-0005-0000-0000-000022A10000}"/>
    <cellStyle name="Normal 8 7 6 2" xfId="41331" xr:uid="{00000000-0005-0000-0000-000023A10000}"/>
    <cellStyle name="Normal 8 7 6 3" xfId="41332" xr:uid="{00000000-0005-0000-0000-000024A10000}"/>
    <cellStyle name="Normal 8 7 7" xfId="41333" xr:uid="{00000000-0005-0000-0000-000025A10000}"/>
    <cellStyle name="Normal 8 7 8" xfId="41334" xr:uid="{00000000-0005-0000-0000-000026A10000}"/>
    <cellStyle name="Normal 8 8" xfId="41335" xr:uid="{00000000-0005-0000-0000-000027A10000}"/>
    <cellStyle name="Normal 8 8 2" xfId="41336" xr:uid="{00000000-0005-0000-0000-000028A10000}"/>
    <cellStyle name="Normal 8 8 2 2" xfId="41337" xr:uid="{00000000-0005-0000-0000-000029A10000}"/>
    <cellStyle name="Normal 8 8 2 2 2" xfId="41338" xr:uid="{00000000-0005-0000-0000-00002AA10000}"/>
    <cellStyle name="Normal 8 8 2 2 3" xfId="41339" xr:uid="{00000000-0005-0000-0000-00002BA10000}"/>
    <cellStyle name="Normal 8 8 2 3" xfId="41340" xr:uid="{00000000-0005-0000-0000-00002CA10000}"/>
    <cellStyle name="Normal 8 8 2 3 2" xfId="41341" xr:uid="{00000000-0005-0000-0000-00002DA10000}"/>
    <cellStyle name="Normal 8 8 2 3 3" xfId="41342" xr:uid="{00000000-0005-0000-0000-00002EA10000}"/>
    <cellStyle name="Normal 8 8 2 4" xfId="41343" xr:uid="{00000000-0005-0000-0000-00002FA10000}"/>
    <cellStyle name="Normal 8 8 2 4 2" xfId="41344" xr:uid="{00000000-0005-0000-0000-000030A10000}"/>
    <cellStyle name="Normal 8 8 2 4 3" xfId="41345" xr:uid="{00000000-0005-0000-0000-000031A10000}"/>
    <cellStyle name="Normal 8 8 2 5" xfId="41346" xr:uid="{00000000-0005-0000-0000-000032A10000}"/>
    <cellStyle name="Normal 8 8 2 5 2" xfId="41347" xr:uid="{00000000-0005-0000-0000-000033A10000}"/>
    <cellStyle name="Normal 8 8 2 5 3" xfId="41348" xr:uid="{00000000-0005-0000-0000-000034A10000}"/>
    <cellStyle name="Normal 8 8 2 6" xfId="41349" xr:uid="{00000000-0005-0000-0000-000035A10000}"/>
    <cellStyle name="Normal 8 8 2 7" xfId="41350" xr:uid="{00000000-0005-0000-0000-000036A10000}"/>
    <cellStyle name="Normal 8 8 3" xfId="41351" xr:uid="{00000000-0005-0000-0000-000037A10000}"/>
    <cellStyle name="Normal 8 8 3 2" xfId="41352" xr:uid="{00000000-0005-0000-0000-000038A10000}"/>
    <cellStyle name="Normal 8 8 3 3" xfId="41353" xr:uid="{00000000-0005-0000-0000-000039A10000}"/>
    <cellStyle name="Normal 8 8 4" xfId="41354" xr:uid="{00000000-0005-0000-0000-00003AA10000}"/>
    <cellStyle name="Normal 8 8 4 2" xfId="41355" xr:uid="{00000000-0005-0000-0000-00003BA10000}"/>
    <cellStyle name="Normal 8 8 4 3" xfId="41356" xr:uid="{00000000-0005-0000-0000-00003CA10000}"/>
    <cellStyle name="Normal 8 8 5" xfId="41357" xr:uid="{00000000-0005-0000-0000-00003DA10000}"/>
    <cellStyle name="Normal 8 8 5 2" xfId="41358" xr:uid="{00000000-0005-0000-0000-00003EA10000}"/>
    <cellStyle name="Normal 8 8 5 3" xfId="41359" xr:uid="{00000000-0005-0000-0000-00003FA10000}"/>
    <cellStyle name="Normal 8 8 6" xfId="41360" xr:uid="{00000000-0005-0000-0000-000040A10000}"/>
    <cellStyle name="Normal 8 8 6 2" xfId="41361" xr:uid="{00000000-0005-0000-0000-000041A10000}"/>
    <cellStyle name="Normal 8 8 6 3" xfId="41362" xr:uid="{00000000-0005-0000-0000-000042A10000}"/>
    <cellStyle name="Normal 8 8 7" xfId="41363" xr:uid="{00000000-0005-0000-0000-000043A10000}"/>
    <cellStyle name="Normal 8 8 8" xfId="41364" xr:uid="{00000000-0005-0000-0000-000044A10000}"/>
    <cellStyle name="Normal 8 9" xfId="41365" xr:uid="{00000000-0005-0000-0000-000045A10000}"/>
    <cellStyle name="Normal 8 9 2" xfId="41366" xr:uid="{00000000-0005-0000-0000-000046A10000}"/>
    <cellStyle name="Normal 8 9 2 2" xfId="41367" xr:uid="{00000000-0005-0000-0000-000047A10000}"/>
    <cellStyle name="Normal 8 9 2 2 2" xfId="41368" xr:uid="{00000000-0005-0000-0000-000048A10000}"/>
    <cellStyle name="Normal 8 9 2 2 3" xfId="41369" xr:uid="{00000000-0005-0000-0000-000049A10000}"/>
    <cellStyle name="Normal 8 9 2 3" xfId="41370" xr:uid="{00000000-0005-0000-0000-00004AA10000}"/>
    <cellStyle name="Normal 8 9 2 3 2" xfId="41371" xr:uid="{00000000-0005-0000-0000-00004BA10000}"/>
    <cellStyle name="Normal 8 9 2 3 3" xfId="41372" xr:uid="{00000000-0005-0000-0000-00004CA10000}"/>
    <cellStyle name="Normal 8 9 2 4" xfId="41373" xr:uid="{00000000-0005-0000-0000-00004DA10000}"/>
    <cellStyle name="Normal 8 9 2 4 2" xfId="41374" xr:uid="{00000000-0005-0000-0000-00004EA10000}"/>
    <cellStyle name="Normal 8 9 2 4 3" xfId="41375" xr:uid="{00000000-0005-0000-0000-00004FA10000}"/>
    <cellStyle name="Normal 8 9 2 5" xfId="41376" xr:uid="{00000000-0005-0000-0000-000050A10000}"/>
    <cellStyle name="Normal 8 9 2 5 2" xfId="41377" xr:uid="{00000000-0005-0000-0000-000051A10000}"/>
    <cellStyle name="Normal 8 9 2 5 3" xfId="41378" xr:uid="{00000000-0005-0000-0000-000052A10000}"/>
    <cellStyle name="Normal 8 9 2 6" xfId="41379" xr:uid="{00000000-0005-0000-0000-000053A10000}"/>
    <cellStyle name="Normal 8 9 2 7" xfId="41380" xr:uid="{00000000-0005-0000-0000-000054A10000}"/>
    <cellStyle name="Normal 8 9 3" xfId="41381" xr:uid="{00000000-0005-0000-0000-000055A10000}"/>
    <cellStyle name="Normal 8 9 3 2" xfId="41382" xr:uid="{00000000-0005-0000-0000-000056A10000}"/>
    <cellStyle name="Normal 8 9 3 3" xfId="41383" xr:uid="{00000000-0005-0000-0000-000057A10000}"/>
    <cellStyle name="Normal 8 9 4" xfId="41384" xr:uid="{00000000-0005-0000-0000-000058A10000}"/>
    <cellStyle name="Normal 8 9 4 2" xfId="41385" xr:uid="{00000000-0005-0000-0000-000059A10000}"/>
    <cellStyle name="Normal 8 9 4 3" xfId="41386" xr:uid="{00000000-0005-0000-0000-00005AA10000}"/>
    <cellStyle name="Normal 8 9 5" xfId="41387" xr:uid="{00000000-0005-0000-0000-00005BA10000}"/>
    <cellStyle name="Normal 8 9 5 2" xfId="41388" xr:uid="{00000000-0005-0000-0000-00005CA10000}"/>
    <cellStyle name="Normal 8 9 5 3" xfId="41389" xr:uid="{00000000-0005-0000-0000-00005DA10000}"/>
    <cellStyle name="Normal 8 9 6" xfId="41390" xr:uid="{00000000-0005-0000-0000-00005EA10000}"/>
    <cellStyle name="Normal 8 9 6 2" xfId="41391" xr:uid="{00000000-0005-0000-0000-00005FA10000}"/>
    <cellStyle name="Normal 8 9 6 3" xfId="41392" xr:uid="{00000000-0005-0000-0000-000060A10000}"/>
    <cellStyle name="Normal 8 9 7" xfId="41393" xr:uid="{00000000-0005-0000-0000-000061A10000}"/>
    <cellStyle name="Normal 8 9 8" xfId="41394" xr:uid="{00000000-0005-0000-0000-000062A10000}"/>
    <cellStyle name="Normal 80" xfId="41395" xr:uid="{00000000-0005-0000-0000-000063A10000}"/>
    <cellStyle name="Normal 81" xfId="41396" xr:uid="{00000000-0005-0000-0000-000064A10000}"/>
    <cellStyle name="Normal 82" xfId="41397" xr:uid="{00000000-0005-0000-0000-000065A10000}"/>
    <cellStyle name="Normal 83" xfId="41398" xr:uid="{00000000-0005-0000-0000-000066A10000}"/>
    <cellStyle name="Normal 84" xfId="41399" xr:uid="{00000000-0005-0000-0000-000067A10000}"/>
    <cellStyle name="Normal 85" xfId="41400" xr:uid="{00000000-0005-0000-0000-000068A10000}"/>
    <cellStyle name="Normal 86" xfId="41401" xr:uid="{00000000-0005-0000-0000-000069A10000}"/>
    <cellStyle name="Normal 87" xfId="41402" xr:uid="{00000000-0005-0000-0000-00006AA10000}"/>
    <cellStyle name="Normal 88" xfId="41403" xr:uid="{00000000-0005-0000-0000-00006BA10000}"/>
    <cellStyle name="Normal 89" xfId="41404" xr:uid="{00000000-0005-0000-0000-00006CA10000}"/>
    <cellStyle name="Normal 9" xfId="1271" xr:uid="{00000000-0005-0000-0000-00006DA10000}"/>
    <cellStyle name="Normal 9 10" xfId="41406" xr:uid="{00000000-0005-0000-0000-00006EA10000}"/>
    <cellStyle name="Normal 9 10 2" xfId="41407" xr:uid="{00000000-0005-0000-0000-00006FA10000}"/>
    <cellStyle name="Normal 9 10 2 2" xfId="41408" xr:uid="{00000000-0005-0000-0000-000070A10000}"/>
    <cellStyle name="Normal 9 10 2 3" xfId="41409" xr:uid="{00000000-0005-0000-0000-000071A10000}"/>
    <cellStyle name="Normal 9 10 3" xfId="41410" xr:uid="{00000000-0005-0000-0000-000072A10000}"/>
    <cellStyle name="Normal 9 10 3 2" xfId="41411" xr:uid="{00000000-0005-0000-0000-000073A10000}"/>
    <cellStyle name="Normal 9 10 3 3" xfId="41412" xr:uid="{00000000-0005-0000-0000-000074A10000}"/>
    <cellStyle name="Normal 9 10 4" xfId="41413" xr:uid="{00000000-0005-0000-0000-000075A10000}"/>
    <cellStyle name="Normal 9 10 4 2" xfId="41414" xr:uid="{00000000-0005-0000-0000-000076A10000}"/>
    <cellStyle name="Normal 9 10 4 3" xfId="41415" xr:uid="{00000000-0005-0000-0000-000077A10000}"/>
    <cellStyle name="Normal 9 10 5" xfId="41416" xr:uid="{00000000-0005-0000-0000-000078A10000}"/>
    <cellStyle name="Normal 9 10 5 2" xfId="41417" xr:uid="{00000000-0005-0000-0000-000079A10000}"/>
    <cellStyle name="Normal 9 10 5 3" xfId="41418" xr:uid="{00000000-0005-0000-0000-00007AA10000}"/>
    <cellStyle name="Normal 9 10 6" xfId="41419" xr:uid="{00000000-0005-0000-0000-00007BA10000}"/>
    <cellStyle name="Normal 9 10 7" xfId="41420" xr:uid="{00000000-0005-0000-0000-00007CA10000}"/>
    <cellStyle name="Normal 9 11" xfId="41421" xr:uid="{00000000-0005-0000-0000-00007DA10000}"/>
    <cellStyle name="Normal 9 11 2" xfId="41422" xr:uid="{00000000-0005-0000-0000-00007EA10000}"/>
    <cellStyle name="Normal 9 11 2 2" xfId="41423" xr:uid="{00000000-0005-0000-0000-00007FA10000}"/>
    <cellStyle name="Normal 9 11 2 3" xfId="41424" xr:uid="{00000000-0005-0000-0000-000080A10000}"/>
    <cellStyle name="Normal 9 11 3" xfId="41425" xr:uid="{00000000-0005-0000-0000-000081A10000}"/>
    <cellStyle name="Normal 9 11 3 2" xfId="41426" xr:uid="{00000000-0005-0000-0000-000082A10000}"/>
    <cellStyle name="Normal 9 11 3 3" xfId="41427" xr:uid="{00000000-0005-0000-0000-000083A10000}"/>
    <cellStyle name="Normal 9 11 4" xfId="41428" xr:uid="{00000000-0005-0000-0000-000084A10000}"/>
    <cellStyle name="Normal 9 11 4 2" xfId="41429" xr:uid="{00000000-0005-0000-0000-000085A10000}"/>
    <cellStyle name="Normal 9 11 4 3" xfId="41430" xr:uid="{00000000-0005-0000-0000-000086A10000}"/>
    <cellStyle name="Normal 9 11 5" xfId="41431" xr:uid="{00000000-0005-0000-0000-000087A10000}"/>
    <cellStyle name="Normal 9 11 5 2" xfId="41432" xr:uid="{00000000-0005-0000-0000-000088A10000}"/>
    <cellStyle name="Normal 9 11 5 3" xfId="41433" xr:uid="{00000000-0005-0000-0000-000089A10000}"/>
    <cellStyle name="Normal 9 11 6" xfId="41434" xr:uid="{00000000-0005-0000-0000-00008AA10000}"/>
    <cellStyle name="Normal 9 11 7" xfId="41435" xr:uid="{00000000-0005-0000-0000-00008BA10000}"/>
    <cellStyle name="Normal 9 12" xfId="41436" xr:uid="{00000000-0005-0000-0000-00008CA10000}"/>
    <cellStyle name="Normal 9 12 2" xfId="41437" xr:uid="{00000000-0005-0000-0000-00008DA10000}"/>
    <cellStyle name="Normal 9 12 2 2" xfId="41438" xr:uid="{00000000-0005-0000-0000-00008EA10000}"/>
    <cellStyle name="Normal 9 12 2 3" xfId="41439" xr:uid="{00000000-0005-0000-0000-00008FA10000}"/>
    <cellStyle name="Normal 9 12 3" xfId="41440" xr:uid="{00000000-0005-0000-0000-000090A10000}"/>
    <cellStyle name="Normal 9 12 3 2" xfId="41441" xr:uid="{00000000-0005-0000-0000-000091A10000}"/>
    <cellStyle name="Normal 9 12 3 3" xfId="41442" xr:uid="{00000000-0005-0000-0000-000092A10000}"/>
    <cellStyle name="Normal 9 12 4" xfId="41443" xr:uid="{00000000-0005-0000-0000-000093A10000}"/>
    <cellStyle name="Normal 9 12 4 2" xfId="41444" xr:uid="{00000000-0005-0000-0000-000094A10000}"/>
    <cellStyle name="Normal 9 12 4 3" xfId="41445" xr:uid="{00000000-0005-0000-0000-000095A10000}"/>
    <cellStyle name="Normal 9 12 5" xfId="41446" xr:uid="{00000000-0005-0000-0000-000096A10000}"/>
    <cellStyle name="Normal 9 12 5 2" xfId="41447" xr:uid="{00000000-0005-0000-0000-000097A10000}"/>
    <cellStyle name="Normal 9 12 5 3" xfId="41448" xr:uid="{00000000-0005-0000-0000-000098A10000}"/>
    <cellStyle name="Normal 9 12 6" xfId="41449" xr:uid="{00000000-0005-0000-0000-000099A10000}"/>
    <cellStyle name="Normal 9 12 7" xfId="41450" xr:uid="{00000000-0005-0000-0000-00009AA10000}"/>
    <cellStyle name="Normal 9 13" xfId="41451" xr:uid="{00000000-0005-0000-0000-00009BA10000}"/>
    <cellStyle name="Normal 9 13 2" xfId="41452" xr:uid="{00000000-0005-0000-0000-00009CA10000}"/>
    <cellStyle name="Normal 9 13 2 2" xfId="41453" xr:uid="{00000000-0005-0000-0000-00009DA10000}"/>
    <cellStyle name="Normal 9 13 2 3" xfId="41454" xr:uid="{00000000-0005-0000-0000-00009EA10000}"/>
    <cellStyle name="Normal 9 13 3" xfId="41455" xr:uid="{00000000-0005-0000-0000-00009FA10000}"/>
    <cellStyle name="Normal 9 13 3 2" xfId="41456" xr:uid="{00000000-0005-0000-0000-0000A0A10000}"/>
    <cellStyle name="Normal 9 13 3 3" xfId="41457" xr:uid="{00000000-0005-0000-0000-0000A1A10000}"/>
    <cellStyle name="Normal 9 13 4" xfId="41458" xr:uid="{00000000-0005-0000-0000-0000A2A10000}"/>
    <cellStyle name="Normal 9 13 4 2" xfId="41459" xr:uid="{00000000-0005-0000-0000-0000A3A10000}"/>
    <cellStyle name="Normal 9 13 4 3" xfId="41460" xr:uid="{00000000-0005-0000-0000-0000A4A10000}"/>
    <cellStyle name="Normal 9 13 5" xfId="41461" xr:uid="{00000000-0005-0000-0000-0000A5A10000}"/>
    <cellStyle name="Normal 9 13 5 2" xfId="41462" xr:uid="{00000000-0005-0000-0000-0000A6A10000}"/>
    <cellStyle name="Normal 9 13 5 3" xfId="41463" xr:uid="{00000000-0005-0000-0000-0000A7A10000}"/>
    <cellStyle name="Normal 9 13 6" xfId="41464" xr:uid="{00000000-0005-0000-0000-0000A8A10000}"/>
    <cellStyle name="Normal 9 13 7" xfId="41465" xr:uid="{00000000-0005-0000-0000-0000A9A10000}"/>
    <cellStyle name="Normal 9 14" xfId="41466" xr:uid="{00000000-0005-0000-0000-0000AAA10000}"/>
    <cellStyle name="Normal 9 14 2" xfId="41467" xr:uid="{00000000-0005-0000-0000-0000ABA10000}"/>
    <cellStyle name="Normal 9 14 3" xfId="41468" xr:uid="{00000000-0005-0000-0000-0000ACA10000}"/>
    <cellStyle name="Normal 9 15" xfId="41469" xr:uid="{00000000-0005-0000-0000-0000ADA10000}"/>
    <cellStyle name="Normal 9 15 2" xfId="41470" xr:uid="{00000000-0005-0000-0000-0000AEA10000}"/>
    <cellStyle name="Normal 9 15 3" xfId="41471" xr:uid="{00000000-0005-0000-0000-0000AFA10000}"/>
    <cellStyle name="Normal 9 16" xfId="41472" xr:uid="{00000000-0005-0000-0000-0000B0A10000}"/>
    <cellStyle name="Normal 9 16 2" xfId="41473" xr:uid="{00000000-0005-0000-0000-0000B1A10000}"/>
    <cellStyle name="Normal 9 16 3" xfId="41474" xr:uid="{00000000-0005-0000-0000-0000B2A10000}"/>
    <cellStyle name="Normal 9 17" xfId="41475" xr:uid="{00000000-0005-0000-0000-0000B3A10000}"/>
    <cellStyle name="Normal 9 17 2" xfId="41476" xr:uid="{00000000-0005-0000-0000-0000B4A10000}"/>
    <cellStyle name="Normal 9 17 3" xfId="41477" xr:uid="{00000000-0005-0000-0000-0000B5A10000}"/>
    <cellStyle name="Normal 9 18" xfId="41478" xr:uid="{00000000-0005-0000-0000-0000B6A10000}"/>
    <cellStyle name="Normal 9 19" xfId="41479" xr:uid="{00000000-0005-0000-0000-0000B7A10000}"/>
    <cellStyle name="Normal 9 2" xfId="1560" xr:uid="{00000000-0005-0000-0000-0000B8A10000}"/>
    <cellStyle name="Normal 9 2 2" xfId="41481" xr:uid="{00000000-0005-0000-0000-0000B9A10000}"/>
    <cellStyle name="Normal 9 2 2 2" xfId="41482" xr:uid="{00000000-0005-0000-0000-0000BAA10000}"/>
    <cellStyle name="Normal 9 2 3" xfId="41483" xr:uid="{00000000-0005-0000-0000-0000BBA10000}"/>
    <cellStyle name="Normal 9 2 4" xfId="41480" xr:uid="{00000000-0005-0000-0000-0000BCA10000}"/>
    <cellStyle name="Normal 9 20" xfId="41484" xr:uid="{00000000-0005-0000-0000-0000BDA10000}"/>
    <cellStyle name="Normal 9 21" xfId="41405" xr:uid="{00000000-0005-0000-0000-0000BEA10000}"/>
    <cellStyle name="Normal 9 3" xfId="41485" xr:uid="{00000000-0005-0000-0000-0000BFA10000}"/>
    <cellStyle name="Normal 9 3 10" xfId="41486" xr:uid="{00000000-0005-0000-0000-0000C0A10000}"/>
    <cellStyle name="Normal 9 3 10 2" xfId="41487" xr:uid="{00000000-0005-0000-0000-0000C1A10000}"/>
    <cellStyle name="Normal 9 3 10 2 2" xfId="41488" xr:uid="{00000000-0005-0000-0000-0000C2A10000}"/>
    <cellStyle name="Normal 9 3 10 2 3" xfId="41489" xr:uid="{00000000-0005-0000-0000-0000C3A10000}"/>
    <cellStyle name="Normal 9 3 10 3" xfId="41490" xr:uid="{00000000-0005-0000-0000-0000C4A10000}"/>
    <cellStyle name="Normal 9 3 10 3 2" xfId="41491" xr:uid="{00000000-0005-0000-0000-0000C5A10000}"/>
    <cellStyle name="Normal 9 3 10 3 3" xfId="41492" xr:uid="{00000000-0005-0000-0000-0000C6A10000}"/>
    <cellStyle name="Normal 9 3 10 4" xfId="41493" xr:uid="{00000000-0005-0000-0000-0000C7A10000}"/>
    <cellStyle name="Normal 9 3 10 4 2" xfId="41494" xr:uid="{00000000-0005-0000-0000-0000C8A10000}"/>
    <cellStyle name="Normal 9 3 10 4 3" xfId="41495" xr:uid="{00000000-0005-0000-0000-0000C9A10000}"/>
    <cellStyle name="Normal 9 3 10 5" xfId="41496" xr:uid="{00000000-0005-0000-0000-0000CAA10000}"/>
    <cellStyle name="Normal 9 3 10 5 2" xfId="41497" xr:uid="{00000000-0005-0000-0000-0000CBA10000}"/>
    <cellStyle name="Normal 9 3 10 5 3" xfId="41498" xr:uid="{00000000-0005-0000-0000-0000CCA10000}"/>
    <cellStyle name="Normal 9 3 10 6" xfId="41499" xr:uid="{00000000-0005-0000-0000-0000CDA10000}"/>
    <cellStyle name="Normal 9 3 10 7" xfId="41500" xr:uid="{00000000-0005-0000-0000-0000CEA10000}"/>
    <cellStyle name="Normal 9 3 11" xfId="41501" xr:uid="{00000000-0005-0000-0000-0000CFA10000}"/>
    <cellStyle name="Normal 9 3 11 2" xfId="41502" xr:uid="{00000000-0005-0000-0000-0000D0A10000}"/>
    <cellStyle name="Normal 9 3 11 3" xfId="41503" xr:uid="{00000000-0005-0000-0000-0000D1A10000}"/>
    <cellStyle name="Normal 9 3 12" xfId="41504" xr:uid="{00000000-0005-0000-0000-0000D2A10000}"/>
    <cellStyle name="Normal 9 3 12 2" xfId="41505" xr:uid="{00000000-0005-0000-0000-0000D3A10000}"/>
    <cellStyle name="Normal 9 3 12 3" xfId="41506" xr:uid="{00000000-0005-0000-0000-0000D4A10000}"/>
    <cellStyle name="Normal 9 3 13" xfId="41507" xr:uid="{00000000-0005-0000-0000-0000D5A10000}"/>
    <cellStyle name="Normal 9 3 13 2" xfId="41508" xr:uid="{00000000-0005-0000-0000-0000D6A10000}"/>
    <cellStyle name="Normal 9 3 13 3" xfId="41509" xr:uid="{00000000-0005-0000-0000-0000D7A10000}"/>
    <cellStyle name="Normal 9 3 14" xfId="41510" xr:uid="{00000000-0005-0000-0000-0000D8A10000}"/>
    <cellStyle name="Normal 9 3 14 2" xfId="41511" xr:uid="{00000000-0005-0000-0000-0000D9A10000}"/>
    <cellStyle name="Normal 9 3 14 3" xfId="41512" xr:uid="{00000000-0005-0000-0000-0000DAA10000}"/>
    <cellStyle name="Normal 9 3 15" xfId="41513" xr:uid="{00000000-0005-0000-0000-0000DBA10000}"/>
    <cellStyle name="Normal 9 3 16" xfId="41514" xr:uid="{00000000-0005-0000-0000-0000DCA10000}"/>
    <cellStyle name="Normal 9 3 2" xfId="41515" xr:uid="{00000000-0005-0000-0000-0000DDA10000}"/>
    <cellStyle name="Normal 9 3 2 10" xfId="41516" xr:uid="{00000000-0005-0000-0000-0000DEA10000}"/>
    <cellStyle name="Normal 9 3 2 10 2" xfId="41517" xr:uid="{00000000-0005-0000-0000-0000DFA10000}"/>
    <cellStyle name="Normal 9 3 2 10 3" xfId="41518" xr:uid="{00000000-0005-0000-0000-0000E0A10000}"/>
    <cellStyle name="Normal 9 3 2 11" xfId="41519" xr:uid="{00000000-0005-0000-0000-0000E1A10000}"/>
    <cellStyle name="Normal 9 3 2 11 2" xfId="41520" xr:uid="{00000000-0005-0000-0000-0000E2A10000}"/>
    <cellStyle name="Normal 9 3 2 11 3" xfId="41521" xr:uid="{00000000-0005-0000-0000-0000E3A10000}"/>
    <cellStyle name="Normal 9 3 2 12" xfId="41522" xr:uid="{00000000-0005-0000-0000-0000E4A10000}"/>
    <cellStyle name="Normal 9 3 2 12 2" xfId="41523" xr:uid="{00000000-0005-0000-0000-0000E5A10000}"/>
    <cellStyle name="Normal 9 3 2 12 3" xfId="41524" xr:uid="{00000000-0005-0000-0000-0000E6A10000}"/>
    <cellStyle name="Normal 9 3 2 13" xfId="41525" xr:uid="{00000000-0005-0000-0000-0000E7A10000}"/>
    <cellStyle name="Normal 9 3 2 13 2" xfId="41526" xr:uid="{00000000-0005-0000-0000-0000E8A10000}"/>
    <cellStyle name="Normal 9 3 2 13 3" xfId="41527" xr:uid="{00000000-0005-0000-0000-0000E9A10000}"/>
    <cellStyle name="Normal 9 3 2 14" xfId="41528" xr:uid="{00000000-0005-0000-0000-0000EAA10000}"/>
    <cellStyle name="Normal 9 3 2 15" xfId="41529" xr:uid="{00000000-0005-0000-0000-0000EBA10000}"/>
    <cellStyle name="Normal 9 3 2 2" xfId="41530" xr:uid="{00000000-0005-0000-0000-0000ECA10000}"/>
    <cellStyle name="Normal 9 3 2 2 10" xfId="41531" xr:uid="{00000000-0005-0000-0000-0000EDA10000}"/>
    <cellStyle name="Normal 9 3 2 2 10 2" xfId="41532" xr:uid="{00000000-0005-0000-0000-0000EEA10000}"/>
    <cellStyle name="Normal 9 3 2 2 10 3" xfId="41533" xr:uid="{00000000-0005-0000-0000-0000EFA10000}"/>
    <cellStyle name="Normal 9 3 2 2 11" xfId="41534" xr:uid="{00000000-0005-0000-0000-0000F0A10000}"/>
    <cellStyle name="Normal 9 3 2 2 11 2" xfId="41535" xr:uid="{00000000-0005-0000-0000-0000F1A10000}"/>
    <cellStyle name="Normal 9 3 2 2 11 3" xfId="41536" xr:uid="{00000000-0005-0000-0000-0000F2A10000}"/>
    <cellStyle name="Normal 9 3 2 2 12" xfId="41537" xr:uid="{00000000-0005-0000-0000-0000F3A10000}"/>
    <cellStyle name="Normal 9 3 2 2 12 2" xfId="41538" xr:uid="{00000000-0005-0000-0000-0000F4A10000}"/>
    <cellStyle name="Normal 9 3 2 2 12 3" xfId="41539" xr:uid="{00000000-0005-0000-0000-0000F5A10000}"/>
    <cellStyle name="Normal 9 3 2 2 13" xfId="41540" xr:uid="{00000000-0005-0000-0000-0000F6A10000}"/>
    <cellStyle name="Normal 9 3 2 2 14" xfId="41541" xr:uid="{00000000-0005-0000-0000-0000F7A10000}"/>
    <cellStyle name="Normal 9 3 2 2 2" xfId="41542" xr:uid="{00000000-0005-0000-0000-0000F8A10000}"/>
    <cellStyle name="Normal 9 3 2 2 2 10" xfId="41543" xr:uid="{00000000-0005-0000-0000-0000F9A10000}"/>
    <cellStyle name="Normal 9 3 2 2 2 11" xfId="41544" xr:uid="{00000000-0005-0000-0000-0000FAA10000}"/>
    <cellStyle name="Normal 9 3 2 2 2 2" xfId="41545" xr:uid="{00000000-0005-0000-0000-0000FBA10000}"/>
    <cellStyle name="Normal 9 3 2 2 2 2 2" xfId="41546" xr:uid="{00000000-0005-0000-0000-0000FCA10000}"/>
    <cellStyle name="Normal 9 3 2 2 2 2 2 2" xfId="41547" xr:uid="{00000000-0005-0000-0000-0000FDA10000}"/>
    <cellStyle name="Normal 9 3 2 2 2 2 2 2 2" xfId="41548" xr:uid="{00000000-0005-0000-0000-0000FEA10000}"/>
    <cellStyle name="Normal 9 3 2 2 2 2 2 2 3" xfId="41549" xr:uid="{00000000-0005-0000-0000-0000FFA10000}"/>
    <cellStyle name="Normal 9 3 2 2 2 2 2 3" xfId="41550" xr:uid="{00000000-0005-0000-0000-000000A20000}"/>
    <cellStyle name="Normal 9 3 2 2 2 2 2 3 2" xfId="41551" xr:uid="{00000000-0005-0000-0000-000001A20000}"/>
    <cellStyle name="Normal 9 3 2 2 2 2 2 3 3" xfId="41552" xr:uid="{00000000-0005-0000-0000-000002A20000}"/>
    <cellStyle name="Normal 9 3 2 2 2 2 2 4" xfId="41553" xr:uid="{00000000-0005-0000-0000-000003A20000}"/>
    <cellStyle name="Normal 9 3 2 2 2 2 2 4 2" xfId="41554" xr:uid="{00000000-0005-0000-0000-000004A20000}"/>
    <cellStyle name="Normal 9 3 2 2 2 2 2 4 3" xfId="41555" xr:uid="{00000000-0005-0000-0000-000005A20000}"/>
    <cellStyle name="Normal 9 3 2 2 2 2 2 5" xfId="41556" xr:uid="{00000000-0005-0000-0000-000006A20000}"/>
    <cellStyle name="Normal 9 3 2 2 2 2 2 5 2" xfId="41557" xr:uid="{00000000-0005-0000-0000-000007A20000}"/>
    <cellStyle name="Normal 9 3 2 2 2 2 2 5 3" xfId="41558" xr:uid="{00000000-0005-0000-0000-000008A20000}"/>
    <cellStyle name="Normal 9 3 2 2 2 2 2 6" xfId="41559" xr:uid="{00000000-0005-0000-0000-000009A20000}"/>
    <cellStyle name="Normal 9 3 2 2 2 2 2 7" xfId="41560" xr:uid="{00000000-0005-0000-0000-00000AA20000}"/>
    <cellStyle name="Normal 9 3 2 2 2 2 3" xfId="41561" xr:uid="{00000000-0005-0000-0000-00000BA20000}"/>
    <cellStyle name="Normal 9 3 2 2 2 2 3 2" xfId="41562" xr:uid="{00000000-0005-0000-0000-00000CA20000}"/>
    <cellStyle name="Normal 9 3 2 2 2 2 3 3" xfId="41563" xr:uid="{00000000-0005-0000-0000-00000DA20000}"/>
    <cellStyle name="Normal 9 3 2 2 2 2 4" xfId="41564" xr:uid="{00000000-0005-0000-0000-00000EA20000}"/>
    <cellStyle name="Normal 9 3 2 2 2 2 4 2" xfId="41565" xr:uid="{00000000-0005-0000-0000-00000FA20000}"/>
    <cellStyle name="Normal 9 3 2 2 2 2 4 3" xfId="41566" xr:uid="{00000000-0005-0000-0000-000010A20000}"/>
    <cellStyle name="Normal 9 3 2 2 2 2 5" xfId="41567" xr:uid="{00000000-0005-0000-0000-000011A20000}"/>
    <cellStyle name="Normal 9 3 2 2 2 2 5 2" xfId="41568" xr:uid="{00000000-0005-0000-0000-000012A20000}"/>
    <cellStyle name="Normal 9 3 2 2 2 2 5 3" xfId="41569" xr:uid="{00000000-0005-0000-0000-000013A20000}"/>
    <cellStyle name="Normal 9 3 2 2 2 2 6" xfId="41570" xr:uid="{00000000-0005-0000-0000-000014A20000}"/>
    <cellStyle name="Normal 9 3 2 2 2 2 6 2" xfId="41571" xr:uid="{00000000-0005-0000-0000-000015A20000}"/>
    <cellStyle name="Normal 9 3 2 2 2 2 6 3" xfId="41572" xr:uid="{00000000-0005-0000-0000-000016A20000}"/>
    <cellStyle name="Normal 9 3 2 2 2 2 7" xfId="41573" xr:uid="{00000000-0005-0000-0000-000017A20000}"/>
    <cellStyle name="Normal 9 3 2 2 2 2 8" xfId="41574" xr:uid="{00000000-0005-0000-0000-000018A20000}"/>
    <cellStyle name="Normal 9 3 2 2 2 3" xfId="41575" xr:uid="{00000000-0005-0000-0000-000019A20000}"/>
    <cellStyle name="Normal 9 3 2 2 2 3 2" xfId="41576" xr:uid="{00000000-0005-0000-0000-00001AA20000}"/>
    <cellStyle name="Normal 9 3 2 2 2 3 2 2" xfId="41577" xr:uid="{00000000-0005-0000-0000-00001BA20000}"/>
    <cellStyle name="Normal 9 3 2 2 2 3 2 3" xfId="41578" xr:uid="{00000000-0005-0000-0000-00001CA20000}"/>
    <cellStyle name="Normal 9 3 2 2 2 3 3" xfId="41579" xr:uid="{00000000-0005-0000-0000-00001DA20000}"/>
    <cellStyle name="Normal 9 3 2 2 2 3 3 2" xfId="41580" xr:uid="{00000000-0005-0000-0000-00001EA20000}"/>
    <cellStyle name="Normal 9 3 2 2 2 3 3 3" xfId="41581" xr:uid="{00000000-0005-0000-0000-00001FA20000}"/>
    <cellStyle name="Normal 9 3 2 2 2 3 4" xfId="41582" xr:uid="{00000000-0005-0000-0000-000020A20000}"/>
    <cellStyle name="Normal 9 3 2 2 2 3 4 2" xfId="41583" xr:uid="{00000000-0005-0000-0000-000021A20000}"/>
    <cellStyle name="Normal 9 3 2 2 2 3 4 3" xfId="41584" xr:uid="{00000000-0005-0000-0000-000022A20000}"/>
    <cellStyle name="Normal 9 3 2 2 2 3 5" xfId="41585" xr:uid="{00000000-0005-0000-0000-000023A20000}"/>
    <cellStyle name="Normal 9 3 2 2 2 3 5 2" xfId="41586" xr:uid="{00000000-0005-0000-0000-000024A20000}"/>
    <cellStyle name="Normal 9 3 2 2 2 3 5 3" xfId="41587" xr:uid="{00000000-0005-0000-0000-000025A20000}"/>
    <cellStyle name="Normal 9 3 2 2 2 3 6" xfId="41588" xr:uid="{00000000-0005-0000-0000-000026A20000}"/>
    <cellStyle name="Normal 9 3 2 2 2 3 7" xfId="41589" xr:uid="{00000000-0005-0000-0000-000027A20000}"/>
    <cellStyle name="Normal 9 3 2 2 2 4" xfId="41590" xr:uid="{00000000-0005-0000-0000-000028A20000}"/>
    <cellStyle name="Normal 9 3 2 2 2 4 2" xfId="41591" xr:uid="{00000000-0005-0000-0000-000029A20000}"/>
    <cellStyle name="Normal 9 3 2 2 2 4 2 2" xfId="41592" xr:uid="{00000000-0005-0000-0000-00002AA20000}"/>
    <cellStyle name="Normal 9 3 2 2 2 4 2 3" xfId="41593" xr:uid="{00000000-0005-0000-0000-00002BA20000}"/>
    <cellStyle name="Normal 9 3 2 2 2 4 3" xfId="41594" xr:uid="{00000000-0005-0000-0000-00002CA20000}"/>
    <cellStyle name="Normal 9 3 2 2 2 4 3 2" xfId="41595" xr:uid="{00000000-0005-0000-0000-00002DA20000}"/>
    <cellStyle name="Normal 9 3 2 2 2 4 3 3" xfId="41596" xr:uid="{00000000-0005-0000-0000-00002EA20000}"/>
    <cellStyle name="Normal 9 3 2 2 2 4 4" xfId="41597" xr:uid="{00000000-0005-0000-0000-00002FA20000}"/>
    <cellStyle name="Normal 9 3 2 2 2 4 4 2" xfId="41598" xr:uid="{00000000-0005-0000-0000-000030A20000}"/>
    <cellStyle name="Normal 9 3 2 2 2 4 4 3" xfId="41599" xr:uid="{00000000-0005-0000-0000-000031A20000}"/>
    <cellStyle name="Normal 9 3 2 2 2 4 5" xfId="41600" xr:uid="{00000000-0005-0000-0000-000032A20000}"/>
    <cellStyle name="Normal 9 3 2 2 2 4 5 2" xfId="41601" xr:uid="{00000000-0005-0000-0000-000033A20000}"/>
    <cellStyle name="Normal 9 3 2 2 2 4 5 3" xfId="41602" xr:uid="{00000000-0005-0000-0000-000034A20000}"/>
    <cellStyle name="Normal 9 3 2 2 2 4 6" xfId="41603" xr:uid="{00000000-0005-0000-0000-000035A20000}"/>
    <cellStyle name="Normal 9 3 2 2 2 4 7" xfId="41604" xr:uid="{00000000-0005-0000-0000-000036A20000}"/>
    <cellStyle name="Normal 9 3 2 2 2 5" xfId="41605" xr:uid="{00000000-0005-0000-0000-000037A20000}"/>
    <cellStyle name="Normal 9 3 2 2 2 5 2" xfId="41606" xr:uid="{00000000-0005-0000-0000-000038A20000}"/>
    <cellStyle name="Normal 9 3 2 2 2 5 2 2" xfId="41607" xr:uid="{00000000-0005-0000-0000-000039A20000}"/>
    <cellStyle name="Normal 9 3 2 2 2 5 2 3" xfId="41608" xr:uid="{00000000-0005-0000-0000-00003AA20000}"/>
    <cellStyle name="Normal 9 3 2 2 2 5 3" xfId="41609" xr:uid="{00000000-0005-0000-0000-00003BA20000}"/>
    <cellStyle name="Normal 9 3 2 2 2 5 3 2" xfId="41610" xr:uid="{00000000-0005-0000-0000-00003CA20000}"/>
    <cellStyle name="Normal 9 3 2 2 2 5 3 3" xfId="41611" xr:uid="{00000000-0005-0000-0000-00003DA20000}"/>
    <cellStyle name="Normal 9 3 2 2 2 5 4" xfId="41612" xr:uid="{00000000-0005-0000-0000-00003EA20000}"/>
    <cellStyle name="Normal 9 3 2 2 2 5 4 2" xfId="41613" xr:uid="{00000000-0005-0000-0000-00003FA20000}"/>
    <cellStyle name="Normal 9 3 2 2 2 5 4 3" xfId="41614" xr:uid="{00000000-0005-0000-0000-000040A20000}"/>
    <cellStyle name="Normal 9 3 2 2 2 5 5" xfId="41615" xr:uid="{00000000-0005-0000-0000-000041A20000}"/>
    <cellStyle name="Normal 9 3 2 2 2 5 5 2" xfId="41616" xr:uid="{00000000-0005-0000-0000-000042A20000}"/>
    <cellStyle name="Normal 9 3 2 2 2 5 5 3" xfId="41617" xr:uid="{00000000-0005-0000-0000-000043A20000}"/>
    <cellStyle name="Normal 9 3 2 2 2 5 6" xfId="41618" xr:uid="{00000000-0005-0000-0000-000044A20000}"/>
    <cellStyle name="Normal 9 3 2 2 2 5 7" xfId="41619" xr:uid="{00000000-0005-0000-0000-000045A20000}"/>
    <cellStyle name="Normal 9 3 2 2 2 6" xfId="41620" xr:uid="{00000000-0005-0000-0000-000046A20000}"/>
    <cellStyle name="Normal 9 3 2 2 2 6 2" xfId="41621" xr:uid="{00000000-0005-0000-0000-000047A20000}"/>
    <cellStyle name="Normal 9 3 2 2 2 6 3" xfId="41622" xr:uid="{00000000-0005-0000-0000-000048A20000}"/>
    <cellStyle name="Normal 9 3 2 2 2 7" xfId="41623" xr:uid="{00000000-0005-0000-0000-000049A20000}"/>
    <cellStyle name="Normal 9 3 2 2 2 7 2" xfId="41624" xr:uid="{00000000-0005-0000-0000-00004AA20000}"/>
    <cellStyle name="Normal 9 3 2 2 2 7 3" xfId="41625" xr:uid="{00000000-0005-0000-0000-00004BA20000}"/>
    <cellStyle name="Normal 9 3 2 2 2 8" xfId="41626" xr:uid="{00000000-0005-0000-0000-00004CA20000}"/>
    <cellStyle name="Normal 9 3 2 2 2 8 2" xfId="41627" xr:uid="{00000000-0005-0000-0000-00004DA20000}"/>
    <cellStyle name="Normal 9 3 2 2 2 8 3" xfId="41628" xr:uid="{00000000-0005-0000-0000-00004EA20000}"/>
    <cellStyle name="Normal 9 3 2 2 2 9" xfId="41629" xr:uid="{00000000-0005-0000-0000-00004FA20000}"/>
    <cellStyle name="Normal 9 3 2 2 2 9 2" xfId="41630" xr:uid="{00000000-0005-0000-0000-000050A20000}"/>
    <cellStyle name="Normal 9 3 2 2 2 9 3" xfId="41631" xr:uid="{00000000-0005-0000-0000-000051A20000}"/>
    <cellStyle name="Normal 9 3 2 2 3" xfId="41632" xr:uid="{00000000-0005-0000-0000-000052A20000}"/>
    <cellStyle name="Normal 9 3 2 2 3 2" xfId="41633" xr:uid="{00000000-0005-0000-0000-000053A20000}"/>
    <cellStyle name="Normal 9 3 2 2 3 2 2" xfId="41634" xr:uid="{00000000-0005-0000-0000-000054A20000}"/>
    <cellStyle name="Normal 9 3 2 2 3 2 2 2" xfId="41635" xr:uid="{00000000-0005-0000-0000-000055A20000}"/>
    <cellStyle name="Normal 9 3 2 2 3 2 2 3" xfId="41636" xr:uid="{00000000-0005-0000-0000-000056A20000}"/>
    <cellStyle name="Normal 9 3 2 2 3 2 3" xfId="41637" xr:uid="{00000000-0005-0000-0000-000057A20000}"/>
    <cellStyle name="Normal 9 3 2 2 3 2 3 2" xfId="41638" xr:uid="{00000000-0005-0000-0000-000058A20000}"/>
    <cellStyle name="Normal 9 3 2 2 3 2 3 3" xfId="41639" xr:uid="{00000000-0005-0000-0000-000059A20000}"/>
    <cellStyle name="Normal 9 3 2 2 3 2 4" xfId="41640" xr:uid="{00000000-0005-0000-0000-00005AA20000}"/>
    <cellStyle name="Normal 9 3 2 2 3 2 4 2" xfId="41641" xr:uid="{00000000-0005-0000-0000-00005BA20000}"/>
    <cellStyle name="Normal 9 3 2 2 3 2 4 3" xfId="41642" xr:uid="{00000000-0005-0000-0000-00005CA20000}"/>
    <cellStyle name="Normal 9 3 2 2 3 2 5" xfId="41643" xr:uid="{00000000-0005-0000-0000-00005DA20000}"/>
    <cellStyle name="Normal 9 3 2 2 3 2 5 2" xfId="41644" xr:uid="{00000000-0005-0000-0000-00005EA20000}"/>
    <cellStyle name="Normal 9 3 2 2 3 2 5 3" xfId="41645" xr:uid="{00000000-0005-0000-0000-00005FA20000}"/>
    <cellStyle name="Normal 9 3 2 2 3 2 6" xfId="41646" xr:uid="{00000000-0005-0000-0000-000060A20000}"/>
    <cellStyle name="Normal 9 3 2 2 3 2 7" xfId="41647" xr:uid="{00000000-0005-0000-0000-000061A20000}"/>
    <cellStyle name="Normal 9 3 2 2 3 3" xfId="41648" xr:uid="{00000000-0005-0000-0000-000062A20000}"/>
    <cellStyle name="Normal 9 3 2 2 3 3 2" xfId="41649" xr:uid="{00000000-0005-0000-0000-000063A20000}"/>
    <cellStyle name="Normal 9 3 2 2 3 3 3" xfId="41650" xr:uid="{00000000-0005-0000-0000-000064A20000}"/>
    <cellStyle name="Normal 9 3 2 2 3 4" xfId="41651" xr:uid="{00000000-0005-0000-0000-000065A20000}"/>
    <cellStyle name="Normal 9 3 2 2 3 4 2" xfId="41652" xr:uid="{00000000-0005-0000-0000-000066A20000}"/>
    <cellStyle name="Normal 9 3 2 2 3 4 3" xfId="41653" xr:uid="{00000000-0005-0000-0000-000067A20000}"/>
    <cellStyle name="Normal 9 3 2 2 3 5" xfId="41654" xr:uid="{00000000-0005-0000-0000-000068A20000}"/>
    <cellStyle name="Normal 9 3 2 2 3 5 2" xfId="41655" xr:uid="{00000000-0005-0000-0000-000069A20000}"/>
    <cellStyle name="Normal 9 3 2 2 3 5 3" xfId="41656" xr:uid="{00000000-0005-0000-0000-00006AA20000}"/>
    <cellStyle name="Normal 9 3 2 2 3 6" xfId="41657" xr:uid="{00000000-0005-0000-0000-00006BA20000}"/>
    <cellStyle name="Normal 9 3 2 2 3 6 2" xfId="41658" xr:uid="{00000000-0005-0000-0000-00006CA20000}"/>
    <cellStyle name="Normal 9 3 2 2 3 6 3" xfId="41659" xr:uid="{00000000-0005-0000-0000-00006DA20000}"/>
    <cellStyle name="Normal 9 3 2 2 3 7" xfId="41660" xr:uid="{00000000-0005-0000-0000-00006EA20000}"/>
    <cellStyle name="Normal 9 3 2 2 3 8" xfId="41661" xr:uid="{00000000-0005-0000-0000-00006FA20000}"/>
    <cellStyle name="Normal 9 3 2 2 4" xfId="41662" xr:uid="{00000000-0005-0000-0000-000070A20000}"/>
    <cellStyle name="Normal 9 3 2 2 4 2" xfId="41663" xr:uid="{00000000-0005-0000-0000-000071A20000}"/>
    <cellStyle name="Normal 9 3 2 2 4 2 2" xfId="41664" xr:uid="{00000000-0005-0000-0000-000072A20000}"/>
    <cellStyle name="Normal 9 3 2 2 4 2 2 2" xfId="41665" xr:uid="{00000000-0005-0000-0000-000073A20000}"/>
    <cellStyle name="Normal 9 3 2 2 4 2 2 3" xfId="41666" xr:uid="{00000000-0005-0000-0000-000074A20000}"/>
    <cellStyle name="Normal 9 3 2 2 4 2 3" xfId="41667" xr:uid="{00000000-0005-0000-0000-000075A20000}"/>
    <cellStyle name="Normal 9 3 2 2 4 2 3 2" xfId="41668" xr:uid="{00000000-0005-0000-0000-000076A20000}"/>
    <cellStyle name="Normal 9 3 2 2 4 2 3 3" xfId="41669" xr:uid="{00000000-0005-0000-0000-000077A20000}"/>
    <cellStyle name="Normal 9 3 2 2 4 2 4" xfId="41670" xr:uid="{00000000-0005-0000-0000-000078A20000}"/>
    <cellStyle name="Normal 9 3 2 2 4 2 4 2" xfId="41671" xr:uid="{00000000-0005-0000-0000-000079A20000}"/>
    <cellStyle name="Normal 9 3 2 2 4 2 4 3" xfId="41672" xr:uid="{00000000-0005-0000-0000-00007AA20000}"/>
    <cellStyle name="Normal 9 3 2 2 4 2 5" xfId="41673" xr:uid="{00000000-0005-0000-0000-00007BA20000}"/>
    <cellStyle name="Normal 9 3 2 2 4 2 5 2" xfId="41674" xr:uid="{00000000-0005-0000-0000-00007CA20000}"/>
    <cellStyle name="Normal 9 3 2 2 4 2 5 3" xfId="41675" xr:uid="{00000000-0005-0000-0000-00007DA20000}"/>
    <cellStyle name="Normal 9 3 2 2 4 2 6" xfId="41676" xr:uid="{00000000-0005-0000-0000-00007EA20000}"/>
    <cellStyle name="Normal 9 3 2 2 4 2 7" xfId="41677" xr:uid="{00000000-0005-0000-0000-00007FA20000}"/>
    <cellStyle name="Normal 9 3 2 2 4 3" xfId="41678" xr:uid="{00000000-0005-0000-0000-000080A20000}"/>
    <cellStyle name="Normal 9 3 2 2 4 3 2" xfId="41679" xr:uid="{00000000-0005-0000-0000-000081A20000}"/>
    <cellStyle name="Normal 9 3 2 2 4 3 3" xfId="41680" xr:uid="{00000000-0005-0000-0000-000082A20000}"/>
    <cellStyle name="Normal 9 3 2 2 4 4" xfId="41681" xr:uid="{00000000-0005-0000-0000-000083A20000}"/>
    <cellStyle name="Normal 9 3 2 2 4 4 2" xfId="41682" xr:uid="{00000000-0005-0000-0000-000084A20000}"/>
    <cellStyle name="Normal 9 3 2 2 4 4 3" xfId="41683" xr:uid="{00000000-0005-0000-0000-000085A20000}"/>
    <cellStyle name="Normal 9 3 2 2 4 5" xfId="41684" xr:uid="{00000000-0005-0000-0000-000086A20000}"/>
    <cellStyle name="Normal 9 3 2 2 4 5 2" xfId="41685" xr:uid="{00000000-0005-0000-0000-000087A20000}"/>
    <cellStyle name="Normal 9 3 2 2 4 5 3" xfId="41686" xr:uid="{00000000-0005-0000-0000-000088A20000}"/>
    <cellStyle name="Normal 9 3 2 2 4 6" xfId="41687" xr:uid="{00000000-0005-0000-0000-000089A20000}"/>
    <cellStyle name="Normal 9 3 2 2 4 6 2" xfId="41688" xr:uid="{00000000-0005-0000-0000-00008AA20000}"/>
    <cellStyle name="Normal 9 3 2 2 4 6 3" xfId="41689" xr:uid="{00000000-0005-0000-0000-00008BA20000}"/>
    <cellStyle name="Normal 9 3 2 2 4 7" xfId="41690" xr:uid="{00000000-0005-0000-0000-00008CA20000}"/>
    <cellStyle name="Normal 9 3 2 2 4 8" xfId="41691" xr:uid="{00000000-0005-0000-0000-00008DA20000}"/>
    <cellStyle name="Normal 9 3 2 2 5" xfId="41692" xr:uid="{00000000-0005-0000-0000-00008EA20000}"/>
    <cellStyle name="Normal 9 3 2 2 5 2" xfId="41693" xr:uid="{00000000-0005-0000-0000-00008FA20000}"/>
    <cellStyle name="Normal 9 3 2 2 5 2 2" xfId="41694" xr:uid="{00000000-0005-0000-0000-000090A20000}"/>
    <cellStyle name="Normal 9 3 2 2 5 2 3" xfId="41695" xr:uid="{00000000-0005-0000-0000-000091A20000}"/>
    <cellStyle name="Normal 9 3 2 2 5 3" xfId="41696" xr:uid="{00000000-0005-0000-0000-000092A20000}"/>
    <cellStyle name="Normal 9 3 2 2 5 3 2" xfId="41697" xr:uid="{00000000-0005-0000-0000-000093A20000}"/>
    <cellStyle name="Normal 9 3 2 2 5 3 3" xfId="41698" xr:uid="{00000000-0005-0000-0000-000094A20000}"/>
    <cellStyle name="Normal 9 3 2 2 5 4" xfId="41699" xr:uid="{00000000-0005-0000-0000-000095A20000}"/>
    <cellStyle name="Normal 9 3 2 2 5 4 2" xfId="41700" xr:uid="{00000000-0005-0000-0000-000096A20000}"/>
    <cellStyle name="Normal 9 3 2 2 5 4 3" xfId="41701" xr:uid="{00000000-0005-0000-0000-000097A20000}"/>
    <cellStyle name="Normal 9 3 2 2 5 5" xfId="41702" xr:uid="{00000000-0005-0000-0000-000098A20000}"/>
    <cellStyle name="Normal 9 3 2 2 5 5 2" xfId="41703" xr:uid="{00000000-0005-0000-0000-000099A20000}"/>
    <cellStyle name="Normal 9 3 2 2 5 5 3" xfId="41704" xr:uid="{00000000-0005-0000-0000-00009AA20000}"/>
    <cellStyle name="Normal 9 3 2 2 5 6" xfId="41705" xr:uid="{00000000-0005-0000-0000-00009BA20000}"/>
    <cellStyle name="Normal 9 3 2 2 5 7" xfId="41706" xr:uid="{00000000-0005-0000-0000-00009CA20000}"/>
    <cellStyle name="Normal 9 3 2 2 6" xfId="41707" xr:uid="{00000000-0005-0000-0000-00009DA20000}"/>
    <cellStyle name="Normal 9 3 2 2 6 2" xfId="41708" xr:uid="{00000000-0005-0000-0000-00009EA20000}"/>
    <cellStyle name="Normal 9 3 2 2 6 2 2" xfId="41709" xr:uid="{00000000-0005-0000-0000-00009FA20000}"/>
    <cellStyle name="Normal 9 3 2 2 6 2 3" xfId="41710" xr:uid="{00000000-0005-0000-0000-0000A0A20000}"/>
    <cellStyle name="Normal 9 3 2 2 6 3" xfId="41711" xr:uid="{00000000-0005-0000-0000-0000A1A20000}"/>
    <cellStyle name="Normal 9 3 2 2 6 3 2" xfId="41712" xr:uid="{00000000-0005-0000-0000-0000A2A20000}"/>
    <cellStyle name="Normal 9 3 2 2 6 3 3" xfId="41713" xr:uid="{00000000-0005-0000-0000-0000A3A20000}"/>
    <cellStyle name="Normal 9 3 2 2 6 4" xfId="41714" xr:uid="{00000000-0005-0000-0000-0000A4A20000}"/>
    <cellStyle name="Normal 9 3 2 2 6 4 2" xfId="41715" xr:uid="{00000000-0005-0000-0000-0000A5A20000}"/>
    <cellStyle name="Normal 9 3 2 2 6 4 3" xfId="41716" xr:uid="{00000000-0005-0000-0000-0000A6A20000}"/>
    <cellStyle name="Normal 9 3 2 2 6 5" xfId="41717" xr:uid="{00000000-0005-0000-0000-0000A7A20000}"/>
    <cellStyle name="Normal 9 3 2 2 6 5 2" xfId="41718" xr:uid="{00000000-0005-0000-0000-0000A8A20000}"/>
    <cellStyle name="Normal 9 3 2 2 6 5 3" xfId="41719" xr:uid="{00000000-0005-0000-0000-0000A9A20000}"/>
    <cellStyle name="Normal 9 3 2 2 6 6" xfId="41720" xr:uid="{00000000-0005-0000-0000-0000AAA20000}"/>
    <cellStyle name="Normal 9 3 2 2 6 7" xfId="41721" xr:uid="{00000000-0005-0000-0000-0000ABA20000}"/>
    <cellStyle name="Normal 9 3 2 2 7" xfId="41722" xr:uid="{00000000-0005-0000-0000-0000ACA20000}"/>
    <cellStyle name="Normal 9 3 2 2 7 2" xfId="41723" xr:uid="{00000000-0005-0000-0000-0000ADA20000}"/>
    <cellStyle name="Normal 9 3 2 2 7 2 2" xfId="41724" xr:uid="{00000000-0005-0000-0000-0000AEA20000}"/>
    <cellStyle name="Normal 9 3 2 2 7 2 3" xfId="41725" xr:uid="{00000000-0005-0000-0000-0000AFA20000}"/>
    <cellStyle name="Normal 9 3 2 2 7 3" xfId="41726" xr:uid="{00000000-0005-0000-0000-0000B0A20000}"/>
    <cellStyle name="Normal 9 3 2 2 7 3 2" xfId="41727" xr:uid="{00000000-0005-0000-0000-0000B1A20000}"/>
    <cellStyle name="Normal 9 3 2 2 7 3 3" xfId="41728" xr:uid="{00000000-0005-0000-0000-0000B2A20000}"/>
    <cellStyle name="Normal 9 3 2 2 7 4" xfId="41729" xr:uid="{00000000-0005-0000-0000-0000B3A20000}"/>
    <cellStyle name="Normal 9 3 2 2 7 4 2" xfId="41730" xr:uid="{00000000-0005-0000-0000-0000B4A20000}"/>
    <cellStyle name="Normal 9 3 2 2 7 4 3" xfId="41731" xr:uid="{00000000-0005-0000-0000-0000B5A20000}"/>
    <cellStyle name="Normal 9 3 2 2 7 5" xfId="41732" xr:uid="{00000000-0005-0000-0000-0000B6A20000}"/>
    <cellStyle name="Normal 9 3 2 2 7 5 2" xfId="41733" xr:uid="{00000000-0005-0000-0000-0000B7A20000}"/>
    <cellStyle name="Normal 9 3 2 2 7 5 3" xfId="41734" xr:uid="{00000000-0005-0000-0000-0000B8A20000}"/>
    <cellStyle name="Normal 9 3 2 2 7 6" xfId="41735" xr:uid="{00000000-0005-0000-0000-0000B9A20000}"/>
    <cellStyle name="Normal 9 3 2 2 7 7" xfId="41736" xr:uid="{00000000-0005-0000-0000-0000BAA20000}"/>
    <cellStyle name="Normal 9 3 2 2 8" xfId="41737" xr:uid="{00000000-0005-0000-0000-0000BBA20000}"/>
    <cellStyle name="Normal 9 3 2 2 8 2" xfId="41738" xr:uid="{00000000-0005-0000-0000-0000BCA20000}"/>
    <cellStyle name="Normal 9 3 2 2 8 2 2" xfId="41739" xr:uid="{00000000-0005-0000-0000-0000BDA20000}"/>
    <cellStyle name="Normal 9 3 2 2 8 2 3" xfId="41740" xr:uid="{00000000-0005-0000-0000-0000BEA20000}"/>
    <cellStyle name="Normal 9 3 2 2 8 3" xfId="41741" xr:uid="{00000000-0005-0000-0000-0000BFA20000}"/>
    <cellStyle name="Normal 9 3 2 2 8 3 2" xfId="41742" xr:uid="{00000000-0005-0000-0000-0000C0A20000}"/>
    <cellStyle name="Normal 9 3 2 2 8 3 3" xfId="41743" xr:uid="{00000000-0005-0000-0000-0000C1A20000}"/>
    <cellStyle name="Normal 9 3 2 2 8 4" xfId="41744" xr:uid="{00000000-0005-0000-0000-0000C2A20000}"/>
    <cellStyle name="Normal 9 3 2 2 8 4 2" xfId="41745" xr:uid="{00000000-0005-0000-0000-0000C3A20000}"/>
    <cellStyle name="Normal 9 3 2 2 8 4 3" xfId="41746" xr:uid="{00000000-0005-0000-0000-0000C4A20000}"/>
    <cellStyle name="Normal 9 3 2 2 8 5" xfId="41747" xr:uid="{00000000-0005-0000-0000-0000C5A20000}"/>
    <cellStyle name="Normal 9 3 2 2 8 5 2" xfId="41748" xr:uid="{00000000-0005-0000-0000-0000C6A20000}"/>
    <cellStyle name="Normal 9 3 2 2 8 5 3" xfId="41749" xr:uid="{00000000-0005-0000-0000-0000C7A20000}"/>
    <cellStyle name="Normal 9 3 2 2 8 6" xfId="41750" xr:uid="{00000000-0005-0000-0000-0000C8A20000}"/>
    <cellStyle name="Normal 9 3 2 2 8 7" xfId="41751" xr:uid="{00000000-0005-0000-0000-0000C9A20000}"/>
    <cellStyle name="Normal 9 3 2 2 9" xfId="41752" xr:uid="{00000000-0005-0000-0000-0000CAA20000}"/>
    <cellStyle name="Normal 9 3 2 2 9 2" xfId="41753" xr:uid="{00000000-0005-0000-0000-0000CBA20000}"/>
    <cellStyle name="Normal 9 3 2 2 9 3" xfId="41754" xr:uid="{00000000-0005-0000-0000-0000CCA20000}"/>
    <cellStyle name="Normal 9 3 2 3" xfId="41755" xr:uid="{00000000-0005-0000-0000-0000CDA20000}"/>
    <cellStyle name="Normal 9 3 2 3 10" xfId="41756" xr:uid="{00000000-0005-0000-0000-0000CEA20000}"/>
    <cellStyle name="Normal 9 3 2 3 11" xfId="41757" xr:uid="{00000000-0005-0000-0000-0000CFA20000}"/>
    <cellStyle name="Normal 9 3 2 3 2" xfId="41758" xr:uid="{00000000-0005-0000-0000-0000D0A20000}"/>
    <cellStyle name="Normal 9 3 2 3 2 2" xfId="41759" xr:uid="{00000000-0005-0000-0000-0000D1A20000}"/>
    <cellStyle name="Normal 9 3 2 3 2 2 2" xfId="41760" xr:uid="{00000000-0005-0000-0000-0000D2A20000}"/>
    <cellStyle name="Normal 9 3 2 3 2 2 2 2" xfId="41761" xr:uid="{00000000-0005-0000-0000-0000D3A20000}"/>
    <cellStyle name="Normal 9 3 2 3 2 2 2 3" xfId="41762" xr:uid="{00000000-0005-0000-0000-0000D4A20000}"/>
    <cellStyle name="Normal 9 3 2 3 2 2 3" xfId="41763" xr:uid="{00000000-0005-0000-0000-0000D5A20000}"/>
    <cellStyle name="Normal 9 3 2 3 2 2 3 2" xfId="41764" xr:uid="{00000000-0005-0000-0000-0000D6A20000}"/>
    <cellStyle name="Normal 9 3 2 3 2 2 3 3" xfId="41765" xr:uid="{00000000-0005-0000-0000-0000D7A20000}"/>
    <cellStyle name="Normal 9 3 2 3 2 2 4" xfId="41766" xr:uid="{00000000-0005-0000-0000-0000D8A20000}"/>
    <cellStyle name="Normal 9 3 2 3 2 2 4 2" xfId="41767" xr:uid="{00000000-0005-0000-0000-0000D9A20000}"/>
    <cellStyle name="Normal 9 3 2 3 2 2 4 3" xfId="41768" xr:uid="{00000000-0005-0000-0000-0000DAA20000}"/>
    <cellStyle name="Normal 9 3 2 3 2 2 5" xfId="41769" xr:uid="{00000000-0005-0000-0000-0000DBA20000}"/>
    <cellStyle name="Normal 9 3 2 3 2 2 5 2" xfId="41770" xr:uid="{00000000-0005-0000-0000-0000DCA20000}"/>
    <cellStyle name="Normal 9 3 2 3 2 2 5 3" xfId="41771" xr:uid="{00000000-0005-0000-0000-0000DDA20000}"/>
    <cellStyle name="Normal 9 3 2 3 2 2 6" xfId="41772" xr:uid="{00000000-0005-0000-0000-0000DEA20000}"/>
    <cellStyle name="Normal 9 3 2 3 2 2 7" xfId="41773" xr:uid="{00000000-0005-0000-0000-0000DFA20000}"/>
    <cellStyle name="Normal 9 3 2 3 2 3" xfId="41774" xr:uid="{00000000-0005-0000-0000-0000E0A20000}"/>
    <cellStyle name="Normal 9 3 2 3 2 3 2" xfId="41775" xr:uid="{00000000-0005-0000-0000-0000E1A20000}"/>
    <cellStyle name="Normal 9 3 2 3 2 3 3" xfId="41776" xr:uid="{00000000-0005-0000-0000-0000E2A20000}"/>
    <cellStyle name="Normal 9 3 2 3 2 4" xfId="41777" xr:uid="{00000000-0005-0000-0000-0000E3A20000}"/>
    <cellStyle name="Normal 9 3 2 3 2 4 2" xfId="41778" xr:uid="{00000000-0005-0000-0000-0000E4A20000}"/>
    <cellStyle name="Normal 9 3 2 3 2 4 3" xfId="41779" xr:uid="{00000000-0005-0000-0000-0000E5A20000}"/>
    <cellStyle name="Normal 9 3 2 3 2 5" xfId="41780" xr:uid="{00000000-0005-0000-0000-0000E6A20000}"/>
    <cellStyle name="Normal 9 3 2 3 2 5 2" xfId="41781" xr:uid="{00000000-0005-0000-0000-0000E7A20000}"/>
    <cellStyle name="Normal 9 3 2 3 2 5 3" xfId="41782" xr:uid="{00000000-0005-0000-0000-0000E8A20000}"/>
    <cellStyle name="Normal 9 3 2 3 2 6" xfId="41783" xr:uid="{00000000-0005-0000-0000-0000E9A20000}"/>
    <cellStyle name="Normal 9 3 2 3 2 6 2" xfId="41784" xr:uid="{00000000-0005-0000-0000-0000EAA20000}"/>
    <cellStyle name="Normal 9 3 2 3 2 6 3" xfId="41785" xr:uid="{00000000-0005-0000-0000-0000EBA20000}"/>
    <cellStyle name="Normal 9 3 2 3 2 7" xfId="41786" xr:uid="{00000000-0005-0000-0000-0000ECA20000}"/>
    <cellStyle name="Normal 9 3 2 3 2 8" xfId="41787" xr:uid="{00000000-0005-0000-0000-0000EDA20000}"/>
    <cellStyle name="Normal 9 3 2 3 3" xfId="41788" xr:uid="{00000000-0005-0000-0000-0000EEA20000}"/>
    <cellStyle name="Normal 9 3 2 3 3 2" xfId="41789" xr:uid="{00000000-0005-0000-0000-0000EFA20000}"/>
    <cellStyle name="Normal 9 3 2 3 3 2 2" xfId="41790" xr:uid="{00000000-0005-0000-0000-0000F0A20000}"/>
    <cellStyle name="Normal 9 3 2 3 3 2 3" xfId="41791" xr:uid="{00000000-0005-0000-0000-0000F1A20000}"/>
    <cellStyle name="Normal 9 3 2 3 3 3" xfId="41792" xr:uid="{00000000-0005-0000-0000-0000F2A20000}"/>
    <cellStyle name="Normal 9 3 2 3 3 3 2" xfId="41793" xr:uid="{00000000-0005-0000-0000-0000F3A20000}"/>
    <cellStyle name="Normal 9 3 2 3 3 3 3" xfId="41794" xr:uid="{00000000-0005-0000-0000-0000F4A20000}"/>
    <cellStyle name="Normal 9 3 2 3 3 4" xfId="41795" xr:uid="{00000000-0005-0000-0000-0000F5A20000}"/>
    <cellStyle name="Normal 9 3 2 3 3 4 2" xfId="41796" xr:uid="{00000000-0005-0000-0000-0000F6A20000}"/>
    <cellStyle name="Normal 9 3 2 3 3 4 3" xfId="41797" xr:uid="{00000000-0005-0000-0000-0000F7A20000}"/>
    <cellStyle name="Normal 9 3 2 3 3 5" xfId="41798" xr:uid="{00000000-0005-0000-0000-0000F8A20000}"/>
    <cellStyle name="Normal 9 3 2 3 3 5 2" xfId="41799" xr:uid="{00000000-0005-0000-0000-0000F9A20000}"/>
    <cellStyle name="Normal 9 3 2 3 3 5 3" xfId="41800" xr:uid="{00000000-0005-0000-0000-0000FAA20000}"/>
    <cellStyle name="Normal 9 3 2 3 3 6" xfId="41801" xr:uid="{00000000-0005-0000-0000-0000FBA20000}"/>
    <cellStyle name="Normal 9 3 2 3 3 7" xfId="41802" xr:uid="{00000000-0005-0000-0000-0000FCA20000}"/>
    <cellStyle name="Normal 9 3 2 3 4" xfId="41803" xr:uid="{00000000-0005-0000-0000-0000FDA20000}"/>
    <cellStyle name="Normal 9 3 2 3 4 2" xfId="41804" xr:uid="{00000000-0005-0000-0000-0000FEA20000}"/>
    <cellStyle name="Normal 9 3 2 3 4 2 2" xfId="41805" xr:uid="{00000000-0005-0000-0000-0000FFA20000}"/>
    <cellStyle name="Normal 9 3 2 3 4 2 3" xfId="41806" xr:uid="{00000000-0005-0000-0000-000000A30000}"/>
    <cellStyle name="Normal 9 3 2 3 4 3" xfId="41807" xr:uid="{00000000-0005-0000-0000-000001A30000}"/>
    <cellStyle name="Normal 9 3 2 3 4 3 2" xfId="41808" xr:uid="{00000000-0005-0000-0000-000002A30000}"/>
    <cellStyle name="Normal 9 3 2 3 4 3 3" xfId="41809" xr:uid="{00000000-0005-0000-0000-000003A30000}"/>
    <cellStyle name="Normal 9 3 2 3 4 4" xfId="41810" xr:uid="{00000000-0005-0000-0000-000004A30000}"/>
    <cellStyle name="Normal 9 3 2 3 4 4 2" xfId="41811" xr:uid="{00000000-0005-0000-0000-000005A30000}"/>
    <cellStyle name="Normal 9 3 2 3 4 4 3" xfId="41812" xr:uid="{00000000-0005-0000-0000-000006A30000}"/>
    <cellStyle name="Normal 9 3 2 3 4 5" xfId="41813" xr:uid="{00000000-0005-0000-0000-000007A30000}"/>
    <cellStyle name="Normal 9 3 2 3 4 5 2" xfId="41814" xr:uid="{00000000-0005-0000-0000-000008A30000}"/>
    <cellStyle name="Normal 9 3 2 3 4 5 3" xfId="41815" xr:uid="{00000000-0005-0000-0000-000009A30000}"/>
    <cellStyle name="Normal 9 3 2 3 4 6" xfId="41816" xr:uid="{00000000-0005-0000-0000-00000AA30000}"/>
    <cellStyle name="Normal 9 3 2 3 4 7" xfId="41817" xr:uid="{00000000-0005-0000-0000-00000BA30000}"/>
    <cellStyle name="Normal 9 3 2 3 5" xfId="41818" xr:uid="{00000000-0005-0000-0000-00000CA30000}"/>
    <cellStyle name="Normal 9 3 2 3 5 2" xfId="41819" xr:uid="{00000000-0005-0000-0000-00000DA30000}"/>
    <cellStyle name="Normal 9 3 2 3 5 2 2" xfId="41820" xr:uid="{00000000-0005-0000-0000-00000EA30000}"/>
    <cellStyle name="Normal 9 3 2 3 5 2 3" xfId="41821" xr:uid="{00000000-0005-0000-0000-00000FA30000}"/>
    <cellStyle name="Normal 9 3 2 3 5 3" xfId="41822" xr:uid="{00000000-0005-0000-0000-000010A30000}"/>
    <cellStyle name="Normal 9 3 2 3 5 3 2" xfId="41823" xr:uid="{00000000-0005-0000-0000-000011A30000}"/>
    <cellStyle name="Normal 9 3 2 3 5 3 3" xfId="41824" xr:uid="{00000000-0005-0000-0000-000012A30000}"/>
    <cellStyle name="Normal 9 3 2 3 5 4" xfId="41825" xr:uid="{00000000-0005-0000-0000-000013A30000}"/>
    <cellStyle name="Normal 9 3 2 3 5 4 2" xfId="41826" xr:uid="{00000000-0005-0000-0000-000014A30000}"/>
    <cellStyle name="Normal 9 3 2 3 5 4 3" xfId="41827" xr:uid="{00000000-0005-0000-0000-000015A30000}"/>
    <cellStyle name="Normal 9 3 2 3 5 5" xfId="41828" xr:uid="{00000000-0005-0000-0000-000016A30000}"/>
    <cellStyle name="Normal 9 3 2 3 5 5 2" xfId="41829" xr:uid="{00000000-0005-0000-0000-000017A30000}"/>
    <cellStyle name="Normal 9 3 2 3 5 5 3" xfId="41830" xr:uid="{00000000-0005-0000-0000-000018A30000}"/>
    <cellStyle name="Normal 9 3 2 3 5 6" xfId="41831" xr:uid="{00000000-0005-0000-0000-000019A30000}"/>
    <cellStyle name="Normal 9 3 2 3 5 7" xfId="41832" xr:uid="{00000000-0005-0000-0000-00001AA30000}"/>
    <cellStyle name="Normal 9 3 2 3 6" xfId="41833" xr:uid="{00000000-0005-0000-0000-00001BA30000}"/>
    <cellStyle name="Normal 9 3 2 3 6 2" xfId="41834" xr:uid="{00000000-0005-0000-0000-00001CA30000}"/>
    <cellStyle name="Normal 9 3 2 3 6 3" xfId="41835" xr:uid="{00000000-0005-0000-0000-00001DA30000}"/>
    <cellStyle name="Normal 9 3 2 3 7" xfId="41836" xr:uid="{00000000-0005-0000-0000-00001EA30000}"/>
    <cellStyle name="Normal 9 3 2 3 7 2" xfId="41837" xr:uid="{00000000-0005-0000-0000-00001FA30000}"/>
    <cellStyle name="Normal 9 3 2 3 7 3" xfId="41838" xr:uid="{00000000-0005-0000-0000-000020A30000}"/>
    <cellStyle name="Normal 9 3 2 3 8" xfId="41839" xr:uid="{00000000-0005-0000-0000-000021A30000}"/>
    <cellStyle name="Normal 9 3 2 3 8 2" xfId="41840" xr:uid="{00000000-0005-0000-0000-000022A30000}"/>
    <cellStyle name="Normal 9 3 2 3 8 3" xfId="41841" xr:uid="{00000000-0005-0000-0000-000023A30000}"/>
    <cellStyle name="Normal 9 3 2 3 9" xfId="41842" xr:uid="{00000000-0005-0000-0000-000024A30000}"/>
    <cellStyle name="Normal 9 3 2 3 9 2" xfId="41843" xr:uid="{00000000-0005-0000-0000-000025A30000}"/>
    <cellStyle name="Normal 9 3 2 3 9 3" xfId="41844" xr:uid="{00000000-0005-0000-0000-000026A30000}"/>
    <cellStyle name="Normal 9 3 2 4" xfId="41845" xr:uid="{00000000-0005-0000-0000-000027A30000}"/>
    <cellStyle name="Normal 9 3 2 4 2" xfId="41846" xr:uid="{00000000-0005-0000-0000-000028A30000}"/>
    <cellStyle name="Normal 9 3 2 4 2 2" xfId="41847" xr:uid="{00000000-0005-0000-0000-000029A30000}"/>
    <cellStyle name="Normal 9 3 2 4 2 2 2" xfId="41848" xr:uid="{00000000-0005-0000-0000-00002AA30000}"/>
    <cellStyle name="Normal 9 3 2 4 2 2 3" xfId="41849" xr:uid="{00000000-0005-0000-0000-00002BA30000}"/>
    <cellStyle name="Normal 9 3 2 4 2 3" xfId="41850" xr:uid="{00000000-0005-0000-0000-00002CA30000}"/>
    <cellStyle name="Normal 9 3 2 4 2 3 2" xfId="41851" xr:uid="{00000000-0005-0000-0000-00002DA30000}"/>
    <cellStyle name="Normal 9 3 2 4 2 3 3" xfId="41852" xr:uid="{00000000-0005-0000-0000-00002EA30000}"/>
    <cellStyle name="Normal 9 3 2 4 2 4" xfId="41853" xr:uid="{00000000-0005-0000-0000-00002FA30000}"/>
    <cellStyle name="Normal 9 3 2 4 2 4 2" xfId="41854" xr:uid="{00000000-0005-0000-0000-000030A30000}"/>
    <cellStyle name="Normal 9 3 2 4 2 4 3" xfId="41855" xr:uid="{00000000-0005-0000-0000-000031A30000}"/>
    <cellStyle name="Normal 9 3 2 4 2 5" xfId="41856" xr:uid="{00000000-0005-0000-0000-000032A30000}"/>
    <cellStyle name="Normal 9 3 2 4 2 5 2" xfId="41857" xr:uid="{00000000-0005-0000-0000-000033A30000}"/>
    <cellStyle name="Normal 9 3 2 4 2 5 3" xfId="41858" xr:uid="{00000000-0005-0000-0000-000034A30000}"/>
    <cellStyle name="Normal 9 3 2 4 2 6" xfId="41859" xr:uid="{00000000-0005-0000-0000-000035A30000}"/>
    <cellStyle name="Normal 9 3 2 4 2 7" xfId="41860" xr:uid="{00000000-0005-0000-0000-000036A30000}"/>
    <cellStyle name="Normal 9 3 2 4 3" xfId="41861" xr:uid="{00000000-0005-0000-0000-000037A30000}"/>
    <cellStyle name="Normal 9 3 2 4 3 2" xfId="41862" xr:uid="{00000000-0005-0000-0000-000038A30000}"/>
    <cellStyle name="Normal 9 3 2 4 3 3" xfId="41863" xr:uid="{00000000-0005-0000-0000-000039A30000}"/>
    <cellStyle name="Normal 9 3 2 4 4" xfId="41864" xr:uid="{00000000-0005-0000-0000-00003AA30000}"/>
    <cellStyle name="Normal 9 3 2 4 4 2" xfId="41865" xr:uid="{00000000-0005-0000-0000-00003BA30000}"/>
    <cellStyle name="Normal 9 3 2 4 4 3" xfId="41866" xr:uid="{00000000-0005-0000-0000-00003CA30000}"/>
    <cellStyle name="Normal 9 3 2 4 5" xfId="41867" xr:uid="{00000000-0005-0000-0000-00003DA30000}"/>
    <cellStyle name="Normal 9 3 2 4 5 2" xfId="41868" xr:uid="{00000000-0005-0000-0000-00003EA30000}"/>
    <cellStyle name="Normal 9 3 2 4 5 3" xfId="41869" xr:uid="{00000000-0005-0000-0000-00003FA30000}"/>
    <cellStyle name="Normal 9 3 2 4 6" xfId="41870" xr:uid="{00000000-0005-0000-0000-000040A30000}"/>
    <cellStyle name="Normal 9 3 2 4 6 2" xfId="41871" xr:uid="{00000000-0005-0000-0000-000041A30000}"/>
    <cellStyle name="Normal 9 3 2 4 6 3" xfId="41872" xr:uid="{00000000-0005-0000-0000-000042A30000}"/>
    <cellStyle name="Normal 9 3 2 4 7" xfId="41873" xr:uid="{00000000-0005-0000-0000-000043A30000}"/>
    <cellStyle name="Normal 9 3 2 4 8" xfId="41874" xr:uid="{00000000-0005-0000-0000-000044A30000}"/>
    <cellStyle name="Normal 9 3 2 5" xfId="41875" xr:uid="{00000000-0005-0000-0000-000045A30000}"/>
    <cellStyle name="Normal 9 3 2 5 2" xfId="41876" xr:uid="{00000000-0005-0000-0000-000046A30000}"/>
    <cellStyle name="Normal 9 3 2 5 2 2" xfId="41877" xr:uid="{00000000-0005-0000-0000-000047A30000}"/>
    <cellStyle name="Normal 9 3 2 5 2 2 2" xfId="41878" xr:uid="{00000000-0005-0000-0000-000048A30000}"/>
    <cellStyle name="Normal 9 3 2 5 2 2 3" xfId="41879" xr:uid="{00000000-0005-0000-0000-000049A30000}"/>
    <cellStyle name="Normal 9 3 2 5 2 3" xfId="41880" xr:uid="{00000000-0005-0000-0000-00004AA30000}"/>
    <cellStyle name="Normal 9 3 2 5 2 3 2" xfId="41881" xr:uid="{00000000-0005-0000-0000-00004BA30000}"/>
    <cellStyle name="Normal 9 3 2 5 2 3 3" xfId="41882" xr:uid="{00000000-0005-0000-0000-00004CA30000}"/>
    <cellStyle name="Normal 9 3 2 5 2 4" xfId="41883" xr:uid="{00000000-0005-0000-0000-00004DA30000}"/>
    <cellStyle name="Normal 9 3 2 5 2 4 2" xfId="41884" xr:uid="{00000000-0005-0000-0000-00004EA30000}"/>
    <cellStyle name="Normal 9 3 2 5 2 4 3" xfId="41885" xr:uid="{00000000-0005-0000-0000-00004FA30000}"/>
    <cellStyle name="Normal 9 3 2 5 2 5" xfId="41886" xr:uid="{00000000-0005-0000-0000-000050A30000}"/>
    <cellStyle name="Normal 9 3 2 5 2 5 2" xfId="41887" xr:uid="{00000000-0005-0000-0000-000051A30000}"/>
    <cellStyle name="Normal 9 3 2 5 2 5 3" xfId="41888" xr:uid="{00000000-0005-0000-0000-000052A30000}"/>
    <cellStyle name="Normal 9 3 2 5 2 6" xfId="41889" xr:uid="{00000000-0005-0000-0000-000053A30000}"/>
    <cellStyle name="Normal 9 3 2 5 2 7" xfId="41890" xr:uid="{00000000-0005-0000-0000-000054A30000}"/>
    <cellStyle name="Normal 9 3 2 5 3" xfId="41891" xr:uid="{00000000-0005-0000-0000-000055A30000}"/>
    <cellStyle name="Normal 9 3 2 5 3 2" xfId="41892" xr:uid="{00000000-0005-0000-0000-000056A30000}"/>
    <cellStyle name="Normal 9 3 2 5 3 3" xfId="41893" xr:uid="{00000000-0005-0000-0000-000057A30000}"/>
    <cellStyle name="Normal 9 3 2 5 4" xfId="41894" xr:uid="{00000000-0005-0000-0000-000058A30000}"/>
    <cellStyle name="Normal 9 3 2 5 4 2" xfId="41895" xr:uid="{00000000-0005-0000-0000-000059A30000}"/>
    <cellStyle name="Normal 9 3 2 5 4 3" xfId="41896" xr:uid="{00000000-0005-0000-0000-00005AA30000}"/>
    <cellStyle name="Normal 9 3 2 5 5" xfId="41897" xr:uid="{00000000-0005-0000-0000-00005BA30000}"/>
    <cellStyle name="Normal 9 3 2 5 5 2" xfId="41898" xr:uid="{00000000-0005-0000-0000-00005CA30000}"/>
    <cellStyle name="Normal 9 3 2 5 5 3" xfId="41899" xr:uid="{00000000-0005-0000-0000-00005DA30000}"/>
    <cellStyle name="Normal 9 3 2 5 6" xfId="41900" xr:uid="{00000000-0005-0000-0000-00005EA30000}"/>
    <cellStyle name="Normal 9 3 2 5 6 2" xfId="41901" xr:uid="{00000000-0005-0000-0000-00005FA30000}"/>
    <cellStyle name="Normal 9 3 2 5 6 3" xfId="41902" xr:uid="{00000000-0005-0000-0000-000060A30000}"/>
    <cellStyle name="Normal 9 3 2 5 7" xfId="41903" xr:uid="{00000000-0005-0000-0000-000061A30000}"/>
    <cellStyle name="Normal 9 3 2 5 8" xfId="41904" xr:uid="{00000000-0005-0000-0000-000062A30000}"/>
    <cellStyle name="Normal 9 3 2 6" xfId="41905" xr:uid="{00000000-0005-0000-0000-000063A30000}"/>
    <cellStyle name="Normal 9 3 2 6 2" xfId="41906" xr:uid="{00000000-0005-0000-0000-000064A30000}"/>
    <cellStyle name="Normal 9 3 2 6 2 2" xfId="41907" xr:uid="{00000000-0005-0000-0000-000065A30000}"/>
    <cellStyle name="Normal 9 3 2 6 2 3" xfId="41908" xr:uid="{00000000-0005-0000-0000-000066A30000}"/>
    <cellStyle name="Normal 9 3 2 6 3" xfId="41909" xr:uid="{00000000-0005-0000-0000-000067A30000}"/>
    <cellStyle name="Normal 9 3 2 6 3 2" xfId="41910" xr:uid="{00000000-0005-0000-0000-000068A30000}"/>
    <cellStyle name="Normal 9 3 2 6 3 3" xfId="41911" xr:uid="{00000000-0005-0000-0000-000069A30000}"/>
    <cellStyle name="Normal 9 3 2 6 4" xfId="41912" xr:uid="{00000000-0005-0000-0000-00006AA30000}"/>
    <cellStyle name="Normal 9 3 2 6 4 2" xfId="41913" xr:uid="{00000000-0005-0000-0000-00006BA30000}"/>
    <cellStyle name="Normal 9 3 2 6 4 3" xfId="41914" xr:uid="{00000000-0005-0000-0000-00006CA30000}"/>
    <cellStyle name="Normal 9 3 2 6 5" xfId="41915" xr:uid="{00000000-0005-0000-0000-00006DA30000}"/>
    <cellStyle name="Normal 9 3 2 6 5 2" xfId="41916" xr:uid="{00000000-0005-0000-0000-00006EA30000}"/>
    <cellStyle name="Normal 9 3 2 6 5 3" xfId="41917" xr:uid="{00000000-0005-0000-0000-00006FA30000}"/>
    <cellStyle name="Normal 9 3 2 6 6" xfId="41918" xr:uid="{00000000-0005-0000-0000-000070A30000}"/>
    <cellStyle name="Normal 9 3 2 6 7" xfId="41919" xr:uid="{00000000-0005-0000-0000-000071A30000}"/>
    <cellStyle name="Normal 9 3 2 7" xfId="41920" xr:uid="{00000000-0005-0000-0000-000072A30000}"/>
    <cellStyle name="Normal 9 3 2 7 2" xfId="41921" xr:uid="{00000000-0005-0000-0000-000073A30000}"/>
    <cellStyle name="Normal 9 3 2 7 2 2" xfId="41922" xr:uid="{00000000-0005-0000-0000-000074A30000}"/>
    <cellStyle name="Normal 9 3 2 7 2 3" xfId="41923" xr:uid="{00000000-0005-0000-0000-000075A30000}"/>
    <cellStyle name="Normal 9 3 2 7 3" xfId="41924" xr:uid="{00000000-0005-0000-0000-000076A30000}"/>
    <cellStyle name="Normal 9 3 2 7 3 2" xfId="41925" xr:uid="{00000000-0005-0000-0000-000077A30000}"/>
    <cellStyle name="Normal 9 3 2 7 3 3" xfId="41926" xr:uid="{00000000-0005-0000-0000-000078A30000}"/>
    <cellStyle name="Normal 9 3 2 7 4" xfId="41927" xr:uid="{00000000-0005-0000-0000-000079A30000}"/>
    <cellStyle name="Normal 9 3 2 7 4 2" xfId="41928" xr:uid="{00000000-0005-0000-0000-00007AA30000}"/>
    <cellStyle name="Normal 9 3 2 7 4 3" xfId="41929" xr:uid="{00000000-0005-0000-0000-00007BA30000}"/>
    <cellStyle name="Normal 9 3 2 7 5" xfId="41930" xr:uid="{00000000-0005-0000-0000-00007CA30000}"/>
    <cellStyle name="Normal 9 3 2 7 5 2" xfId="41931" xr:uid="{00000000-0005-0000-0000-00007DA30000}"/>
    <cellStyle name="Normal 9 3 2 7 5 3" xfId="41932" xr:uid="{00000000-0005-0000-0000-00007EA30000}"/>
    <cellStyle name="Normal 9 3 2 7 6" xfId="41933" xr:uid="{00000000-0005-0000-0000-00007FA30000}"/>
    <cellStyle name="Normal 9 3 2 7 7" xfId="41934" xr:uid="{00000000-0005-0000-0000-000080A30000}"/>
    <cellStyle name="Normal 9 3 2 8" xfId="41935" xr:uid="{00000000-0005-0000-0000-000081A30000}"/>
    <cellStyle name="Normal 9 3 2 8 2" xfId="41936" xr:uid="{00000000-0005-0000-0000-000082A30000}"/>
    <cellStyle name="Normal 9 3 2 8 2 2" xfId="41937" xr:uid="{00000000-0005-0000-0000-000083A30000}"/>
    <cellStyle name="Normal 9 3 2 8 2 3" xfId="41938" xr:uid="{00000000-0005-0000-0000-000084A30000}"/>
    <cellStyle name="Normal 9 3 2 8 3" xfId="41939" xr:uid="{00000000-0005-0000-0000-000085A30000}"/>
    <cellStyle name="Normal 9 3 2 8 3 2" xfId="41940" xr:uid="{00000000-0005-0000-0000-000086A30000}"/>
    <cellStyle name="Normal 9 3 2 8 3 3" xfId="41941" xr:uid="{00000000-0005-0000-0000-000087A30000}"/>
    <cellStyle name="Normal 9 3 2 8 4" xfId="41942" xr:uid="{00000000-0005-0000-0000-000088A30000}"/>
    <cellStyle name="Normal 9 3 2 8 4 2" xfId="41943" xr:uid="{00000000-0005-0000-0000-000089A30000}"/>
    <cellStyle name="Normal 9 3 2 8 4 3" xfId="41944" xr:uid="{00000000-0005-0000-0000-00008AA30000}"/>
    <cellStyle name="Normal 9 3 2 8 5" xfId="41945" xr:uid="{00000000-0005-0000-0000-00008BA30000}"/>
    <cellStyle name="Normal 9 3 2 8 5 2" xfId="41946" xr:uid="{00000000-0005-0000-0000-00008CA30000}"/>
    <cellStyle name="Normal 9 3 2 8 5 3" xfId="41947" xr:uid="{00000000-0005-0000-0000-00008DA30000}"/>
    <cellStyle name="Normal 9 3 2 8 6" xfId="41948" xr:uid="{00000000-0005-0000-0000-00008EA30000}"/>
    <cellStyle name="Normal 9 3 2 8 7" xfId="41949" xr:uid="{00000000-0005-0000-0000-00008FA30000}"/>
    <cellStyle name="Normal 9 3 2 9" xfId="41950" xr:uid="{00000000-0005-0000-0000-000090A30000}"/>
    <cellStyle name="Normal 9 3 2 9 2" xfId="41951" xr:uid="{00000000-0005-0000-0000-000091A30000}"/>
    <cellStyle name="Normal 9 3 2 9 2 2" xfId="41952" xr:uid="{00000000-0005-0000-0000-000092A30000}"/>
    <cellStyle name="Normal 9 3 2 9 2 3" xfId="41953" xr:uid="{00000000-0005-0000-0000-000093A30000}"/>
    <cellStyle name="Normal 9 3 2 9 3" xfId="41954" xr:uid="{00000000-0005-0000-0000-000094A30000}"/>
    <cellStyle name="Normal 9 3 2 9 3 2" xfId="41955" xr:uid="{00000000-0005-0000-0000-000095A30000}"/>
    <cellStyle name="Normal 9 3 2 9 3 3" xfId="41956" xr:uid="{00000000-0005-0000-0000-000096A30000}"/>
    <cellStyle name="Normal 9 3 2 9 4" xfId="41957" xr:uid="{00000000-0005-0000-0000-000097A30000}"/>
    <cellStyle name="Normal 9 3 2 9 4 2" xfId="41958" xr:uid="{00000000-0005-0000-0000-000098A30000}"/>
    <cellStyle name="Normal 9 3 2 9 4 3" xfId="41959" xr:uid="{00000000-0005-0000-0000-000099A30000}"/>
    <cellStyle name="Normal 9 3 2 9 5" xfId="41960" xr:uid="{00000000-0005-0000-0000-00009AA30000}"/>
    <cellStyle name="Normal 9 3 2 9 5 2" xfId="41961" xr:uid="{00000000-0005-0000-0000-00009BA30000}"/>
    <cellStyle name="Normal 9 3 2 9 5 3" xfId="41962" xr:uid="{00000000-0005-0000-0000-00009CA30000}"/>
    <cellStyle name="Normal 9 3 2 9 6" xfId="41963" xr:uid="{00000000-0005-0000-0000-00009DA30000}"/>
    <cellStyle name="Normal 9 3 2 9 7" xfId="41964" xr:uid="{00000000-0005-0000-0000-00009EA30000}"/>
    <cellStyle name="Normal 9 3 3" xfId="41965" xr:uid="{00000000-0005-0000-0000-00009FA30000}"/>
    <cellStyle name="Normal 9 3 3 10" xfId="41966" xr:uid="{00000000-0005-0000-0000-0000A0A30000}"/>
    <cellStyle name="Normal 9 3 3 10 2" xfId="41967" xr:uid="{00000000-0005-0000-0000-0000A1A30000}"/>
    <cellStyle name="Normal 9 3 3 10 3" xfId="41968" xr:uid="{00000000-0005-0000-0000-0000A2A30000}"/>
    <cellStyle name="Normal 9 3 3 11" xfId="41969" xr:uid="{00000000-0005-0000-0000-0000A3A30000}"/>
    <cellStyle name="Normal 9 3 3 11 2" xfId="41970" xr:uid="{00000000-0005-0000-0000-0000A4A30000}"/>
    <cellStyle name="Normal 9 3 3 11 3" xfId="41971" xr:uid="{00000000-0005-0000-0000-0000A5A30000}"/>
    <cellStyle name="Normal 9 3 3 12" xfId="41972" xr:uid="{00000000-0005-0000-0000-0000A6A30000}"/>
    <cellStyle name="Normal 9 3 3 12 2" xfId="41973" xr:uid="{00000000-0005-0000-0000-0000A7A30000}"/>
    <cellStyle name="Normal 9 3 3 12 3" xfId="41974" xr:uid="{00000000-0005-0000-0000-0000A8A30000}"/>
    <cellStyle name="Normal 9 3 3 13" xfId="41975" xr:uid="{00000000-0005-0000-0000-0000A9A30000}"/>
    <cellStyle name="Normal 9 3 3 14" xfId="41976" xr:uid="{00000000-0005-0000-0000-0000AAA30000}"/>
    <cellStyle name="Normal 9 3 3 2" xfId="41977" xr:uid="{00000000-0005-0000-0000-0000ABA30000}"/>
    <cellStyle name="Normal 9 3 3 2 10" xfId="41978" xr:uid="{00000000-0005-0000-0000-0000ACA30000}"/>
    <cellStyle name="Normal 9 3 3 2 11" xfId="41979" xr:uid="{00000000-0005-0000-0000-0000ADA30000}"/>
    <cellStyle name="Normal 9 3 3 2 2" xfId="41980" xr:uid="{00000000-0005-0000-0000-0000AEA30000}"/>
    <cellStyle name="Normal 9 3 3 2 2 2" xfId="41981" xr:uid="{00000000-0005-0000-0000-0000AFA30000}"/>
    <cellStyle name="Normal 9 3 3 2 2 2 2" xfId="41982" xr:uid="{00000000-0005-0000-0000-0000B0A30000}"/>
    <cellStyle name="Normal 9 3 3 2 2 2 2 2" xfId="41983" xr:uid="{00000000-0005-0000-0000-0000B1A30000}"/>
    <cellStyle name="Normal 9 3 3 2 2 2 2 3" xfId="41984" xr:uid="{00000000-0005-0000-0000-0000B2A30000}"/>
    <cellStyle name="Normal 9 3 3 2 2 2 3" xfId="41985" xr:uid="{00000000-0005-0000-0000-0000B3A30000}"/>
    <cellStyle name="Normal 9 3 3 2 2 2 3 2" xfId="41986" xr:uid="{00000000-0005-0000-0000-0000B4A30000}"/>
    <cellStyle name="Normal 9 3 3 2 2 2 3 3" xfId="41987" xr:uid="{00000000-0005-0000-0000-0000B5A30000}"/>
    <cellStyle name="Normal 9 3 3 2 2 2 4" xfId="41988" xr:uid="{00000000-0005-0000-0000-0000B6A30000}"/>
    <cellStyle name="Normal 9 3 3 2 2 2 4 2" xfId="41989" xr:uid="{00000000-0005-0000-0000-0000B7A30000}"/>
    <cellStyle name="Normal 9 3 3 2 2 2 4 3" xfId="41990" xr:uid="{00000000-0005-0000-0000-0000B8A30000}"/>
    <cellStyle name="Normal 9 3 3 2 2 2 5" xfId="41991" xr:uid="{00000000-0005-0000-0000-0000B9A30000}"/>
    <cellStyle name="Normal 9 3 3 2 2 2 5 2" xfId="41992" xr:uid="{00000000-0005-0000-0000-0000BAA30000}"/>
    <cellStyle name="Normal 9 3 3 2 2 2 5 3" xfId="41993" xr:uid="{00000000-0005-0000-0000-0000BBA30000}"/>
    <cellStyle name="Normal 9 3 3 2 2 2 6" xfId="41994" xr:uid="{00000000-0005-0000-0000-0000BCA30000}"/>
    <cellStyle name="Normal 9 3 3 2 2 2 7" xfId="41995" xr:uid="{00000000-0005-0000-0000-0000BDA30000}"/>
    <cellStyle name="Normal 9 3 3 2 2 3" xfId="41996" xr:uid="{00000000-0005-0000-0000-0000BEA30000}"/>
    <cellStyle name="Normal 9 3 3 2 2 3 2" xfId="41997" xr:uid="{00000000-0005-0000-0000-0000BFA30000}"/>
    <cellStyle name="Normal 9 3 3 2 2 3 3" xfId="41998" xr:uid="{00000000-0005-0000-0000-0000C0A30000}"/>
    <cellStyle name="Normal 9 3 3 2 2 4" xfId="41999" xr:uid="{00000000-0005-0000-0000-0000C1A30000}"/>
    <cellStyle name="Normal 9 3 3 2 2 4 2" xfId="42000" xr:uid="{00000000-0005-0000-0000-0000C2A30000}"/>
    <cellStyle name="Normal 9 3 3 2 2 4 3" xfId="42001" xr:uid="{00000000-0005-0000-0000-0000C3A30000}"/>
    <cellStyle name="Normal 9 3 3 2 2 5" xfId="42002" xr:uid="{00000000-0005-0000-0000-0000C4A30000}"/>
    <cellStyle name="Normal 9 3 3 2 2 5 2" xfId="42003" xr:uid="{00000000-0005-0000-0000-0000C5A30000}"/>
    <cellStyle name="Normal 9 3 3 2 2 5 3" xfId="42004" xr:uid="{00000000-0005-0000-0000-0000C6A30000}"/>
    <cellStyle name="Normal 9 3 3 2 2 6" xfId="42005" xr:uid="{00000000-0005-0000-0000-0000C7A30000}"/>
    <cellStyle name="Normal 9 3 3 2 2 6 2" xfId="42006" xr:uid="{00000000-0005-0000-0000-0000C8A30000}"/>
    <cellStyle name="Normal 9 3 3 2 2 6 3" xfId="42007" xr:uid="{00000000-0005-0000-0000-0000C9A30000}"/>
    <cellStyle name="Normal 9 3 3 2 2 7" xfId="42008" xr:uid="{00000000-0005-0000-0000-0000CAA30000}"/>
    <cellStyle name="Normal 9 3 3 2 2 8" xfId="42009" xr:uid="{00000000-0005-0000-0000-0000CBA30000}"/>
    <cellStyle name="Normal 9 3 3 2 3" xfId="42010" xr:uid="{00000000-0005-0000-0000-0000CCA30000}"/>
    <cellStyle name="Normal 9 3 3 2 3 2" xfId="42011" xr:uid="{00000000-0005-0000-0000-0000CDA30000}"/>
    <cellStyle name="Normal 9 3 3 2 3 2 2" xfId="42012" xr:uid="{00000000-0005-0000-0000-0000CEA30000}"/>
    <cellStyle name="Normal 9 3 3 2 3 2 3" xfId="42013" xr:uid="{00000000-0005-0000-0000-0000CFA30000}"/>
    <cellStyle name="Normal 9 3 3 2 3 3" xfId="42014" xr:uid="{00000000-0005-0000-0000-0000D0A30000}"/>
    <cellStyle name="Normal 9 3 3 2 3 3 2" xfId="42015" xr:uid="{00000000-0005-0000-0000-0000D1A30000}"/>
    <cellStyle name="Normal 9 3 3 2 3 3 3" xfId="42016" xr:uid="{00000000-0005-0000-0000-0000D2A30000}"/>
    <cellStyle name="Normal 9 3 3 2 3 4" xfId="42017" xr:uid="{00000000-0005-0000-0000-0000D3A30000}"/>
    <cellStyle name="Normal 9 3 3 2 3 4 2" xfId="42018" xr:uid="{00000000-0005-0000-0000-0000D4A30000}"/>
    <cellStyle name="Normal 9 3 3 2 3 4 3" xfId="42019" xr:uid="{00000000-0005-0000-0000-0000D5A30000}"/>
    <cellStyle name="Normal 9 3 3 2 3 5" xfId="42020" xr:uid="{00000000-0005-0000-0000-0000D6A30000}"/>
    <cellStyle name="Normal 9 3 3 2 3 5 2" xfId="42021" xr:uid="{00000000-0005-0000-0000-0000D7A30000}"/>
    <cellStyle name="Normal 9 3 3 2 3 5 3" xfId="42022" xr:uid="{00000000-0005-0000-0000-0000D8A30000}"/>
    <cellStyle name="Normal 9 3 3 2 3 6" xfId="42023" xr:uid="{00000000-0005-0000-0000-0000D9A30000}"/>
    <cellStyle name="Normal 9 3 3 2 3 7" xfId="42024" xr:uid="{00000000-0005-0000-0000-0000DAA30000}"/>
    <cellStyle name="Normal 9 3 3 2 4" xfId="42025" xr:uid="{00000000-0005-0000-0000-0000DBA30000}"/>
    <cellStyle name="Normal 9 3 3 2 4 2" xfId="42026" xr:uid="{00000000-0005-0000-0000-0000DCA30000}"/>
    <cellStyle name="Normal 9 3 3 2 4 2 2" xfId="42027" xr:uid="{00000000-0005-0000-0000-0000DDA30000}"/>
    <cellStyle name="Normal 9 3 3 2 4 2 3" xfId="42028" xr:uid="{00000000-0005-0000-0000-0000DEA30000}"/>
    <cellStyle name="Normal 9 3 3 2 4 3" xfId="42029" xr:uid="{00000000-0005-0000-0000-0000DFA30000}"/>
    <cellStyle name="Normal 9 3 3 2 4 3 2" xfId="42030" xr:uid="{00000000-0005-0000-0000-0000E0A30000}"/>
    <cellStyle name="Normal 9 3 3 2 4 3 3" xfId="42031" xr:uid="{00000000-0005-0000-0000-0000E1A30000}"/>
    <cellStyle name="Normal 9 3 3 2 4 4" xfId="42032" xr:uid="{00000000-0005-0000-0000-0000E2A30000}"/>
    <cellStyle name="Normal 9 3 3 2 4 4 2" xfId="42033" xr:uid="{00000000-0005-0000-0000-0000E3A30000}"/>
    <cellStyle name="Normal 9 3 3 2 4 4 3" xfId="42034" xr:uid="{00000000-0005-0000-0000-0000E4A30000}"/>
    <cellStyle name="Normal 9 3 3 2 4 5" xfId="42035" xr:uid="{00000000-0005-0000-0000-0000E5A30000}"/>
    <cellStyle name="Normal 9 3 3 2 4 5 2" xfId="42036" xr:uid="{00000000-0005-0000-0000-0000E6A30000}"/>
    <cellStyle name="Normal 9 3 3 2 4 5 3" xfId="42037" xr:uid="{00000000-0005-0000-0000-0000E7A30000}"/>
    <cellStyle name="Normal 9 3 3 2 4 6" xfId="42038" xr:uid="{00000000-0005-0000-0000-0000E8A30000}"/>
    <cellStyle name="Normal 9 3 3 2 4 7" xfId="42039" xr:uid="{00000000-0005-0000-0000-0000E9A30000}"/>
    <cellStyle name="Normal 9 3 3 2 5" xfId="42040" xr:uid="{00000000-0005-0000-0000-0000EAA30000}"/>
    <cellStyle name="Normal 9 3 3 2 5 2" xfId="42041" xr:uid="{00000000-0005-0000-0000-0000EBA30000}"/>
    <cellStyle name="Normal 9 3 3 2 5 2 2" xfId="42042" xr:uid="{00000000-0005-0000-0000-0000ECA30000}"/>
    <cellStyle name="Normal 9 3 3 2 5 2 3" xfId="42043" xr:uid="{00000000-0005-0000-0000-0000EDA30000}"/>
    <cellStyle name="Normal 9 3 3 2 5 3" xfId="42044" xr:uid="{00000000-0005-0000-0000-0000EEA30000}"/>
    <cellStyle name="Normal 9 3 3 2 5 3 2" xfId="42045" xr:uid="{00000000-0005-0000-0000-0000EFA30000}"/>
    <cellStyle name="Normal 9 3 3 2 5 3 3" xfId="42046" xr:uid="{00000000-0005-0000-0000-0000F0A30000}"/>
    <cellStyle name="Normal 9 3 3 2 5 4" xfId="42047" xr:uid="{00000000-0005-0000-0000-0000F1A30000}"/>
    <cellStyle name="Normal 9 3 3 2 5 4 2" xfId="42048" xr:uid="{00000000-0005-0000-0000-0000F2A30000}"/>
    <cellStyle name="Normal 9 3 3 2 5 4 3" xfId="42049" xr:uid="{00000000-0005-0000-0000-0000F3A30000}"/>
    <cellStyle name="Normal 9 3 3 2 5 5" xfId="42050" xr:uid="{00000000-0005-0000-0000-0000F4A30000}"/>
    <cellStyle name="Normal 9 3 3 2 5 5 2" xfId="42051" xr:uid="{00000000-0005-0000-0000-0000F5A30000}"/>
    <cellStyle name="Normal 9 3 3 2 5 5 3" xfId="42052" xr:uid="{00000000-0005-0000-0000-0000F6A30000}"/>
    <cellStyle name="Normal 9 3 3 2 5 6" xfId="42053" xr:uid="{00000000-0005-0000-0000-0000F7A30000}"/>
    <cellStyle name="Normal 9 3 3 2 5 7" xfId="42054" xr:uid="{00000000-0005-0000-0000-0000F8A30000}"/>
    <cellStyle name="Normal 9 3 3 2 6" xfId="42055" xr:uid="{00000000-0005-0000-0000-0000F9A30000}"/>
    <cellStyle name="Normal 9 3 3 2 6 2" xfId="42056" xr:uid="{00000000-0005-0000-0000-0000FAA30000}"/>
    <cellStyle name="Normal 9 3 3 2 6 3" xfId="42057" xr:uid="{00000000-0005-0000-0000-0000FBA30000}"/>
    <cellStyle name="Normal 9 3 3 2 7" xfId="42058" xr:uid="{00000000-0005-0000-0000-0000FCA30000}"/>
    <cellStyle name="Normal 9 3 3 2 7 2" xfId="42059" xr:uid="{00000000-0005-0000-0000-0000FDA30000}"/>
    <cellStyle name="Normal 9 3 3 2 7 3" xfId="42060" xr:uid="{00000000-0005-0000-0000-0000FEA30000}"/>
    <cellStyle name="Normal 9 3 3 2 8" xfId="42061" xr:uid="{00000000-0005-0000-0000-0000FFA30000}"/>
    <cellStyle name="Normal 9 3 3 2 8 2" xfId="42062" xr:uid="{00000000-0005-0000-0000-000000A40000}"/>
    <cellStyle name="Normal 9 3 3 2 8 3" xfId="42063" xr:uid="{00000000-0005-0000-0000-000001A40000}"/>
    <cellStyle name="Normal 9 3 3 2 9" xfId="42064" xr:uid="{00000000-0005-0000-0000-000002A40000}"/>
    <cellStyle name="Normal 9 3 3 2 9 2" xfId="42065" xr:uid="{00000000-0005-0000-0000-000003A40000}"/>
    <cellStyle name="Normal 9 3 3 2 9 3" xfId="42066" xr:uid="{00000000-0005-0000-0000-000004A40000}"/>
    <cellStyle name="Normal 9 3 3 3" xfId="42067" xr:uid="{00000000-0005-0000-0000-000005A40000}"/>
    <cellStyle name="Normal 9 3 3 3 2" xfId="42068" xr:uid="{00000000-0005-0000-0000-000006A40000}"/>
    <cellStyle name="Normal 9 3 3 3 2 2" xfId="42069" xr:uid="{00000000-0005-0000-0000-000007A40000}"/>
    <cellStyle name="Normal 9 3 3 3 2 2 2" xfId="42070" xr:uid="{00000000-0005-0000-0000-000008A40000}"/>
    <cellStyle name="Normal 9 3 3 3 2 2 3" xfId="42071" xr:uid="{00000000-0005-0000-0000-000009A40000}"/>
    <cellStyle name="Normal 9 3 3 3 2 3" xfId="42072" xr:uid="{00000000-0005-0000-0000-00000AA40000}"/>
    <cellStyle name="Normal 9 3 3 3 2 3 2" xfId="42073" xr:uid="{00000000-0005-0000-0000-00000BA40000}"/>
    <cellStyle name="Normal 9 3 3 3 2 3 3" xfId="42074" xr:uid="{00000000-0005-0000-0000-00000CA40000}"/>
    <cellStyle name="Normal 9 3 3 3 2 4" xfId="42075" xr:uid="{00000000-0005-0000-0000-00000DA40000}"/>
    <cellStyle name="Normal 9 3 3 3 2 4 2" xfId="42076" xr:uid="{00000000-0005-0000-0000-00000EA40000}"/>
    <cellStyle name="Normal 9 3 3 3 2 4 3" xfId="42077" xr:uid="{00000000-0005-0000-0000-00000FA40000}"/>
    <cellStyle name="Normal 9 3 3 3 2 5" xfId="42078" xr:uid="{00000000-0005-0000-0000-000010A40000}"/>
    <cellStyle name="Normal 9 3 3 3 2 5 2" xfId="42079" xr:uid="{00000000-0005-0000-0000-000011A40000}"/>
    <cellStyle name="Normal 9 3 3 3 2 5 3" xfId="42080" xr:uid="{00000000-0005-0000-0000-000012A40000}"/>
    <cellStyle name="Normal 9 3 3 3 2 6" xfId="42081" xr:uid="{00000000-0005-0000-0000-000013A40000}"/>
    <cellStyle name="Normal 9 3 3 3 2 7" xfId="42082" xr:uid="{00000000-0005-0000-0000-000014A40000}"/>
    <cellStyle name="Normal 9 3 3 3 3" xfId="42083" xr:uid="{00000000-0005-0000-0000-000015A40000}"/>
    <cellStyle name="Normal 9 3 3 3 3 2" xfId="42084" xr:uid="{00000000-0005-0000-0000-000016A40000}"/>
    <cellStyle name="Normal 9 3 3 3 3 3" xfId="42085" xr:uid="{00000000-0005-0000-0000-000017A40000}"/>
    <cellStyle name="Normal 9 3 3 3 4" xfId="42086" xr:uid="{00000000-0005-0000-0000-000018A40000}"/>
    <cellStyle name="Normal 9 3 3 3 4 2" xfId="42087" xr:uid="{00000000-0005-0000-0000-000019A40000}"/>
    <cellStyle name="Normal 9 3 3 3 4 3" xfId="42088" xr:uid="{00000000-0005-0000-0000-00001AA40000}"/>
    <cellStyle name="Normal 9 3 3 3 5" xfId="42089" xr:uid="{00000000-0005-0000-0000-00001BA40000}"/>
    <cellStyle name="Normal 9 3 3 3 5 2" xfId="42090" xr:uid="{00000000-0005-0000-0000-00001CA40000}"/>
    <cellStyle name="Normal 9 3 3 3 5 3" xfId="42091" xr:uid="{00000000-0005-0000-0000-00001DA40000}"/>
    <cellStyle name="Normal 9 3 3 3 6" xfId="42092" xr:uid="{00000000-0005-0000-0000-00001EA40000}"/>
    <cellStyle name="Normal 9 3 3 3 6 2" xfId="42093" xr:uid="{00000000-0005-0000-0000-00001FA40000}"/>
    <cellStyle name="Normal 9 3 3 3 6 3" xfId="42094" xr:uid="{00000000-0005-0000-0000-000020A40000}"/>
    <cellStyle name="Normal 9 3 3 3 7" xfId="42095" xr:uid="{00000000-0005-0000-0000-000021A40000}"/>
    <cellStyle name="Normal 9 3 3 3 8" xfId="42096" xr:uid="{00000000-0005-0000-0000-000022A40000}"/>
    <cellStyle name="Normal 9 3 3 4" xfId="42097" xr:uid="{00000000-0005-0000-0000-000023A40000}"/>
    <cellStyle name="Normal 9 3 3 4 2" xfId="42098" xr:uid="{00000000-0005-0000-0000-000024A40000}"/>
    <cellStyle name="Normal 9 3 3 4 2 2" xfId="42099" xr:uid="{00000000-0005-0000-0000-000025A40000}"/>
    <cellStyle name="Normal 9 3 3 4 2 2 2" xfId="42100" xr:uid="{00000000-0005-0000-0000-000026A40000}"/>
    <cellStyle name="Normal 9 3 3 4 2 2 3" xfId="42101" xr:uid="{00000000-0005-0000-0000-000027A40000}"/>
    <cellStyle name="Normal 9 3 3 4 2 3" xfId="42102" xr:uid="{00000000-0005-0000-0000-000028A40000}"/>
    <cellStyle name="Normal 9 3 3 4 2 3 2" xfId="42103" xr:uid="{00000000-0005-0000-0000-000029A40000}"/>
    <cellStyle name="Normal 9 3 3 4 2 3 3" xfId="42104" xr:uid="{00000000-0005-0000-0000-00002AA40000}"/>
    <cellStyle name="Normal 9 3 3 4 2 4" xfId="42105" xr:uid="{00000000-0005-0000-0000-00002BA40000}"/>
    <cellStyle name="Normal 9 3 3 4 2 4 2" xfId="42106" xr:uid="{00000000-0005-0000-0000-00002CA40000}"/>
    <cellStyle name="Normal 9 3 3 4 2 4 3" xfId="42107" xr:uid="{00000000-0005-0000-0000-00002DA40000}"/>
    <cellStyle name="Normal 9 3 3 4 2 5" xfId="42108" xr:uid="{00000000-0005-0000-0000-00002EA40000}"/>
    <cellStyle name="Normal 9 3 3 4 2 5 2" xfId="42109" xr:uid="{00000000-0005-0000-0000-00002FA40000}"/>
    <cellStyle name="Normal 9 3 3 4 2 5 3" xfId="42110" xr:uid="{00000000-0005-0000-0000-000030A40000}"/>
    <cellStyle name="Normal 9 3 3 4 2 6" xfId="42111" xr:uid="{00000000-0005-0000-0000-000031A40000}"/>
    <cellStyle name="Normal 9 3 3 4 2 7" xfId="42112" xr:uid="{00000000-0005-0000-0000-000032A40000}"/>
    <cellStyle name="Normal 9 3 3 4 3" xfId="42113" xr:uid="{00000000-0005-0000-0000-000033A40000}"/>
    <cellStyle name="Normal 9 3 3 4 3 2" xfId="42114" xr:uid="{00000000-0005-0000-0000-000034A40000}"/>
    <cellStyle name="Normal 9 3 3 4 3 3" xfId="42115" xr:uid="{00000000-0005-0000-0000-000035A40000}"/>
    <cellStyle name="Normal 9 3 3 4 4" xfId="42116" xr:uid="{00000000-0005-0000-0000-000036A40000}"/>
    <cellStyle name="Normal 9 3 3 4 4 2" xfId="42117" xr:uid="{00000000-0005-0000-0000-000037A40000}"/>
    <cellStyle name="Normal 9 3 3 4 4 3" xfId="42118" xr:uid="{00000000-0005-0000-0000-000038A40000}"/>
    <cellStyle name="Normal 9 3 3 4 5" xfId="42119" xr:uid="{00000000-0005-0000-0000-000039A40000}"/>
    <cellStyle name="Normal 9 3 3 4 5 2" xfId="42120" xr:uid="{00000000-0005-0000-0000-00003AA40000}"/>
    <cellStyle name="Normal 9 3 3 4 5 3" xfId="42121" xr:uid="{00000000-0005-0000-0000-00003BA40000}"/>
    <cellStyle name="Normal 9 3 3 4 6" xfId="42122" xr:uid="{00000000-0005-0000-0000-00003CA40000}"/>
    <cellStyle name="Normal 9 3 3 4 6 2" xfId="42123" xr:uid="{00000000-0005-0000-0000-00003DA40000}"/>
    <cellStyle name="Normal 9 3 3 4 6 3" xfId="42124" xr:uid="{00000000-0005-0000-0000-00003EA40000}"/>
    <cellStyle name="Normal 9 3 3 4 7" xfId="42125" xr:uid="{00000000-0005-0000-0000-00003FA40000}"/>
    <cellStyle name="Normal 9 3 3 4 8" xfId="42126" xr:uid="{00000000-0005-0000-0000-000040A40000}"/>
    <cellStyle name="Normal 9 3 3 5" xfId="42127" xr:uid="{00000000-0005-0000-0000-000041A40000}"/>
    <cellStyle name="Normal 9 3 3 5 2" xfId="42128" xr:uid="{00000000-0005-0000-0000-000042A40000}"/>
    <cellStyle name="Normal 9 3 3 5 2 2" xfId="42129" xr:uid="{00000000-0005-0000-0000-000043A40000}"/>
    <cellStyle name="Normal 9 3 3 5 2 3" xfId="42130" xr:uid="{00000000-0005-0000-0000-000044A40000}"/>
    <cellStyle name="Normal 9 3 3 5 3" xfId="42131" xr:uid="{00000000-0005-0000-0000-000045A40000}"/>
    <cellStyle name="Normal 9 3 3 5 3 2" xfId="42132" xr:uid="{00000000-0005-0000-0000-000046A40000}"/>
    <cellStyle name="Normal 9 3 3 5 3 3" xfId="42133" xr:uid="{00000000-0005-0000-0000-000047A40000}"/>
    <cellStyle name="Normal 9 3 3 5 4" xfId="42134" xr:uid="{00000000-0005-0000-0000-000048A40000}"/>
    <cellStyle name="Normal 9 3 3 5 4 2" xfId="42135" xr:uid="{00000000-0005-0000-0000-000049A40000}"/>
    <cellStyle name="Normal 9 3 3 5 4 3" xfId="42136" xr:uid="{00000000-0005-0000-0000-00004AA40000}"/>
    <cellStyle name="Normal 9 3 3 5 5" xfId="42137" xr:uid="{00000000-0005-0000-0000-00004BA40000}"/>
    <cellStyle name="Normal 9 3 3 5 5 2" xfId="42138" xr:uid="{00000000-0005-0000-0000-00004CA40000}"/>
    <cellStyle name="Normal 9 3 3 5 5 3" xfId="42139" xr:uid="{00000000-0005-0000-0000-00004DA40000}"/>
    <cellStyle name="Normal 9 3 3 5 6" xfId="42140" xr:uid="{00000000-0005-0000-0000-00004EA40000}"/>
    <cellStyle name="Normal 9 3 3 5 7" xfId="42141" xr:uid="{00000000-0005-0000-0000-00004FA40000}"/>
    <cellStyle name="Normal 9 3 3 6" xfId="42142" xr:uid="{00000000-0005-0000-0000-000050A40000}"/>
    <cellStyle name="Normal 9 3 3 6 2" xfId="42143" xr:uid="{00000000-0005-0000-0000-000051A40000}"/>
    <cellStyle name="Normal 9 3 3 6 2 2" xfId="42144" xr:uid="{00000000-0005-0000-0000-000052A40000}"/>
    <cellStyle name="Normal 9 3 3 6 2 3" xfId="42145" xr:uid="{00000000-0005-0000-0000-000053A40000}"/>
    <cellStyle name="Normal 9 3 3 6 3" xfId="42146" xr:uid="{00000000-0005-0000-0000-000054A40000}"/>
    <cellStyle name="Normal 9 3 3 6 3 2" xfId="42147" xr:uid="{00000000-0005-0000-0000-000055A40000}"/>
    <cellStyle name="Normal 9 3 3 6 3 3" xfId="42148" xr:uid="{00000000-0005-0000-0000-000056A40000}"/>
    <cellStyle name="Normal 9 3 3 6 4" xfId="42149" xr:uid="{00000000-0005-0000-0000-000057A40000}"/>
    <cellStyle name="Normal 9 3 3 6 4 2" xfId="42150" xr:uid="{00000000-0005-0000-0000-000058A40000}"/>
    <cellStyle name="Normal 9 3 3 6 4 3" xfId="42151" xr:uid="{00000000-0005-0000-0000-000059A40000}"/>
    <cellStyle name="Normal 9 3 3 6 5" xfId="42152" xr:uid="{00000000-0005-0000-0000-00005AA40000}"/>
    <cellStyle name="Normal 9 3 3 6 5 2" xfId="42153" xr:uid="{00000000-0005-0000-0000-00005BA40000}"/>
    <cellStyle name="Normal 9 3 3 6 5 3" xfId="42154" xr:uid="{00000000-0005-0000-0000-00005CA40000}"/>
    <cellStyle name="Normal 9 3 3 6 6" xfId="42155" xr:uid="{00000000-0005-0000-0000-00005DA40000}"/>
    <cellStyle name="Normal 9 3 3 6 7" xfId="42156" xr:uid="{00000000-0005-0000-0000-00005EA40000}"/>
    <cellStyle name="Normal 9 3 3 7" xfId="42157" xr:uid="{00000000-0005-0000-0000-00005FA40000}"/>
    <cellStyle name="Normal 9 3 3 7 2" xfId="42158" xr:uid="{00000000-0005-0000-0000-000060A40000}"/>
    <cellStyle name="Normal 9 3 3 7 2 2" xfId="42159" xr:uid="{00000000-0005-0000-0000-000061A40000}"/>
    <cellStyle name="Normal 9 3 3 7 2 3" xfId="42160" xr:uid="{00000000-0005-0000-0000-000062A40000}"/>
    <cellStyle name="Normal 9 3 3 7 3" xfId="42161" xr:uid="{00000000-0005-0000-0000-000063A40000}"/>
    <cellStyle name="Normal 9 3 3 7 3 2" xfId="42162" xr:uid="{00000000-0005-0000-0000-000064A40000}"/>
    <cellStyle name="Normal 9 3 3 7 3 3" xfId="42163" xr:uid="{00000000-0005-0000-0000-000065A40000}"/>
    <cellStyle name="Normal 9 3 3 7 4" xfId="42164" xr:uid="{00000000-0005-0000-0000-000066A40000}"/>
    <cellStyle name="Normal 9 3 3 7 4 2" xfId="42165" xr:uid="{00000000-0005-0000-0000-000067A40000}"/>
    <cellStyle name="Normal 9 3 3 7 4 3" xfId="42166" xr:uid="{00000000-0005-0000-0000-000068A40000}"/>
    <cellStyle name="Normal 9 3 3 7 5" xfId="42167" xr:uid="{00000000-0005-0000-0000-000069A40000}"/>
    <cellStyle name="Normal 9 3 3 7 5 2" xfId="42168" xr:uid="{00000000-0005-0000-0000-00006AA40000}"/>
    <cellStyle name="Normal 9 3 3 7 5 3" xfId="42169" xr:uid="{00000000-0005-0000-0000-00006BA40000}"/>
    <cellStyle name="Normal 9 3 3 7 6" xfId="42170" xr:uid="{00000000-0005-0000-0000-00006CA40000}"/>
    <cellStyle name="Normal 9 3 3 7 7" xfId="42171" xr:uid="{00000000-0005-0000-0000-00006DA40000}"/>
    <cellStyle name="Normal 9 3 3 8" xfId="42172" xr:uid="{00000000-0005-0000-0000-00006EA40000}"/>
    <cellStyle name="Normal 9 3 3 8 2" xfId="42173" xr:uid="{00000000-0005-0000-0000-00006FA40000}"/>
    <cellStyle name="Normal 9 3 3 8 2 2" xfId="42174" xr:uid="{00000000-0005-0000-0000-000070A40000}"/>
    <cellStyle name="Normal 9 3 3 8 2 3" xfId="42175" xr:uid="{00000000-0005-0000-0000-000071A40000}"/>
    <cellStyle name="Normal 9 3 3 8 3" xfId="42176" xr:uid="{00000000-0005-0000-0000-000072A40000}"/>
    <cellStyle name="Normal 9 3 3 8 3 2" xfId="42177" xr:uid="{00000000-0005-0000-0000-000073A40000}"/>
    <cellStyle name="Normal 9 3 3 8 3 3" xfId="42178" xr:uid="{00000000-0005-0000-0000-000074A40000}"/>
    <cellStyle name="Normal 9 3 3 8 4" xfId="42179" xr:uid="{00000000-0005-0000-0000-000075A40000}"/>
    <cellStyle name="Normal 9 3 3 8 4 2" xfId="42180" xr:uid="{00000000-0005-0000-0000-000076A40000}"/>
    <cellStyle name="Normal 9 3 3 8 4 3" xfId="42181" xr:uid="{00000000-0005-0000-0000-000077A40000}"/>
    <cellStyle name="Normal 9 3 3 8 5" xfId="42182" xr:uid="{00000000-0005-0000-0000-000078A40000}"/>
    <cellStyle name="Normal 9 3 3 8 5 2" xfId="42183" xr:uid="{00000000-0005-0000-0000-000079A40000}"/>
    <cellStyle name="Normal 9 3 3 8 5 3" xfId="42184" xr:uid="{00000000-0005-0000-0000-00007AA40000}"/>
    <cellStyle name="Normal 9 3 3 8 6" xfId="42185" xr:uid="{00000000-0005-0000-0000-00007BA40000}"/>
    <cellStyle name="Normal 9 3 3 8 7" xfId="42186" xr:uid="{00000000-0005-0000-0000-00007CA40000}"/>
    <cellStyle name="Normal 9 3 3 9" xfId="42187" xr:uid="{00000000-0005-0000-0000-00007DA40000}"/>
    <cellStyle name="Normal 9 3 3 9 2" xfId="42188" xr:uid="{00000000-0005-0000-0000-00007EA40000}"/>
    <cellStyle name="Normal 9 3 3 9 3" xfId="42189" xr:uid="{00000000-0005-0000-0000-00007FA40000}"/>
    <cellStyle name="Normal 9 3 4" xfId="42190" xr:uid="{00000000-0005-0000-0000-000080A40000}"/>
    <cellStyle name="Normal 9 3 4 10" xfId="42191" xr:uid="{00000000-0005-0000-0000-000081A40000}"/>
    <cellStyle name="Normal 9 3 4 11" xfId="42192" xr:uid="{00000000-0005-0000-0000-000082A40000}"/>
    <cellStyle name="Normal 9 3 4 2" xfId="42193" xr:uid="{00000000-0005-0000-0000-000083A40000}"/>
    <cellStyle name="Normal 9 3 4 2 2" xfId="42194" xr:uid="{00000000-0005-0000-0000-000084A40000}"/>
    <cellStyle name="Normal 9 3 4 2 2 2" xfId="42195" xr:uid="{00000000-0005-0000-0000-000085A40000}"/>
    <cellStyle name="Normal 9 3 4 2 2 2 2" xfId="42196" xr:uid="{00000000-0005-0000-0000-000086A40000}"/>
    <cellStyle name="Normal 9 3 4 2 2 2 3" xfId="42197" xr:uid="{00000000-0005-0000-0000-000087A40000}"/>
    <cellStyle name="Normal 9 3 4 2 2 3" xfId="42198" xr:uid="{00000000-0005-0000-0000-000088A40000}"/>
    <cellStyle name="Normal 9 3 4 2 2 3 2" xfId="42199" xr:uid="{00000000-0005-0000-0000-000089A40000}"/>
    <cellStyle name="Normal 9 3 4 2 2 3 3" xfId="42200" xr:uid="{00000000-0005-0000-0000-00008AA40000}"/>
    <cellStyle name="Normal 9 3 4 2 2 4" xfId="42201" xr:uid="{00000000-0005-0000-0000-00008BA40000}"/>
    <cellStyle name="Normal 9 3 4 2 2 4 2" xfId="42202" xr:uid="{00000000-0005-0000-0000-00008CA40000}"/>
    <cellStyle name="Normal 9 3 4 2 2 4 3" xfId="42203" xr:uid="{00000000-0005-0000-0000-00008DA40000}"/>
    <cellStyle name="Normal 9 3 4 2 2 5" xfId="42204" xr:uid="{00000000-0005-0000-0000-00008EA40000}"/>
    <cellStyle name="Normal 9 3 4 2 2 5 2" xfId="42205" xr:uid="{00000000-0005-0000-0000-00008FA40000}"/>
    <cellStyle name="Normal 9 3 4 2 2 5 3" xfId="42206" xr:uid="{00000000-0005-0000-0000-000090A40000}"/>
    <cellStyle name="Normal 9 3 4 2 2 6" xfId="42207" xr:uid="{00000000-0005-0000-0000-000091A40000}"/>
    <cellStyle name="Normal 9 3 4 2 2 7" xfId="42208" xr:uid="{00000000-0005-0000-0000-000092A40000}"/>
    <cellStyle name="Normal 9 3 4 2 3" xfId="42209" xr:uid="{00000000-0005-0000-0000-000093A40000}"/>
    <cellStyle name="Normal 9 3 4 2 3 2" xfId="42210" xr:uid="{00000000-0005-0000-0000-000094A40000}"/>
    <cellStyle name="Normal 9 3 4 2 3 3" xfId="42211" xr:uid="{00000000-0005-0000-0000-000095A40000}"/>
    <cellStyle name="Normal 9 3 4 2 4" xfId="42212" xr:uid="{00000000-0005-0000-0000-000096A40000}"/>
    <cellStyle name="Normal 9 3 4 2 4 2" xfId="42213" xr:uid="{00000000-0005-0000-0000-000097A40000}"/>
    <cellStyle name="Normal 9 3 4 2 4 3" xfId="42214" xr:uid="{00000000-0005-0000-0000-000098A40000}"/>
    <cellStyle name="Normal 9 3 4 2 5" xfId="42215" xr:uid="{00000000-0005-0000-0000-000099A40000}"/>
    <cellStyle name="Normal 9 3 4 2 5 2" xfId="42216" xr:uid="{00000000-0005-0000-0000-00009AA40000}"/>
    <cellStyle name="Normal 9 3 4 2 5 3" xfId="42217" xr:uid="{00000000-0005-0000-0000-00009BA40000}"/>
    <cellStyle name="Normal 9 3 4 2 6" xfId="42218" xr:uid="{00000000-0005-0000-0000-00009CA40000}"/>
    <cellStyle name="Normal 9 3 4 2 6 2" xfId="42219" xr:uid="{00000000-0005-0000-0000-00009DA40000}"/>
    <cellStyle name="Normal 9 3 4 2 6 3" xfId="42220" xr:uid="{00000000-0005-0000-0000-00009EA40000}"/>
    <cellStyle name="Normal 9 3 4 2 7" xfId="42221" xr:uid="{00000000-0005-0000-0000-00009FA40000}"/>
    <cellStyle name="Normal 9 3 4 2 8" xfId="42222" xr:uid="{00000000-0005-0000-0000-0000A0A40000}"/>
    <cellStyle name="Normal 9 3 4 3" xfId="42223" xr:uid="{00000000-0005-0000-0000-0000A1A40000}"/>
    <cellStyle name="Normal 9 3 4 3 2" xfId="42224" xr:uid="{00000000-0005-0000-0000-0000A2A40000}"/>
    <cellStyle name="Normal 9 3 4 3 2 2" xfId="42225" xr:uid="{00000000-0005-0000-0000-0000A3A40000}"/>
    <cellStyle name="Normal 9 3 4 3 2 3" xfId="42226" xr:uid="{00000000-0005-0000-0000-0000A4A40000}"/>
    <cellStyle name="Normal 9 3 4 3 3" xfId="42227" xr:uid="{00000000-0005-0000-0000-0000A5A40000}"/>
    <cellStyle name="Normal 9 3 4 3 3 2" xfId="42228" xr:uid="{00000000-0005-0000-0000-0000A6A40000}"/>
    <cellStyle name="Normal 9 3 4 3 3 3" xfId="42229" xr:uid="{00000000-0005-0000-0000-0000A7A40000}"/>
    <cellStyle name="Normal 9 3 4 3 4" xfId="42230" xr:uid="{00000000-0005-0000-0000-0000A8A40000}"/>
    <cellStyle name="Normal 9 3 4 3 4 2" xfId="42231" xr:uid="{00000000-0005-0000-0000-0000A9A40000}"/>
    <cellStyle name="Normal 9 3 4 3 4 3" xfId="42232" xr:uid="{00000000-0005-0000-0000-0000AAA40000}"/>
    <cellStyle name="Normal 9 3 4 3 5" xfId="42233" xr:uid="{00000000-0005-0000-0000-0000ABA40000}"/>
    <cellStyle name="Normal 9 3 4 3 5 2" xfId="42234" xr:uid="{00000000-0005-0000-0000-0000ACA40000}"/>
    <cellStyle name="Normal 9 3 4 3 5 3" xfId="42235" xr:uid="{00000000-0005-0000-0000-0000ADA40000}"/>
    <cellStyle name="Normal 9 3 4 3 6" xfId="42236" xr:uid="{00000000-0005-0000-0000-0000AEA40000}"/>
    <cellStyle name="Normal 9 3 4 3 7" xfId="42237" xr:uid="{00000000-0005-0000-0000-0000AFA40000}"/>
    <cellStyle name="Normal 9 3 4 4" xfId="42238" xr:uid="{00000000-0005-0000-0000-0000B0A40000}"/>
    <cellStyle name="Normal 9 3 4 4 2" xfId="42239" xr:uid="{00000000-0005-0000-0000-0000B1A40000}"/>
    <cellStyle name="Normal 9 3 4 4 2 2" xfId="42240" xr:uid="{00000000-0005-0000-0000-0000B2A40000}"/>
    <cellStyle name="Normal 9 3 4 4 2 3" xfId="42241" xr:uid="{00000000-0005-0000-0000-0000B3A40000}"/>
    <cellStyle name="Normal 9 3 4 4 3" xfId="42242" xr:uid="{00000000-0005-0000-0000-0000B4A40000}"/>
    <cellStyle name="Normal 9 3 4 4 3 2" xfId="42243" xr:uid="{00000000-0005-0000-0000-0000B5A40000}"/>
    <cellStyle name="Normal 9 3 4 4 3 3" xfId="42244" xr:uid="{00000000-0005-0000-0000-0000B6A40000}"/>
    <cellStyle name="Normal 9 3 4 4 4" xfId="42245" xr:uid="{00000000-0005-0000-0000-0000B7A40000}"/>
    <cellStyle name="Normal 9 3 4 4 4 2" xfId="42246" xr:uid="{00000000-0005-0000-0000-0000B8A40000}"/>
    <cellStyle name="Normal 9 3 4 4 4 3" xfId="42247" xr:uid="{00000000-0005-0000-0000-0000B9A40000}"/>
    <cellStyle name="Normal 9 3 4 4 5" xfId="42248" xr:uid="{00000000-0005-0000-0000-0000BAA40000}"/>
    <cellStyle name="Normal 9 3 4 4 5 2" xfId="42249" xr:uid="{00000000-0005-0000-0000-0000BBA40000}"/>
    <cellStyle name="Normal 9 3 4 4 5 3" xfId="42250" xr:uid="{00000000-0005-0000-0000-0000BCA40000}"/>
    <cellStyle name="Normal 9 3 4 4 6" xfId="42251" xr:uid="{00000000-0005-0000-0000-0000BDA40000}"/>
    <cellStyle name="Normal 9 3 4 4 7" xfId="42252" xr:uid="{00000000-0005-0000-0000-0000BEA40000}"/>
    <cellStyle name="Normal 9 3 4 5" xfId="42253" xr:uid="{00000000-0005-0000-0000-0000BFA40000}"/>
    <cellStyle name="Normal 9 3 4 5 2" xfId="42254" xr:uid="{00000000-0005-0000-0000-0000C0A40000}"/>
    <cellStyle name="Normal 9 3 4 5 2 2" xfId="42255" xr:uid="{00000000-0005-0000-0000-0000C1A40000}"/>
    <cellStyle name="Normal 9 3 4 5 2 3" xfId="42256" xr:uid="{00000000-0005-0000-0000-0000C2A40000}"/>
    <cellStyle name="Normal 9 3 4 5 3" xfId="42257" xr:uid="{00000000-0005-0000-0000-0000C3A40000}"/>
    <cellStyle name="Normal 9 3 4 5 3 2" xfId="42258" xr:uid="{00000000-0005-0000-0000-0000C4A40000}"/>
    <cellStyle name="Normal 9 3 4 5 3 3" xfId="42259" xr:uid="{00000000-0005-0000-0000-0000C5A40000}"/>
    <cellStyle name="Normal 9 3 4 5 4" xfId="42260" xr:uid="{00000000-0005-0000-0000-0000C6A40000}"/>
    <cellStyle name="Normal 9 3 4 5 4 2" xfId="42261" xr:uid="{00000000-0005-0000-0000-0000C7A40000}"/>
    <cellStyle name="Normal 9 3 4 5 4 3" xfId="42262" xr:uid="{00000000-0005-0000-0000-0000C8A40000}"/>
    <cellStyle name="Normal 9 3 4 5 5" xfId="42263" xr:uid="{00000000-0005-0000-0000-0000C9A40000}"/>
    <cellStyle name="Normal 9 3 4 5 5 2" xfId="42264" xr:uid="{00000000-0005-0000-0000-0000CAA40000}"/>
    <cellStyle name="Normal 9 3 4 5 5 3" xfId="42265" xr:uid="{00000000-0005-0000-0000-0000CBA40000}"/>
    <cellStyle name="Normal 9 3 4 5 6" xfId="42266" xr:uid="{00000000-0005-0000-0000-0000CCA40000}"/>
    <cellStyle name="Normal 9 3 4 5 7" xfId="42267" xr:uid="{00000000-0005-0000-0000-0000CDA40000}"/>
    <cellStyle name="Normal 9 3 4 6" xfId="42268" xr:uid="{00000000-0005-0000-0000-0000CEA40000}"/>
    <cellStyle name="Normal 9 3 4 6 2" xfId="42269" xr:uid="{00000000-0005-0000-0000-0000CFA40000}"/>
    <cellStyle name="Normal 9 3 4 6 3" xfId="42270" xr:uid="{00000000-0005-0000-0000-0000D0A40000}"/>
    <cellStyle name="Normal 9 3 4 7" xfId="42271" xr:uid="{00000000-0005-0000-0000-0000D1A40000}"/>
    <cellStyle name="Normal 9 3 4 7 2" xfId="42272" xr:uid="{00000000-0005-0000-0000-0000D2A40000}"/>
    <cellStyle name="Normal 9 3 4 7 3" xfId="42273" xr:uid="{00000000-0005-0000-0000-0000D3A40000}"/>
    <cellStyle name="Normal 9 3 4 8" xfId="42274" xr:uid="{00000000-0005-0000-0000-0000D4A40000}"/>
    <cellStyle name="Normal 9 3 4 8 2" xfId="42275" xr:uid="{00000000-0005-0000-0000-0000D5A40000}"/>
    <cellStyle name="Normal 9 3 4 8 3" xfId="42276" xr:uid="{00000000-0005-0000-0000-0000D6A40000}"/>
    <cellStyle name="Normal 9 3 4 9" xfId="42277" xr:uid="{00000000-0005-0000-0000-0000D7A40000}"/>
    <cellStyle name="Normal 9 3 4 9 2" xfId="42278" xr:uid="{00000000-0005-0000-0000-0000D8A40000}"/>
    <cellStyle name="Normal 9 3 4 9 3" xfId="42279" xr:uid="{00000000-0005-0000-0000-0000D9A40000}"/>
    <cellStyle name="Normal 9 3 5" xfId="42280" xr:uid="{00000000-0005-0000-0000-0000DAA40000}"/>
    <cellStyle name="Normal 9 3 5 2" xfId="42281" xr:uid="{00000000-0005-0000-0000-0000DBA40000}"/>
    <cellStyle name="Normal 9 3 5 2 2" xfId="42282" xr:uid="{00000000-0005-0000-0000-0000DCA40000}"/>
    <cellStyle name="Normal 9 3 5 2 2 2" xfId="42283" xr:uid="{00000000-0005-0000-0000-0000DDA40000}"/>
    <cellStyle name="Normal 9 3 5 2 2 3" xfId="42284" xr:uid="{00000000-0005-0000-0000-0000DEA40000}"/>
    <cellStyle name="Normal 9 3 5 2 3" xfId="42285" xr:uid="{00000000-0005-0000-0000-0000DFA40000}"/>
    <cellStyle name="Normal 9 3 5 2 3 2" xfId="42286" xr:uid="{00000000-0005-0000-0000-0000E0A40000}"/>
    <cellStyle name="Normal 9 3 5 2 3 3" xfId="42287" xr:uid="{00000000-0005-0000-0000-0000E1A40000}"/>
    <cellStyle name="Normal 9 3 5 2 4" xfId="42288" xr:uid="{00000000-0005-0000-0000-0000E2A40000}"/>
    <cellStyle name="Normal 9 3 5 2 4 2" xfId="42289" xr:uid="{00000000-0005-0000-0000-0000E3A40000}"/>
    <cellStyle name="Normal 9 3 5 2 4 3" xfId="42290" xr:uid="{00000000-0005-0000-0000-0000E4A40000}"/>
    <cellStyle name="Normal 9 3 5 2 5" xfId="42291" xr:uid="{00000000-0005-0000-0000-0000E5A40000}"/>
    <cellStyle name="Normal 9 3 5 2 5 2" xfId="42292" xr:uid="{00000000-0005-0000-0000-0000E6A40000}"/>
    <cellStyle name="Normal 9 3 5 2 5 3" xfId="42293" xr:uid="{00000000-0005-0000-0000-0000E7A40000}"/>
    <cellStyle name="Normal 9 3 5 2 6" xfId="42294" xr:uid="{00000000-0005-0000-0000-0000E8A40000}"/>
    <cellStyle name="Normal 9 3 5 2 7" xfId="42295" xr:uid="{00000000-0005-0000-0000-0000E9A40000}"/>
    <cellStyle name="Normal 9 3 5 3" xfId="42296" xr:uid="{00000000-0005-0000-0000-0000EAA40000}"/>
    <cellStyle name="Normal 9 3 5 3 2" xfId="42297" xr:uid="{00000000-0005-0000-0000-0000EBA40000}"/>
    <cellStyle name="Normal 9 3 5 3 3" xfId="42298" xr:uid="{00000000-0005-0000-0000-0000ECA40000}"/>
    <cellStyle name="Normal 9 3 5 4" xfId="42299" xr:uid="{00000000-0005-0000-0000-0000EDA40000}"/>
    <cellStyle name="Normal 9 3 5 4 2" xfId="42300" xr:uid="{00000000-0005-0000-0000-0000EEA40000}"/>
    <cellStyle name="Normal 9 3 5 4 3" xfId="42301" xr:uid="{00000000-0005-0000-0000-0000EFA40000}"/>
    <cellStyle name="Normal 9 3 5 5" xfId="42302" xr:uid="{00000000-0005-0000-0000-0000F0A40000}"/>
    <cellStyle name="Normal 9 3 5 5 2" xfId="42303" xr:uid="{00000000-0005-0000-0000-0000F1A40000}"/>
    <cellStyle name="Normal 9 3 5 5 3" xfId="42304" xr:uid="{00000000-0005-0000-0000-0000F2A40000}"/>
    <cellStyle name="Normal 9 3 5 6" xfId="42305" xr:uid="{00000000-0005-0000-0000-0000F3A40000}"/>
    <cellStyle name="Normal 9 3 5 6 2" xfId="42306" xr:uid="{00000000-0005-0000-0000-0000F4A40000}"/>
    <cellStyle name="Normal 9 3 5 6 3" xfId="42307" xr:uid="{00000000-0005-0000-0000-0000F5A40000}"/>
    <cellStyle name="Normal 9 3 5 7" xfId="42308" xr:uid="{00000000-0005-0000-0000-0000F6A40000}"/>
    <cellStyle name="Normal 9 3 5 8" xfId="42309" xr:uid="{00000000-0005-0000-0000-0000F7A40000}"/>
    <cellStyle name="Normal 9 3 6" xfId="42310" xr:uid="{00000000-0005-0000-0000-0000F8A40000}"/>
    <cellStyle name="Normal 9 3 6 2" xfId="42311" xr:uid="{00000000-0005-0000-0000-0000F9A40000}"/>
    <cellStyle name="Normal 9 3 6 2 2" xfId="42312" xr:uid="{00000000-0005-0000-0000-0000FAA40000}"/>
    <cellStyle name="Normal 9 3 6 2 2 2" xfId="42313" xr:uid="{00000000-0005-0000-0000-0000FBA40000}"/>
    <cellStyle name="Normal 9 3 6 2 2 3" xfId="42314" xr:uid="{00000000-0005-0000-0000-0000FCA40000}"/>
    <cellStyle name="Normal 9 3 6 2 3" xfId="42315" xr:uid="{00000000-0005-0000-0000-0000FDA40000}"/>
    <cellStyle name="Normal 9 3 6 2 3 2" xfId="42316" xr:uid="{00000000-0005-0000-0000-0000FEA40000}"/>
    <cellStyle name="Normal 9 3 6 2 3 3" xfId="42317" xr:uid="{00000000-0005-0000-0000-0000FFA40000}"/>
    <cellStyle name="Normal 9 3 6 2 4" xfId="42318" xr:uid="{00000000-0005-0000-0000-000000A50000}"/>
    <cellStyle name="Normal 9 3 6 2 4 2" xfId="42319" xr:uid="{00000000-0005-0000-0000-000001A50000}"/>
    <cellStyle name="Normal 9 3 6 2 4 3" xfId="42320" xr:uid="{00000000-0005-0000-0000-000002A50000}"/>
    <cellStyle name="Normal 9 3 6 2 5" xfId="42321" xr:uid="{00000000-0005-0000-0000-000003A50000}"/>
    <cellStyle name="Normal 9 3 6 2 5 2" xfId="42322" xr:uid="{00000000-0005-0000-0000-000004A50000}"/>
    <cellStyle name="Normal 9 3 6 2 5 3" xfId="42323" xr:uid="{00000000-0005-0000-0000-000005A50000}"/>
    <cellStyle name="Normal 9 3 6 2 6" xfId="42324" xr:uid="{00000000-0005-0000-0000-000006A50000}"/>
    <cellStyle name="Normal 9 3 6 2 7" xfId="42325" xr:uid="{00000000-0005-0000-0000-000007A50000}"/>
    <cellStyle name="Normal 9 3 6 3" xfId="42326" xr:uid="{00000000-0005-0000-0000-000008A50000}"/>
    <cellStyle name="Normal 9 3 6 3 2" xfId="42327" xr:uid="{00000000-0005-0000-0000-000009A50000}"/>
    <cellStyle name="Normal 9 3 6 3 3" xfId="42328" xr:uid="{00000000-0005-0000-0000-00000AA50000}"/>
    <cellStyle name="Normal 9 3 6 4" xfId="42329" xr:uid="{00000000-0005-0000-0000-00000BA50000}"/>
    <cellStyle name="Normal 9 3 6 4 2" xfId="42330" xr:uid="{00000000-0005-0000-0000-00000CA50000}"/>
    <cellStyle name="Normal 9 3 6 4 3" xfId="42331" xr:uid="{00000000-0005-0000-0000-00000DA50000}"/>
    <cellStyle name="Normal 9 3 6 5" xfId="42332" xr:uid="{00000000-0005-0000-0000-00000EA50000}"/>
    <cellStyle name="Normal 9 3 6 5 2" xfId="42333" xr:uid="{00000000-0005-0000-0000-00000FA50000}"/>
    <cellStyle name="Normal 9 3 6 5 3" xfId="42334" xr:uid="{00000000-0005-0000-0000-000010A50000}"/>
    <cellStyle name="Normal 9 3 6 6" xfId="42335" xr:uid="{00000000-0005-0000-0000-000011A50000}"/>
    <cellStyle name="Normal 9 3 6 6 2" xfId="42336" xr:uid="{00000000-0005-0000-0000-000012A50000}"/>
    <cellStyle name="Normal 9 3 6 6 3" xfId="42337" xr:uid="{00000000-0005-0000-0000-000013A50000}"/>
    <cellStyle name="Normal 9 3 6 7" xfId="42338" xr:uid="{00000000-0005-0000-0000-000014A50000}"/>
    <cellStyle name="Normal 9 3 6 8" xfId="42339" xr:uid="{00000000-0005-0000-0000-000015A50000}"/>
    <cellStyle name="Normal 9 3 7" xfId="42340" xr:uid="{00000000-0005-0000-0000-000016A50000}"/>
    <cellStyle name="Normal 9 3 7 2" xfId="42341" xr:uid="{00000000-0005-0000-0000-000017A50000}"/>
    <cellStyle name="Normal 9 3 7 2 2" xfId="42342" xr:uid="{00000000-0005-0000-0000-000018A50000}"/>
    <cellStyle name="Normal 9 3 7 2 3" xfId="42343" xr:uid="{00000000-0005-0000-0000-000019A50000}"/>
    <cellStyle name="Normal 9 3 7 3" xfId="42344" xr:uid="{00000000-0005-0000-0000-00001AA50000}"/>
    <cellStyle name="Normal 9 3 7 3 2" xfId="42345" xr:uid="{00000000-0005-0000-0000-00001BA50000}"/>
    <cellStyle name="Normal 9 3 7 3 3" xfId="42346" xr:uid="{00000000-0005-0000-0000-00001CA50000}"/>
    <cellStyle name="Normal 9 3 7 4" xfId="42347" xr:uid="{00000000-0005-0000-0000-00001DA50000}"/>
    <cellStyle name="Normal 9 3 7 4 2" xfId="42348" xr:uid="{00000000-0005-0000-0000-00001EA50000}"/>
    <cellStyle name="Normal 9 3 7 4 3" xfId="42349" xr:uid="{00000000-0005-0000-0000-00001FA50000}"/>
    <cellStyle name="Normal 9 3 7 5" xfId="42350" xr:uid="{00000000-0005-0000-0000-000020A50000}"/>
    <cellStyle name="Normal 9 3 7 5 2" xfId="42351" xr:uid="{00000000-0005-0000-0000-000021A50000}"/>
    <cellStyle name="Normal 9 3 7 5 3" xfId="42352" xr:uid="{00000000-0005-0000-0000-000022A50000}"/>
    <cellStyle name="Normal 9 3 7 6" xfId="42353" xr:uid="{00000000-0005-0000-0000-000023A50000}"/>
    <cellStyle name="Normal 9 3 7 7" xfId="42354" xr:uid="{00000000-0005-0000-0000-000024A50000}"/>
    <cellStyle name="Normal 9 3 8" xfId="42355" xr:uid="{00000000-0005-0000-0000-000025A50000}"/>
    <cellStyle name="Normal 9 3 8 2" xfId="42356" xr:uid="{00000000-0005-0000-0000-000026A50000}"/>
    <cellStyle name="Normal 9 3 8 2 2" xfId="42357" xr:uid="{00000000-0005-0000-0000-000027A50000}"/>
    <cellStyle name="Normal 9 3 8 2 3" xfId="42358" xr:uid="{00000000-0005-0000-0000-000028A50000}"/>
    <cellStyle name="Normal 9 3 8 3" xfId="42359" xr:uid="{00000000-0005-0000-0000-000029A50000}"/>
    <cellStyle name="Normal 9 3 8 3 2" xfId="42360" xr:uid="{00000000-0005-0000-0000-00002AA50000}"/>
    <cellStyle name="Normal 9 3 8 3 3" xfId="42361" xr:uid="{00000000-0005-0000-0000-00002BA50000}"/>
    <cellStyle name="Normal 9 3 8 4" xfId="42362" xr:uid="{00000000-0005-0000-0000-00002CA50000}"/>
    <cellStyle name="Normal 9 3 8 4 2" xfId="42363" xr:uid="{00000000-0005-0000-0000-00002DA50000}"/>
    <cellStyle name="Normal 9 3 8 4 3" xfId="42364" xr:uid="{00000000-0005-0000-0000-00002EA50000}"/>
    <cellStyle name="Normal 9 3 8 5" xfId="42365" xr:uid="{00000000-0005-0000-0000-00002FA50000}"/>
    <cellStyle name="Normal 9 3 8 5 2" xfId="42366" xr:uid="{00000000-0005-0000-0000-000030A50000}"/>
    <cellStyle name="Normal 9 3 8 5 3" xfId="42367" xr:uid="{00000000-0005-0000-0000-000031A50000}"/>
    <cellStyle name="Normal 9 3 8 6" xfId="42368" xr:uid="{00000000-0005-0000-0000-000032A50000}"/>
    <cellStyle name="Normal 9 3 8 7" xfId="42369" xr:uid="{00000000-0005-0000-0000-000033A50000}"/>
    <cellStyle name="Normal 9 3 9" xfId="42370" xr:uid="{00000000-0005-0000-0000-000034A50000}"/>
    <cellStyle name="Normal 9 3 9 2" xfId="42371" xr:uid="{00000000-0005-0000-0000-000035A50000}"/>
    <cellStyle name="Normal 9 3 9 2 2" xfId="42372" xr:uid="{00000000-0005-0000-0000-000036A50000}"/>
    <cellStyle name="Normal 9 3 9 2 3" xfId="42373" xr:uid="{00000000-0005-0000-0000-000037A50000}"/>
    <cellStyle name="Normal 9 3 9 3" xfId="42374" xr:uid="{00000000-0005-0000-0000-000038A50000}"/>
    <cellStyle name="Normal 9 3 9 3 2" xfId="42375" xr:uid="{00000000-0005-0000-0000-000039A50000}"/>
    <cellStyle name="Normal 9 3 9 3 3" xfId="42376" xr:uid="{00000000-0005-0000-0000-00003AA50000}"/>
    <cellStyle name="Normal 9 3 9 4" xfId="42377" xr:uid="{00000000-0005-0000-0000-00003BA50000}"/>
    <cellStyle name="Normal 9 3 9 4 2" xfId="42378" xr:uid="{00000000-0005-0000-0000-00003CA50000}"/>
    <cellStyle name="Normal 9 3 9 4 3" xfId="42379" xr:uid="{00000000-0005-0000-0000-00003DA50000}"/>
    <cellStyle name="Normal 9 3 9 5" xfId="42380" xr:uid="{00000000-0005-0000-0000-00003EA50000}"/>
    <cellStyle name="Normal 9 3 9 5 2" xfId="42381" xr:uid="{00000000-0005-0000-0000-00003FA50000}"/>
    <cellStyle name="Normal 9 3 9 5 3" xfId="42382" xr:uid="{00000000-0005-0000-0000-000040A50000}"/>
    <cellStyle name="Normal 9 3 9 6" xfId="42383" xr:uid="{00000000-0005-0000-0000-000041A50000}"/>
    <cellStyle name="Normal 9 3 9 7" xfId="42384" xr:uid="{00000000-0005-0000-0000-000042A50000}"/>
    <cellStyle name="Normal 9 4" xfId="42385" xr:uid="{00000000-0005-0000-0000-000043A50000}"/>
    <cellStyle name="Normal 9 4 10" xfId="42386" xr:uid="{00000000-0005-0000-0000-000044A50000}"/>
    <cellStyle name="Normal 9 4 10 2" xfId="42387" xr:uid="{00000000-0005-0000-0000-000045A50000}"/>
    <cellStyle name="Normal 9 4 10 3" xfId="42388" xr:uid="{00000000-0005-0000-0000-000046A50000}"/>
    <cellStyle name="Normal 9 4 11" xfId="42389" xr:uid="{00000000-0005-0000-0000-000047A50000}"/>
    <cellStyle name="Normal 9 4 11 2" xfId="42390" xr:uid="{00000000-0005-0000-0000-000048A50000}"/>
    <cellStyle name="Normal 9 4 11 3" xfId="42391" xr:uid="{00000000-0005-0000-0000-000049A50000}"/>
    <cellStyle name="Normal 9 4 12" xfId="42392" xr:uid="{00000000-0005-0000-0000-00004AA50000}"/>
    <cellStyle name="Normal 9 4 12 2" xfId="42393" xr:uid="{00000000-0005-0000-0000-00004BA50000}"/>
    <cellStyle name="Normal 9 4 12 3" xfId="42394" xr:uid="{00000000-0005-0000-0000-00004CA50000}"/>
    <cellStyle name="Normal 9 4 13" xfId="42395" xr:uid="{00000000-0005-0000-0000-00004DA50000}"/>
    <cellStyle name="Normal 9 4 13 2" xfId="42396" xr:uid="{00000000-0005-0000-0000-00004EA50000}"/>
    <cellStyle name="Normal 9 4 13 3" xfId="42397" xr:uid="{00000000-0005-0000-0000-00004FA50000}"/>
    <cellStyle name="Normal 9 4 14" xfId="42398" xr:uid="{00000000-0005-0000-0000-000050A50000}"/>
    <cellStyle name="Normal 9 4 15" xfId="42399" xr:uid="{00000000-0005-0000-0000-000051A50000}"/>
    <cellStyle name="Normal 9 4 2" xfId="42400" xr:uid="{00000000-0005-0000-0000-000052A50000}"/>
    <cellStyle name="Normal 9 4 2 10" xfId="42401" xr:uid="{00000000-0005-0000-0000-000053A50000}"/>
    <cellStyle name="Normal 9 4 2 10 2" xfId="42402" xr:uid="{00000000-0005-0000-0000-000054A50000}"/>
    <cellStyle name="Normal 9 4 2 10 3" xfId="42403" xr:uid="{00000000-0005-0000-0000-000055A50000}"/>
    <cellStyle name="Normal 9 4 2 11" xfId="42404" xr:uid="{00000000-0005-0000-0000-000056A50000}"/>
    <cellStyle name="Normal 9 4 2 11 2" xfId="42405" xr:uid="{00000000-0005-0000-0000-000057A50000}"/>
    <cellStyle name="Normal 9 4 2 11 3" xfId="42406" xr:uid="{00000000-0005-0000-0000-000058A50000}"/>
    <cellStyle name="Normal 9 4 2 12" xfId="42407" xr:uid="{00000000-0005-0000-0000-000059A50000}"/>
    <cellStyle name="Normal 9 4 2 12 2" xfId="42408" xr:uid="{00000000-0005-0000-0000-00005AA50000}"/>
    <cellStyle name="Normal 9 4 2 12 3" xfId="42409" xr:uid="{00000000-0005-0000-0000-00005BA50000}"/>
    <cellStyle name="Normal 9 4 2 13" xfId="42410" xr:uid="{00000000-0005-0000-0000-00005CA50000}"/>
    <cellStyle name="Normal 9 4 2 14" xfId="42411" xr:uid="{00000000-0005-0000-0000-00005DA50000}"/>
    <cellStyle name="Normal 9 4 2 2" xfId="42412" xr:uid="{00000000-0005-0000-0000-00005EA50000}"/>
    <cellStyle name="Normal 9 4 2 2 10" xfId="42413" xr:uid="{00000000-0005-0000-0000-00005FA50000}"/>
    <cellStyle name="Normal 9 4 2 2 11" xfId="42414" xr:uid="{00000000-0005-0000-0000-000060A50000}"/>
    <cellStyle name="Normal 9 4 2 2 2" xfId="42415" xr:uid="{00000000-0005-0000-0000-000061A50000}"/>
    <cellStyle name="Normal 9 4 2 2 2 2" xfId="42416" xr:uid="{00000000-0005-0000-0000-000062A50000}"/>
    <cellStyle name="Normal 9 4 2 2 2 2 2" xfId="42417" xr:uid="{00000000-0005-0000-0000-000063A50000}"/>
    <cellStyle name="Normal 9 4 2 2 2 2 2 2" xfId="42418" xr:uid="{00000000-0005-0000-0000-000064A50000}"/>
    <cellStyle name="Normal 9 4 2 2 2 2 2 3" xfId="42419" xr:uid="{00000000-0005-0000-0000-000065A50000}"/>
    <cellStyle name="Normal 9 4 2 2 2 2 3" xfId="42420" xr:uid="{00000000-0005-0000-0000-000066A50000}"/>
    <cellStyle name="Normal 9 4 2 2 2 2 3 2" xfId="42421" xr:uid="{00000000-0005-0000-0000-000067A50000}"/>
    <cellStyle name="Normal 9 4 2 2 2 2 3 3" xfId="42422" xr:uid="{00000000-0005-0000-0000-000068A50000}"/>
    <cellStyle name="Normal 9 4 2 2 2 2 4" xfId="42423" xr:uid="{00000000-0005-0000-0000-000069A50000}"/>
    <cellStyle name="Normal 9 4 2 2 2 2 4 2" xfId="42424" xr:uid="{00000000-0005-0000-0000-00006AA50000}"/>
    <cellStyle name="Normal 9 4 2 2 2 2 4 3" xfId="42425" xr:uid="{00000000-0005-0000-0000-00006BA50000}"/>
    <cellStyle name="Normal 9 4 2 2 2 2 5" xfId="42426" xr:uid="{00000000-0005-0000-0000-00006CA50000}"/>
    <cellStyle name="Normal 9 4 2 2 2 2 5 2" xfId="42427" xr:uid="{00000000-0005-0000-0000-00006DA50000}"/>
    <cellStyle name="Normal 9 4 2 2 2 2 5 3" xfId="42428" xr:uid="{00000000-0005-0000-0000-00006EA50000}"/>
    <cellStyle name="Normal 9 4 2 2 2 2 6" xfId="42429" xr:uid="{00000000-0005-0000-0000-00006FA50000}"/>
    <cellStyle name="Normal 9 4 2 2 2 2 7" xfId="42430" xr:uid="{00000000-0005-0000-0000-000070A50000}"/>
    <cellStyle name="Normal 9 4 2 2 2 3" xfId="42431" xr:uid="{00000000-0005-0000-0000-000071A50000}"/>
    <cellStyle name="Normal 9 4 2 2 2 3 2" xfId="42432" xr:uid="{00000000-0005-0000-0000-000072A50000}"/>
    <cellStyle name="Normal 9 4 2 2 2 3 3" xfId="42433" xr:uid="{00000000-0005-0000-0000-000073A50000}"/>
    <cellStyle name="Normal 9 4 2 2 2 4" xfId="42434" xr:uid="{00000000-0005-0000-0000-000074A50000}"/>
    <cellStyle name="Normal 9 4 2 2 2 4 2" xfId="42435" xr:uid="{00000000-0005-0000-0000-000075A50000}"/>
    <cellStyle name="Normal 9 4 2 2 2 4 3" xfId="42436" xr:uid="{00000000-0005-0000-0000-000076A50000}"/>
    <cellStyle name="Normal 9 4 2 2 2 5" xfId="42437" xr:uid="{00000000-0005-0000-0000-000077A50000}"/>
    <cellStyle name="Normal 9 4 2 2 2 5 2" xfId="42438" xr:uid="{00000000-0005-0000-0000-000078A50000}"/>
    <cellStyle name="Normal 9 4 2 2 2 5 3" xfId="42439" xr:uid="{00000000-0005-0000-0000-000079A50000}"/>
    <cellStyle name="Normal 9 4 2 2 2 6" xfId="42440" xr:uid="{00000000-0005-0000-0000-00007AA50000}"/>
    <cellStyle name="Normal 9 4 2 2 2 6 2" xfId="42441" xr:uid="{00000000-0005-0000-0000-00007BA50000}"/>
    <cellStyle name="Normal 9 4 2 2 2 6 3" xfId="42442" xr:uid="{00000000-0005-0000-0000-00007CA50000}"/>
    <cellStyle name="Normal 9 4 2 2 2 7" xfId="42443" xr:uid="{00000000-0005-0000-0000-00007DA50000}"/>
    <cellStyle name="Normal 9 4 2 2 2 8" xfId="42444" xr:uid="{00000000-0005-0000-0000-00007EA50000}"/>
    <cellStyle name="Normal 9 4 2 2 3" xfId="42445" xr:uid="{00000000-0005-0000-0000-00007FA50000}"/>
    <cellStyle name="Normal 9 4 2 2 3 2" xfId="42446" xr:uid="{00000000-0005-0000-0000-000080A50000}"/>
    <cellStyle name="Normal 9 4 2 2 3 2 2" xfId="42447" xr:uid="{00000000-0005-0000-0000-000081A50000}"/>
    <cellStyle name="Normal 9 4 2 2 3 2 3" xfId="42448" xr:uid="{00000000-0005-0000-0000-000082A50000}"/>
    <cellStyle name="Normal 9 4 2 2 3 3" xfId="42449" xr:uid="{00000000-0005-0000-0000-000083A50000}"/>
    <cellStyle name="Normal 9 4 2 2 3 3 2" xfId="42450" xr:uid="{00000000-0005-0000-0000-000084A50000}"/>
    <cellStyle name="Normal 9 4 2 2 3 3 3" xfId="42451" xr:uid="{00000000-0005-0000-0000-000085A50000}"/>
    <cellStyle name="Normal 9 4 2 2 3 4" xfId="42452" xr:uid="{00000000-0005-0000-0000-000086A50000}"/>
    <cellStyle name="Normal 9 4 2 2 3 4 2" xfId="42453" xr:uid="{00000000-0005-0000-0000-000087A50000}"/>
    <cellStyle name="Normal 9 4 2 2 3 4 3" xfId="42454" xr:uid="{00000000-0005-0000-0000-000088A50000}"/>
    <cellStyle name="Normal 9 4 2 2 3 5" xfId="42455" xr:uid="{00000000-0005-0000-0000-000089A50000}"/>
    <cellStyle name="Normal 9 4 2 2 3 5 2" xfId="42456" xr:uid="{00000000-0005-0000-0000-00008AA50000}"/>
    <cellStyle name="Normal 9 4 2 2 3 5 3" xfId="42457" xr:uid="{00000000-0005-0000-0000-00008BA50000}"/>
    <cellStyle name="Normal 9 4 2 2 3 6" xfId="42458" xr:uid="{00000000-0005-0000-0000-00008CA50000}"/>
    <cellStyle name="Normal 9 4 2 2 3 7" xfId="42459" xr:uid="{00000000-0005-0000-0000-00008DA50000}"/>
    <cellStyle name="Normal 9 4 2 2 4" xfId="42460" xr:uid="{00000000-0005-0000-0000-00008EA50000}"/>
    <cellStyle name="Normal 9 4 2 2 4 2" xfId="42461" xr:uid="{00000000-0005-0000-0000-00008FA50000}"/>
    <cellStyle name="Normal 9 4 2 2 4 2 2" xfId="42462" xr:uid="{00000000-0005-0000-0000-000090A50000}"/>
    <cellStyle name="Normal 9 4 2 2 4 2 3" xfId="42463" xr:uid="{00000000-0005-0000-0000-000091A50000}"/>
    <cellStyle name="Normal 9 4 2 2 4 3" xfId="42464" xr:uid="{00000000-0005-0000-0000-000092A50000}"/>
    <cellStyle name="Normal 9 4 2 2 4 3 2" xfId="42465" xr:uid="{00000000-0005-0000-0000-000093A50000}"/>
    <cellStyle name="Normal 9 4 2 2 4 3 3" xfId="42466" xr:uid="{00000000-0005-0000-0000-000094A50000}"/>
    <cellStyle name="Normal 9 4 2 2 4 4" xfId="42467" xr:uid="{00000000-0005-0000-0000-000095A50000}"/>
    <cellStyle name="Normal 9 4 2 2 4 4 2" xfId="42468" xr:uid="{00000000-0005-0000-0000-000096A50000}"/>
    <cellStyle name="Normal 9 4 2 2 4 4 3" xfId="42469" xr:uid="{00000000-0005-0000-0000-000097A50000}"/>
    <cellStyle name="Normal 9 4 2 2 4 5" xfId="42470" xr:uid="{00000000-0005-0000-0000-000098A50000}"/>
    <cellStyle name="Normal 9 4 2 2 4 5 2" xfId="42471" xr:uid="{00000000-0005-0000-0000-000099A50000}"/>
    <cellStyle name="Normal 9 4 2 2 4 5 3" xfId="42472" xr:uid="{00000000-0005-0000-0000-00009AA50000}"/>
    <cellStyle name="Normal 9 4 2 2 4 6" xfId="42473" xr:uid="{00000000-0005-0000-0000-00009BA50000}"/>
    <cellStyle name="Normal 9 4 2 2 4 7" xfId="42474" xr:uid="{00000000-0005-0000-0000-00009CA50000}"/>
    <cellStyle name="Normal 9 4 2 2 5" xfId="42475" xr:uid="{00000000-0005-0000-0000-00009DA50000}"/>
    <cellStyle name="Normal 9 4 2 2 5 2" xfId="42476" xr:uid="{00000000-0005-0000-0000-00009EA50000}"/>
    <cellStyle name="Normal 9 4 2 2 5 2 2" xfId="42477" xr:uid="{00000000-0005-0000-0000-00009FA50000}"/>
    <cellStyle name="Normal 9 4 2 2 5 2 3" xfId="42478" xr:uid="{00000000-0005-0000-0000-0000A0A50000}"/>
    <cellStyle name="Normal 9 4 2 2 5 3" xfId="42479" xr:uid="{00000000-0005-0000-0000-0000A1A50000}"/>
    <cellStyle name="Normal 9 4 2 2 5 3 2" xfId="42480" xr:uid="{00000000-0005-0000-0000-0000A2A50000}"/>
    <cellStyle name="Normal 9 4 2 2 5 3 3" xfId="42481" xr:uid="{00000000-0005-0000-0000-0000A3A50000}"/>
    <cellStyle name="Normal 9 4 2 2 5 4" xfId="42482" xr:uid="{00000000-0005-0000-0000-0000A4A50000}"/>
    <cellStyle name="Normal 9 4 2 2 5 4 2" xfId="42483" xr:uid="{00000000-0005-0000-0000-0000A5A50000}"/>
    <cellStyle name="Normal 9 4 2 2 5 4 3" xfId="42484" xr:uid="{00000000-0005-0000-0000-0000A6A50000}"/>
    <cellStyle name="Normal 9 4 2 2 5 5" xfId="42485" xr:uid="{00000000-0005-0000-0000-0000A7A50000}"/>
    <cellStyle name="Normal 9 4 2 2 5 5 2" xfId="42486" xr:uid="{00000000-0005-0000-0000-0000A8A50000}"/>
    <cellStyle name="Normal 9 4 2 2 5 5 3" xfId="42487" xr:uid="{00000000-0005-0000-0000-0000A9A50000}"/>
    <cellStyle name="Normal 9 4 2 2 5 6" xfId="42488" xr:uid="{00000000-0005-0000-0000-0000AAA50000}"/>
    <cellStyle name="Normal 9 4 2 2 5 7" xfId="42489" xr:uid="{00000000-0005-0000-0000-0000ABA50000}"/>
    <cellStyle name="Normal 9 4 2 2 6" xfId="42490" xr:uid="{00000000-0005-0000-0000-0000ACA50000}"/>
    <cellStyle name="Normal 9 4 2 2 6 2" xfId="42491" xr:uid="{00000000-0005-0000-0000-0000ADA50000}"/>
    <cellStyle name="Normal 9 4 2 2 6 3" xfId="42492" xr:uid="{00000000-0005-0000-0000-0000AEA50000}"/>
    <cellStyle name="Normal 9 4 2 2 7" xfId="42493" xr:uid="{00000000-0005-0000-0000-0000AFA50000}"/>
    <cellStyle name="Normal 9 4 2 2 7 2" xfId="42494" xr:uid="{00000000-0005-0000-0000-0000B0A50000}"/>
    <cellStyle name="Normal 9 4 2 2 7 3" xfId="42495" xr:uid="{00000000-0005-0000-0000-0000B1A50000}"/>
    <cellStyle name="Normal 9 4 2 2 8" xfId="42496" xr:uid="{00000000-0005-0000-0000-0000B2A50000}"/>
    <cellStyle name="Normal 9 4 2 2 8 2" xfId="42497" xr:uid="{00000000-0005-0000-0000-0000B3A50000}"/>
    <cellStyle name="Normal 9 4 2 2 8 3" xfId="42498" xr:uid="{00000000-0005-0000-0000-0000B4A50000}"/>
    <cellStyle name="Normal 9 4 2 2 9" xfId="42499" xr:uid="{00000000-0005-0000-0000-0000B5A50000}"/>
    <cellStyle name="Normal 9 4 2 2 9 2" xfId="42500" xr:uid="{00000000-0005-0000-0000-0000B6A50000}"/>
    <cellStyle name="Normal 9 4 2 2 9 3" xfId="42501" xr:uid="{00000000-0005-0000-0000-0000B7A50000}"/>
    <cellStyle name="Normal 9 4 2 3" xfId="42502" xr:uid="{00000000-0005-0000-0000-0000B8A50000}"/>
    <cellStyle name="Normal 9 4 2 3 2" xfId="42503" xr:uid="{00000000-0005-0000-0000-0000B9A50000}"/>
    <cellStyle name="Normal 9 4 2 3 2 2" xfId="42504" xr:uid="{00000000-0005-0000-0000-0000BAA50000}"/>
    <cellStyle name="Normal 9 4 2 3 2 2 2" xfId="42505" xr:uid="{00000000-0005-0000-0000-0000BBA50000}"/>
    <cellStyle name="Normal 9 4 2 3 2 2 3" xfId="42506" xr:uid="{00000000-0005-0000-0000-0000BCA50000}"/>
    <cellStyle name="Normal 9 4 2 3 2 3" xfId="42507" xr:uid="{00000000-0005-0000-0000-0000BDA50000}"/>
    <cellStyle name="Normal 9 4 2 3 2 3 2" xfId="42508" xr:uid="{00000000-0005-0000-0000-0000BEA50000}"/>
    <cellStyle name="Normal 9 4 2 3 2 3 3" xfId="42509" xr:uid="{00000000-0005-0000-0000-0000BFA50000}"/>
    <cellStyle name="Normal 9 4 2 3 2 4" xfId="42510" xr:uid="{00000000-0005-0000-0000-0000C0A50000}"/>
    <cellStyle name="Normal 9 4 2 3 2 4 2" xfId="42511" xr:uid="{00000000-0005-0000-0000-0000C1A50000}"/>
    <cellStyle name="Normal 9 4 2 3 2 4 3" xfId="42512" xr:uid="{00000000-0005-0000-0000-0000C2A50000}"/>
    <cellStyle name="Normal 9 4 2 3 2 5" xfId="42513" xr:uid="{00000000-0005-0000-0000-0000C3A50000}"/>
    <cellStyle name="Normal 9 4 2 3 2 5 2" xfId="42514" xr:uid="{00000000-0005-0000-0000-0000C4A50000}"/>
    <cellStyle name="Normal 9 4 2 3 2 5 3" xfId="42515" xr:uid="{00000000-0005-0000-0000-0000C5A50000}"/>
    <cellStyle name="Normal 9 4 2 3 2 6" xfId="42516" xr:uid="{00000000-0005-0000-0000-0000C6A50000}"/>
    <cellStyle name="Normal 9 4 2 3 2 7" xfId="42517" xr:uid="{00000000-0005-0000-0000-0000C7A50000}"/>
    <cellStyle name="Normal 9 4 2 3 3" xfId="42518" xr:uid="{00000000-0005-0000-0000-0000C8A50000}"/>
    <cellStyle name="Normal 9 4 2 3 3 2" xfId="42519" xr:uid="{00000000-0005-0000-0000-0000C9A50000}"/>
    <cellStyle name="Normal 9 4 2 3 3 3" xfId="42520" xr:uid="{00000000-0005-0000-0000-0000CAA50000}"/>
    <cellStyle name="Normal 9 4 2 3 4" xfId="42521" xr:uid="{00000000-0005-0000-0000-0000CBA50000}"/>
    <cellStyle name="Normal 9 4 2 3 4 2" xfId="42522" xr:uid="{00000000-0005-0000-0000-0000CCA50000}"/>
    <cellStyle name="Normal 9 4 2 3 4 3" xfId="42523" xr:uid="{00000000-0005-0000-0000-0000CDA50000}"/>
    <cellStyle name="Normal 9 4 2 3 5" xfId="42524" xr:uid="{00000000-0005-0000-0000-0000CEA50000}"/>
    <cellStyle name="Normal 9 4 2 3 5 2" xfId="42525" xr:uid="{00000000-0005-0000-0000-0000CFA50000}"/>
    <cellStyle name="Normal 9 4 2 3 5 3" xfId="42526" xr:uid="{00000000-0005-0000-0000-0000D0A50000}"/>
    <cellStyle name="Normal 9 4 2 3 6" xfId="42527" xr:uid="{00000000-0005-0000-0000-0000D1A50000}"/>
    <cellStyle name="Normal 9 4 2 3 6 2" xfId="42528" xr:uid="{00000000-0005-0000-0000-0000D2A50000}"/>
    <cellStyle name="Normal 9 4 2 3 6 3" xfId="42529" xr:uid="{00000000-0005-0000-0000-0000D3A50000}"/>
    <cellStyle name="Normal 9 4 2 3 7" xfId="42530" xr:uid="{00000000-0005-0000-0000-0000D4A50000}"/>
    <cellStyle name="Normal 9 4 2 3 8" xfId="42531" xr:uid="{00000000-0005-0000-0000-0000D5A50000}"/>
    <cellStyle name="Normal 9 4 2 4" xfId="42532" xr:uid="{00000000-0005-0000-0000-0000D6A50000}"/>
    <cellStyle name="Normal 9 4 2 4 2" xfId="42533" xr:uid="{00000000-0005-0000-0000-0000D7A50000}"/>
    <cellStyle name="Normal 9 4 2 4 2 2" xfId="42534" xr:uid="{00000000-0005-0000-0000-0000D8A50000}"/>
    <cellStyle name="Normal 9 4 2 4 2 2 2" xfId="42535" xr:uid="{00000000-0005-0000-0000-0000D9A50000}"/>
    <cellStyle name="Normal 9 4 2 4 2 2 3" xfId="42536" xr:uid="{00000000-0005-0000-0000-0000DAA50000}"/>
    <cellStyle name="Normal 9 4 2 4 2 3" xfId="42537" xr:uid="{00000000-0005-0000-0000-0000DBA50000}"/>
    <cellStyle name="Normal 9 4 2 4 2 3 2" xfId="42538" xr:uid="{00000000-0005-0000-0000-0000DCA50000}"/>
    <cellStyle name="Normal 9 4 2 4 2 3 3" xfId="42539" xr:uid="{00000000-0005-0000-0000-0000DDA50000}"/>
    <cellStyle name="Normal 9 4 2 4 2 4" xfId="42540" xr:uid="{00000000-0005-0000-0000-0000DEA50000}"/>
    <cellStyle name="Normal 9 4 2 4 2 4 2" xfId="42541" xr:uid="{00000000-0005-0000-0000-0000DFA50000}"/>
    <cellStyle name="Normal 9 4 2 4 2 4 3" xfId="42542" xr:uid="{00000000-0005-0000-0000-0000E0A50000}"/>
    <cellStyle name="Normal 9 4 2 4 2 5" xfId="42543" xr:uid="{00000000-0005-0000-0000-0000E1A50000}"/>
    <cellStyle name="Normal 9 4 2 4 2 5 2" xfId="42544" xr:uid="{00000000-0005-0000-0000-0000E2A50000}"/>
    <cellStyle name="Normal 9 4 2 4 2 5 3" xfId="42545" xr:uid="{00000000-0005-0000-0000-0000E3A50000}"/>
    <cellStyle name="Normal 9 4 2 4 2 6" xfId="42546" xr:uid="{00000000-0005-0000-0000-0000E4A50000}"/>
    <cellStyle name="Normal 9 4 2 4 2 7" xfId="42547" xr:uid="{00000000-0005-0000-0000-0000E5A50000}"/>
    <cellStyle name="Normal 9 4 2 4 3" xfId="42548" xr:uid="{00000000-0005-0000-0000-0000E6A50000}"/>
    <cellStyle name="Normal 9 4 2 4 3 2" xfId="42549" xr:uid="{00000000-0005-0000-0000-0000E7A50000}"/>
    <cellStyle name="Normal 9 4 2 4 3 3" xfId="42550" xr:uid="{00000000-0005-0000-0000-0000E8A50000}"/>
    <cellStyle name="Normal 9 4 2 4 4" xfId="42551" xr:uid="{00000000-0005-0000-0000-0000E9A50000}"/>
    <cellStyle name="Normal 9 4 2 4 4 2" xfId="42552" xr:uid="{00000000-0005-0000-0000-0000EAA50000}"/>
    <cellStyle name="Normal 9 4 2 4 4 3" xfId="42553" xr:uid="{00000000-0005-0000-0000-0000EBA50000}"/>
    <cellStyle name="Normal 9 4 2 4 5" xfId="42554" xr:uid="{00000000-0005-0000-0000-0000ECA50000}"/>
    <cellStyle name="Normal 9 4 2 4 5 2" xfId="42555" xr:uid="{00000000-0005-0000-0000-0000EDA50000}"/>
    <cellStyle name="Normal 9 4 2 4 5 3" xfId="42556" xr:uid="{00000000-0005-0000-0000-0000EEA50000}"/>
    <cellStyle name="Normal 9 4 2 4 6" xfId="42557" xr:uid="{00000000-0005-0000-0000-0000EFA50000}"/>
    <cellStyle name="Normal 9 4 2 4 6 2" xfId="42558" xr:uid="{00000000-0005-0000-0000-0000F0A50000}"/>
    <cellStyle name="Normal 9 4 2 4 6 3" xfId="42559" xr:uid="{00000000-0005-0000-0000-0000F1A50000}"/>
    <cellStyle name="Normal 9 4 2 4 7" xfId="42560" xr:uid="{00000000-0005-0000-0000-0000F2A50000}"/>
    <cellStyle name="Normal 9 4 2 4 8" xfId="42561" xr:uid="{00000000-0005-0000-0000-0000F3A50000}"/>
    <cellStyle name="Normal 9 4 2 5" xfId="42562" xr:uid="{00000000-0005-0000-0000-0000F4A50000}"/>
    <cellStyle name="Normal 9 4 2 5 2" xfId="42563" xr:uid="{00000000-0005-0000-0000-0000F5A50000}"/>
    <cellStyle name="Normal 9 4 2 5 2 2" xfId="42564" xr:uid="{00000000-0005-0000-0000-0000F6A50000}"/>
    <cellStyle name="Normal 9 4 2 5 2 3" xfId="42565" xr:uid="{00000000-0005-0000-0000-0000F7A50000}"/>
    <cellStyle name="Normal 9 4 2 5 3" xfId="42566" xr:uid="{00000000-0005-0000-0000-0000F8A50000}"/>
    <cellStyle name="Normal 9 4 2 5 3 2" xfId="42567" xr:uid="{00000000-0005-0000-0000-0000F9A50000}"/>
    <cellStyle name="Normal 9 4 2 5 3 3" xfId="42568" xr:uid="{00000000-0005-0000-0000-0000FAA50000}"/>
    <cellStyle name="Normal 9 4 2 5 4" xfId="42569" xr:uid="{00000000-0005-0000-0000-0000FBA50000}"/>
    <cellStyle name="Normal 9 4 2 5 4 2" xfId="42570" xr:uid="{00000000-0005-0000-0000-0000FCA50000}"/>
    <cellStyle name="Normal 9 4 2 5 4 3" xfId="42571" xr:uid="{00000000-0005-0000-0000-0000FDA50000}"/>
    <cellStyle name="Normal 9 4 2 5 5" xfId="42572" xr:uid="{00000000-0005-0000-0000-0000FEA50000}"/>
    <cellStyle name="Normal 9 4 2 5 5 2" xfId="42573" xr:uid="{00000000-0005-0000-0000-0000FFA50000}"/>
    <cellStyle name="Normal 9 4 2 5 5 3" xfId="42574" xr:uid="{00000000-0005-0000-0000-000000A60000}"/>
    <cellStyle name="Normal 9 4 2 5 6" xfId="42575" xr:uid="{00000000-0005-0000-0000-000001A60000}"/>
    <cellStyle name="Normal 9 4 2 5 7" xfId="42576" xr:uid="{00000000-0005-0000-0000-000002A60000}"/>
    <cellStyle name="Normal 9 4 2 6" xfId="42577" xr:uid="{00000000-0005-0000-0000-000003A60000}"/>
    <cellStyle name="Normal 9 4 2 6 2" xfId="42578" xr:uid="{00000000-0005-0000-0000-000004A60000}"/>
    <cellStyle name="Normal 9 4 2 6 2 2" xfId="42579" xr:uid="{00000000-0005-0000-0000-000005A60000}"/>
    <cellStyle name="Normal 9 4 2 6 2 3" xfId="42580" xr:uid="{00000000-0005-0000-0000-000006A60000}"/>
    <cellStyle name="Normal 9 4 2 6 3" xfId="42581" xr:uid="{00000000-0005-0000-0000-000007A60000}"/>
    <cellStyle name="Normal 9 4 2 6 3 2" xfId="42582" xr:uid="{00000000-0005-0000-0000-000008A60000}"/>
    <cellStyle name="Normal 9 4 2 6 3 3" xfId="42583" xr:uid="{00000000-0005-0000-0000-000009A60000}"/>
    <cellStyle name="Normal 9 4 2 6 4" xfId="42584" xr:uid="{00000000-0005-0000-0000-00000AA60000}"/>
    <cellStyle name="Normal 9 4 2 6 4 2" xfId="42585" xr:uid="{00000000-0005-0000-0000-00000BA60000}"/>
    <cellStyle name="Normal 9 4 2 6 4 3" xfId="42586" xr:uid="{00000000-0005-0000-0000-00000CA60000}"/>
    <cellStyle name="Normal 9 4 2 6 5" xfId="42587" xr:uid="{00000000-0005-0000-0000-00000DA60000}"/>
    <cellStyle name="Normal 9 4 2 6 5 2" xfId="42588" xr:uid="{00000000-0005-0000-0000-00000EA60000}"/>
    <cellStyle name="Normal 9 4 2 6 5 3" xfId="42589" xr:uid="{00000000-0005-0000-0000-00000FA60000}"/>
    <cellStyle name="Normal 9 4 2 6 6" xfId="42590" xr:uid="{00000000-0005-0000-0000-000010A60000}"/>
    <cellStyle name="Normal 9 4 2 6 7" xfId="42591" xr:uid="{00000000-0005-0000-0000-000011A60000}"/>
    <cellStyle name="Normal 9 4 2 7" xfId="42592" xr:uid="{00000000-0005-0000-0000-000012A60000}"/>
    <cellStyle name="Normal 9 4 2 7 2" xfId="42593" xr:uid="{00000000-0005-0000-0000-000013A60000}"/>
    <cellStyle name="Normal 9 4 2 7 2 2" xfId="42594" xr:uid="{00000000-0005-0000-0000-000014A60000}"/>
    <cellStyle name="Normal 9 4 2 7 2 3" xfId="42595" xr:uid="{00000000-0005-0000-0000-000015A60000}"/>
    <cellStyle name="Normal 9 4 2 7 3" xfId="42596" xr:uid="{00000000-0005-0000-0000-000016A60000}"/>
    <cellStyle name="Normal 9 4 2 7 3 2" xfId="42597" xr:uid="{00000000-0005-0000-0000-000017A60000}"/>
    <cellStyle name="Normal 9 4 2 7 3 3" xfId="42598" xr:uid="{00000000-0005-0000-0000-000018A60000}"/>
    <cellStyle name="Normal 9 4 2 7 4" xfId="42599" xr:uid="{00000000-0005-0000-0000-000019A60000}"/>
    <cellStyle name="Normal 9 4 2 7 4 2" xfId="42600" xr:uid="{00000000-0005-0000-0000-00001AA60000}"/>
    <cellStyle name="Normal 9 4 2 7 4 3" xfId="42601" xr:uid="{00000000-0005-0000-0000-00001BA60000}"/>
    <cellStyle name="Normal 9 4 2 7 5" xfId="42602" xr:uid="{00000000-0005-0000-0000-00001CA60000}"/>
    <cellStyle name="Normal 9 4 2 7 5 2" xfId="42603" xr:uid="{00000000-0005-0000-0000-00001DA60000}"/>
    <cellStyle name="Normal 9 4 2 7 5 3" xfId="42604" xr:uid="{00000000-0005-0000-0000-00001EA60000}"/>
    <cellStyle name="Normal 9 4 2 7 6" xfId="42605" xr:uid="{00000000-0005-0000-0000-00001FA60000}"/>
    <cellStyle name="Normal 9 4 2 7 7" xfId="42606" xr:uid="{00000000-0005-0000-0000-000020A60000}"/>
    <cellStyle name="Normal 9 4 2 8" xfId="42607" xr:uid="{00000000-0005-0000-0000-000021A60000}"/>
    <cellStyle name="Normal 9 4 2 8 2" xfId="42608" xr:uid="{00000000-0005-0000-0000-000022A60000}"/>
    <cellStyle name="Normal 9 4 2 8 2 2" xfId="42609" xr:uid="{00000000-0005-0000-0000-000023A60000}"/>
    <cellStyle name="Normal 9 4 2 8 2 3" xfId="42610" xr:uid="{00000000-0005-0000-0000-000024A60000}"/>
    <cellStyle name="Normal 9 4 2 8 3" xfId="42611" xr:uid="{00000000-0005-0000-0000-000025A60000}"/>
    <cellStyle name="Normal 9 4 2 8 3 2" xfId="42612" xr:uid="{00000000-0005-0000-0000-000026A60000}"/>
    <cellStyle name="Normal 9 4 2 8 3 3" xfId="42613" xr:uid="{00000000-0005-0000-0000-000027A60000}"/>
    <cellStyle name="Normal 9 4 2 8 4" xfId="42614" xr:uid="{00000000-0005-0000-0000-000028A60000}"/>
    <cellStyle name="Normal 9 4 2 8 4 2" xfId="42615" xr:uid="{00000000-0005-0000-0000-000029A60000}"/>
    <cellStyle name="Normal 9 4 2 8 4 3" xfId="42616" xr:uid="{00000000-0005-0000-0000-00002AA60000}"/>
    <cellStyle name="Normal 9 4 2 8 5" xfId="42617" xr:uid="{00000000-0005-0000-0000-00002BA60000}"/>
    <cellStyle name="Normal 9 4 2 8 5 2" xfId="42618" xr:uid="{00000000-0005-0000-0000-00002CA60000}"/>
    <cellStyle name="Normal 9 4 2 8 5 3" xfId="42619" xr:uid="{00000000-0005-0000-0000-00002DA60000}"/>
    <cellStyle name="Normal 9 4 2 8 6" xfId="42620" xr:uid="{00000000-0005-0000-0000-00002EA60000}"/>
    <cellStyle name="Normal 9 4 2 8 7" xfId="42621" xr:uid="{00000000-0005-0000-0000-00002FA60000}"/>
    <cellStyle name="Normal 9 4 2 9" xfId="42622" xr:uid="{00000000-0005-0000-0000-000030A60000}"/>
    <cellStyle name="Normal 9 4 2 9 2" xfId="42623" xr:uid="{00000000-0005-0000-0000-000031A60000}"/>
    <cellStyle name="Normal 9 4 2 9 3" xfId="42624" xr:uid="{00000000-0005-0000-0000-000032A60000}"/>
    <cellStyle name="Normal 9 4 3" xfId="42625" xr:uid="{00000000-0005-0000-0000-000033A60000}"/>
    <cellStyle name="Normal 9 4 3 10" xfId="42626" xr:uid="{00000000-0005-0000-0000-000034A60000}"/>
    <cellStyle name="Normal 9 4 3 11" xfId="42627" xr:uid="{00000000-0005-0000-0000-000035A60000}"/>
    <cellStyle name="Normal 9 4 3 2" xfId="42628" xr:uid="{00000000-0005-0000-0000-000036A60000}"/>
    <cellStyle name="Normal 9 4 3 2 2" xfId="42629" xr:uid="{00000000-0005-0000-0000-000037A60000}"/>
    <cellStyle name="Normal 9 4 3 2 2 2" xfId="42630" xr:uid="{00000000-0005-0000-0000-000038A60000}"/>
    <cellStyle name="Normal 9 4 3 2 2 2 2" xfId="42631" xr:uid="{00000000-0005-0000-0000-000039A60000}"/>
    <cellStyle name="Normal 9 4 3 2 2 2 3" xfId="42632" xr:uid="{00000000-0005-0000-0000-00003AA60000}"/>
    <cellStyle name="Normal 9 4 3 2 2 3" xfId="42633" xr:uid="{00000000-0005-0000-0000-00003BA60000}"/>
    <cellStyle name="Normal 9 4 3 2 2 3 2" xfId="42634" xr:uid="{00000000-0005-0000-0000-00003CA60000}"/>
    <cellStyle name="Normal 9 4 3 2 2 3 3" xfId="42635" xr:uid="{00000000-0005-0000-0000-00003DA60000}"/>
    <cellStyle name="Normal 9 4 3 2 2 4" xfId="42636" xr:uid="{00000000-0005-0000-0000-00003EA60000}"/>
    <cellStyle name="Normal 9 4 3 2 2 4 2" xfId="42637" xr:uid="{00000000-0005-0000-0000-00003FA60000}"/>
    <cellStyle name="Normal 9 4 3 2 2 4 3" xfId="42638" xr:uid="{00000000-0005-0000-0000-000040A60000}"/>
    <cellStyle name="Normal 9 4 3 2 2 5" xfId="42639" xr:uid="{00000000-0005-0000-0000-000041A60000}"/>
    <cellStyle name="Normal 9 4 3 2 2 5 2" xfId="42640" xr:uid="{00000000-0005-0000-0000-000042A60000}"/>
    <cellStyle name="Normal 9 4 3 2 2 5 3" xfId="42641" xr:uid="{00000000-0005-0000-0000-000043A60000}"/>
    <cellStyle name="Normal 9 4 3 2 2 6" xfId="42642" xr:uid="{00000000-0005-0000-0000-000044A60000}"/>
    <cellStyle name="Normal 9 4 3 2 2 7" xfId="42643" xr:uid="{00000000-0005-0000-0000-000045A60000}"/>
    <cellStyle name="Normal 9 4 3 2 3" xfId="42644" xr:uid="{00000000-0005-0000-0000-000046A60000}"/>
    <cellStyle name="Normal 9 4 3 2 3 2" xfId="42645" xr:uid="{00000000-0005-0000-0000-000047A60000}"/>
    <cellStyle name="Normal 9 4 3 2 3 3" xfId="42646" xr:uid="{00000000-0005-0000-0000-000048A60000}"/>
    <cellStyle name="Normal 9 4 3 2 4" xfId="42647" xr:uid="{00000000-0005-0000-0000-000049A60000}"/>
    <cellStyle name="Normal 9 4 3 2 4 2" xfId="42648" xr:uid="{00000000-0005-0000-0000-00004AA60000}"/>
    <cellStyle name="Normal 9 4 3 2 4 3" xfId="42649" xr:uid="{00000000-0005-0000-0000-00004BA60000}"/>
    <cellStyle name="Normal 9 4 3 2 5" xfId="42650" xr:uid="{00000000-0005-0000-0000-00004CA60000}"/>
    <cellStyle name="Normal 9 4 3 2 5 2" xfId="42651" xr:uid="{00000000-0005-0000-0000-00004DA60000}"/>
    <cellStyle name="Normal 9 4 3 2 5 3" xfId="42652" xr:uid="{00000000-0005-0000-0000-00004EA60000}"/>
    <cellStyle name="Normal 9 4 3 2 6" xfId="42653" xr:uid="{00000000-0005-0000-0000-00004FA60000}"/>
    <cellStyle name="Normal 9 4 3 2 6 2" xfId="42654" xr:uid="{00000000-0005-0000-0000-000050A60000}"/>
    <cellStyle name="Normal 9 4 3 2 6 3" xfId="42655" xr:uid="{00000000-0005-0000-0000-000051A60000}"/>
    <cellStyle name="Normal 9 4 3 2 7" xfId="42656" xr:uid="{00000000-0005-0000-0000-000052A60000}"/>
    <cellStyle name="Normal 9 4 3 2 8" xfId="42657" xr:uid="{00000000-0005-0000-0000-000053A60000}"/>
    <cellStyle name="Normal 9 4 3 3" xfId="42658" xr:uid="{00000000-0005-0000-0000-000054A60000}"/>
    <cellStyle name="Normal 9 4 3 3 2" xfId="42659" xr:uid="{00000000-0005-0000-0000-000055A60000}"/>
    <cellStyle name="Normal 9 4 3 3 2 2" xfId="42660" xr:uid="{00000000-0005-0000-0000-000056A60000}"/>
    <cellStyle name="Normal 9 4 3 3 2 3" xfId="42661" xr:uid="{00000000-0005-0000-0000-000057A60000}"/>
    <cellStyle name="Normal 9 4 3 3 3" xfId="42662" xr:uid="{00000000-0005-0000-0000-000058A60000}"/>
    <cellStyle name="Normal 9 4 3 3 3 2" xfId="42663" xr:uid="{00000000-0005-0000-0000-000059A60000}"/>
    <cellStyle name="Normal 9 4 3 3 3 3" xfId="42664" xr:uid="{00000000-0005-0000-0000-00005AA60000}"/>
    <cellStyle name="Normal 9 4 3 3 4" xfId="42665" xr:uid="{00000000-0005-0000-0000-00005BA60000}"/>
    <cellStyle name="Normal 9 4 3 3 4 2" xfId="42666" xr:uid="{00000000-0005-0000-0000-00005CA60000}"/>
    <cellStyle name="Normal 9 4 3 3 4 3" xfId="42667" xr:uid="{00000000-0005-0000-0000-00005DA60000}"/>
    <cellStyle name="Normal 9 4 3 3 5" xfId="42668" xr:uid="{00000000-0005-0000-0000-00005EA60000}"/>
    <cellStyle name="Normal 9 4 3 3 5 2" xfId="42669" xr:uid="{00000000-0005-0000-0000-00005FA60000}"/>
    <cellStyle name="Normal 9 4 3 3 5 3" xfId="42670" xr:uid="{00000000-0005-0000-0000-000060A60000}"/>
    <cellStyle name="Normal 9 4 3 3 6" xfId="42671" xr:uid="{00000000-0005-0000-0000-000061A60000}"/>
    <cellStyle name="Normal 9 4 3 3 7" xfId="42672" xr:uid="{00000000-0005-0000-0000-000062A60000}"/>
    <cellStyle name="Normal 9 4 3 4" xfId="42673" xr:uid="{00000000-0005-0000-0000-000063A60000}"/>
    <cellStyle name="Normal 9 4 3 4 2" xfId="42674" xr:uid="{00000000-0005-0000-0000-000064A60000}"/>
    <cellStyle name="Normal 9 4 3 4 2 2" xfId="42675" xr:uid="{00000000-0005-0000-0000-000065A60000}"/>
    <cellStyle name="Normal 9 4 3 4 2 3" xfId="42676" xr:uid="{00000000-0005-0000-0000-000066A60000}"/>
    <cellStyle name="Normal 9 4 3 4 3" xfId="42677" xr:uid="{00000000-0005-0000-0000-000067A60000}"/>
    <cellStyle name="Normal 9 4 3 4 3 2" xfId="42678" xr:uid="{00000000-0005-0000-0000-000068A60000}"/>
    <cellStyle name="Normal 9 4 3 4 3 3" xfId="42679" xr:uid="{00000000-0005-0000-0000-000069A60000}"/>
    <cellStyle name="Normal 9 4 3 4 4" xfId="42680" xr:uid="{00000000-0005-0000-0000-00006AA60000}"/>
    <cellStyle name="Normal 9 4 3 4 4 2" xfId="42681" xr:uid="{00000000-0005-0000-0000-00006BA60000}"/>
    <cellStyle name="Normal 9 4 3 4 4 3" xfId="42682" xr:uid="{00000000-0005-0000-0000-00006CA60000}"/>
    <cellStyle name="Normal 9 4 3 4 5" xfId="42683" xr:uid="{00000000-0005-0000-0000-00006DA60000}"/>
    <cellStyle name="Normal 9 4 3 4 5 2" xfId="42684" xr:uid="{00000000-0005-0000-0000-00006EA60000}"/>
    <cellStyle name="Normal 9 4 3 4 5 3" xfId="42685" xr:uid="{00000000-0005-0000-0000-00006FA60000}"/>
    <cellStyle name="Normal 9 4 3 4 6" xfId="42686" xr:uid="{00000000-0005-0000-0000-000070A60000}"/>
    <cellStyle name="Normal 9 4 3 4 7" xfId="42687" xr:uid="{00000000-0005-0000-0000-000071A60000}"/>
    <cellStyle name="Normal 9 4 3 5" xfId="42688" xr:uid="{00000000-0005-0000-0000-000072A60000}"/>
    <cellStyle name="Normal 9 4 3 5 2" xfId="42689" xr:uid="{00000000-0005-0000-0000-000073A60000}"/>
    <cellStyle name="Normal 9 4 3 5 2 2" xfId="42690" xr:uid="{00000000-0005-0000-0000-000074A60000}"/>
    <cellStyle name="Normal 9 4 3 5 2 3" xfId="42691" xr:uid="{00000000-0005-0000-0000-000075A60000}"/>
    <cellStyle name="Normal 9 4 3 5 3" xfId="42692" xr:uid="{00000000-0005-0000-0000-000076A60000}"/>
    <cellStyle name="Normal 9 4 3 5 3 2" xfId="42693" xr:uid="{00000000-0005-0000-0000-000077A60000}"/>
    <cellStyle name="Normal 9 4 3 5 3 3" xfId="42694" xr:uid="{00000000-0005-0000-0000-000078A60000}"/>
    <cellStyle name="Normal 9 4 3 5 4" xfId="42695" xr:uid="{00000000-0005-0000-0000-000079A60000}"/>
    <cellStyle name="Normal 9 4 3 5 4 2" xfId="42696" xr:uid="{00000000-0005-0000-0000-00007AA60000}"/>
    <cellStyle name="Normal 9 4 3 5 4 3" xfId="42697" xr:uid="{00000000-0005-0000-0000-00007BA60000}"/>
    <cellStyle name="Normal 9 4 3 5 5" xfId="42698" xr:uid="{00000000-0005-0000-0000-00007CA60000}"/>
    <cellStyle name="Normal 9 4 3 5 5 2" xfId="42699" xr:uid="{00000000-0005-0000-0000-00007DA60000}"/>
    <cellStyle name="Normal 9 4 3 5 5 3" xfId="42700" xr:uid="{00000000-0005-0000-0000-00007EA60000}"/>
    <cellStyle name="Normal 9 4 3 5 6" xfId="42701" xr:uid="{00000000-0005-0000-0000-00007FA60000}"/>
    <cellStyle name="Normal 9 4 3 5 7" xfId="42702" xr:uid="{00000000-0005-0000-0000-000080A60000}"/>
    <cellStyle name="Normal 9 4 3 6" xfId="42703" xr:uid="{00000000-0005-0000-0000-000081A60000}"/>
    <cellStyle name="Normal 9 4 3 6 2" xfId="42704" xr:uid="{00000000-0005-0000-0000-000082A60000}"/>
    <cellStyle name="Normal 9 4 3 6 3" xfId="42705" xr:uid="{00000000-0005-0000-0000-000083A60000}"/>
    <cellStyle name="Normal 9 4 3 7" xfId="42706" xr:uid="{00000000-0005-0000-0000-000084A60000}"/>
    <cellStyle name="Normal 9 4 3 7 2" xfId="42707" xr:uid="{00000000-0005-0000-0000-000085A60000}"/>
    <cellStyle name="Normal 9 4 3 7 3" xfId="42708" xr:uid="{00000000-0005-0000-0000-000086A60000}"/>
    <cellStyle name="Normal 9 4 3 8" xfId="42709" xr:uid="{00000000-0005-0000-0000-000087A60000}"/>
    <cellStyle name="Normal 9 4 3 8 2" xfId="42710" xr:uid="{00000000-0005-0000-0000-000088A60000}"/>
    <cellStyle name="Normal 9 4 3 8 3" xfId="42711" xr:uid="{00000000-0005-0000-0000-000089A60000}"/>
    <cellStyle name="Normal 9 4 3 9" xfId="42712" xr:uid="{00000000-0005-0000-0000-00008AA60000}"/>
    <cellStyle name="Normal 9 4 3 9 2" xfId="42713" xr:uid="{00000000-0005-0000-0000-00008BA60000}"/>
    <cellStyle name="Normal 9 4 3 9 3" xfId="42714" xr:uid="{00000000-0005-0000-0000-00008CA60000}"/>
    <cellStyle name="Normal 9 4 4" xfId="42715" xr:uid="{00000000-0005-0000-0000-00008DA60000}"/>
    <cellStyle name="Normal 9 4 4 2" xfId="42716" xr:uid="{00000000-0005-0000-0000-00008EA60000}"/>
    <cellStyle name="Normal 9 4 4 2 2" xfId="42717" xr:uid="{00000000-0005-0000-0000-00008FA60000}"/>
    <cellStyle name="Normal 9 4 4 2 2 2" xfId="42718" xr:uid="{00000000-0005-0000-0000-000090A60000}"/>
    <cellStyle name="Normal 9 4 4 2 2 3" xfId="42719" xr:uid="{00000000-0005-0000-0000-000091A60000}"/>
    <cellStyle name="Normal 9 4 4 2 3" xfId="42720" xr:uid="{00000000-0005-0000-0000-000092A60000}"/>
    <cellStyle name="Normal 9 4 4 2 3 2" xfId="42721" xr:uid="{00000000-0005-0000-0000-000093A60000}"/>
    <cellStyle name="Normal 9 4 4 2 3 3" xfId="42722" xr:uid="{00000000-0005-0000-0000-000094A60000}"/>
    <cellStyle name="Normal 9 4 4 2 4" xfId="42723" xr:uid="{00000000-0005-0000-0000-000095A60000}"/>
    <cellStyle name="Normal 9 4 4 2 4 2" xfId="42724" xr:uid="{00000000-0005-0000-0000-000096A60000}"/>
    <cellStyle name="Normal 9 4 4 2 4 3" xfId="42725" xr:uid="{00000000-0005-0000-0000-000097A60000}"/>
    <cellStyle name="Normal 9 4 4 2 5" xfId="42726" xr:uid="{00000000-0005-0000-0000-000098A60000}"/>
    <cellStyle name="Normal 9 4 4 2 5 2" xfId="42727" xr:uid="{00000000-0005-0000-0000-000099A60000}"/>
    <cellStyle name="Normal 9 4 4 2 5 3" xfId="42728" xr:uid="{00000000-0005-0000-0000-00009AA60000}"/>
    <cellStyle name="Normal 9 4 4 2 6" xfId="42729" xr:uid="{00000000-0005-0000-0000-00009BA60000}"/>
    <cellStyle name="Normal 9 4 4 2 7" xfId="42730" xr:uid="{00000000-0005-0000-0000-00009CA60000}"/>
    <cellStyle name="Normal 9 4 4 3" xfId="42731" xr:uid="{00000000-0005-0000-0000-00009DA60000}"/>
    <cellStyle name="Normal 9 4 4 3 2" xfId="42732" xr:uid="{00000000-0005-0000-0000-00009EA60000}"/>
    <cellStyle name="Normal 9 4 4 3 3" xfId="42733" xr:uid="{00000000-0005-0000-0000-00009FA60000}"/>
    <cellStyle name="Normal 9 4 4 4" xfId="42734" xr:uid="{00000000-0005-0000-0000-0000A0A60000}"/>
    <cellStyle name="Normal 9 4 4 4 2" xfId="42735" xr:uid="{00000000-0005-0000-0000-0000A1A60000}"/>
    <cellStyle name="Normal 9 4 4 4 3" xfId="42736" xr:uid="{00000000-0005-0000-0000-0000A2A60000}"/>
    <cellStyle name="Normal 9 4 4 5" xfId="42737" xr:uid="{00000000-0005-0000-0000-0000A3A60000}"/>
    <cellStyle name="Normal 9 4 4 5 2" xfId="42738" xr:uid="{00000000-0005-0000-0000-0000A4A60000}"/>
    <cellStyle name="Normal 9 4 4 5 3" xfId="42739" xr:uid="{00000000-0005-0000-0000-0000A5A60000}"/>
    <cellStyle name="Normal 9 4 4 6" xfId="42740" xr:uid="{00000000-0005-0000-0000-0000A6A60000}"/>
    <cellStyle name="Normal 9 4 4 6 2" xfId="42741" xr:uid="{00000000-0005-0000-0000-0000A7A60000}"/>
    <cellStyle name="Normal 9 4 4 6 3" xfId="42742" xr:uid="{00000000-0005-0000-0000-0000A8A60000}"/>
    <cellStyle name="Normal 9 4 4 7" xfId="42743" xr:uid="{00000000-0005-0000-0000-0000A9A60000}"/>
    <cellStyle name="Normal 9 4 4 8" xfId="42744" xr:uid="{00000000-0005-0000-0000-0000AAA60000}"/>
    <cellStyle name="Normal 9 4 5" xfId="42745" xr:uid="{00000000-0005-0000-0000-0000ABA60000}"/>
    <cellStyle name="Normal 9 4 5 2" xfId="42746" xr:uid="{00000000-0005-0000-0000-0000ACA60000}"/>
    <cellStyle name="Normal 9 4 5 2 2" xfId="42747" xr:uid="{00000000-0005-0000-0000-0000ADA60000}"/>
    <cellStyle name="Normal 9 4 5 2 2 2" xfId="42748" xr:uid="{00000000-0005-0000-0000-0000AEA60000}"/>
    <cellStyle name="Normal 9 4 5 2 2 3" xfId="42749" xr:uid="{00000000-0005-0000-0000-0000AFA60000}"/>
    <cellStyle name="Normal 9 4 5 2 3" xfId="42750" xr:uid="{00000000-0005-0000-0000-0000B0A60000}"/>
    <cellStyle name="Normal 9 4 5 2 3 2" xfId="42751" xr:uid="{00000000-0005-0000-0000-0000B1A60000}"/>
    <cellStyle name="Normal 9 4 5 2 3 3" xfId="42752" xr:uid="{00000000-0005-0000-0000-0000B2A60000}"/>
    <cellStyle name="Normal 9 4 5 2 4" xfId="42753" xr:uid="{00000000-0005-0000-0000-0000B3A60000}"/>
    <cellStyle name="Normal 9 4 5 2 4 2" xfId="42754" xr:uid="{00000000-0005-0000-0000-0000B4A60000}"/>
    <cellStyle name="Normal 9 4 5 2 4 3" xfId="42755" xr:uid="{00000000-0005-0000-0000-0000B5A60000}"/>
    <cellStyle name="Normal 9 4 5 2 5" xfId="42756" xr:uid="{00000000-0005-0000-0000-0000B6A60000}"/>
    <cellStyle name="Normal 9 4 5 2 5 2" xfId="42757" xr:uid="{00000000-0005-0000-0000-0000B7A60000}"/>
    <cellStyle name="Normal 9 4 5 2 5 3" xfId="42758" xr:uid="{00000000-0005-0000-0000-0000B8A60000}"/>
    <cellStyle name="Normal 9 4 5 2 6" xfId="42759" xr:uid="{00000000-0005-0000-0000-0000B9A60000}"/>
    <cellStyle name="Normal 9 4 5 2 7" xfId="42760" xr:uid="{00000000-0005-0000-0000-0000BAA60000}"/>
    <cellStyle name="Normal 9 4 5 3" xfId="42761" xr:uid="{00000000-0005-0000-0000-0000BBA60000}"/>
    <cellStyle name="Normal 9 4 5 3 2" xfId="42762" xr:uid="{00000000-0005-0000-0000-0000BCA60000}"/>
    <cellStyle name="Normal 9 4 5 3 3" xfId="42763" xr:uid="{00000000-0005-0000-0000-0000BDA60000}"/>
    <cellStyle name="Normal 9 4 5 4" xfId="42764" xr:uid="{00000000-0005-0000-0000-0000BEA60000}"/>
    <cellStyle name="Normal 9 4 5 4 2" xfId="42765" xr:uid="{00000000-0005-0000-0000-0000BFA60000}"/>
    <cellStyle name="Normal 9 4 5 4 3" xfId="42766" xr:uid="{00000000-0005-0000-0000-0000C0A60000}"/>
    <cellStyle name="Normal 9 4 5 5" xfId="42767" xr:uid="{00000000-0005-0000-0000-0000C1A60000}"/>
    <cellStyle name="Normal 9 4 5 5 2" xfId="42768" xr:uid="{00000000-0005-0000-0000-0000C2A60000}"/>
    <cellStyle name="Normal 9 4 5 5 3" xfId="42769" xr:uid="{00000000-0005-0000-0000-0000C3A60000}"/>
    <cellStyle name="Normal 9 4 5 6" xfId="42770" xr:uid="{00000000-0005-0000-0000-0000C4A60000}"/>
    <cellStyle name="Normal 9 4 5 6 2" xfId="42771" xr:uid="{00000000-0005-0000-0000-0000C5A60000}"/>
    <cellStyle name="Normal 9 4 5 6 3" xfId="42772" xr:uid="{00000000-0005-0000-0000-0000C6A60000}"/>
    <cellStyle name="Normal 9 4 5 7" xfId="42773" xr:uid="{00000000-0005-0000-0000-0000C7A60000}"/>
    <cellStyle name="Normal 9 4 5 8" xfId="42774" xr:uid="{00000000-0005-0000-0000-0000C8A60000}"/>
    <cellStyle name="Normal 9 4 6" xfId="42775" xr:uid="{00000000-0005-0000-0000-0000C9A60000}"/>
    <cellStyle name="Normal 9 4 6 2" xfId="42776" xr:uid="{00000000-0005-0000-0000-0000CAA60000}"/>
    <cellStyle name="Normal 9 4 6 2 2" xfId="42777" xr:uid="{00000000-0005-0000-0000-0000CBA60000}"/>
    <cellStyle name="Normal 9 4 6 2 3" xfId="42778" xr:uid="{00000000-0005-0000-0000-0000CCA60000}"/>
    <cellStyle name="Normal 9 4 6 3" xfId="42779" xr:uid="{00000000-0005-0000-0000-0000CDA60000}"/>
    <cellStyle name="Normal 9 4 6 3 2" xfId="42780" xr:uid="{00000000-0005-0000-0000-0000CEA60000}"/>
    <cellStyle name="Normal 9 4 6 3 3" xfId="42781" xr:uid="{00000000-0005-0000-0000-0000CFA60000}"/>
    <cellStyle name="Normal 9 4 6 4" xfId="42782" xr:uid="{00000000-0005-0000-0000-0000D0A60000}"/>
    <cellStyle name="Normal 9 4 6 4 2" xfId="42783" xr:uid="{00000000-0005-0000-0000-0000D1A60000}"/>
    <cellStyle name="Normal 9 4 6 4 3" xfId="42784" xr:uid="{00000000-0005-0000-0000-0000D2A60000}"/>
    <cellStyle name="Normal 9 4 6 5" xfId="42785" xr:uid="{00000000-0005-0000-0000-0000D3A60000}"/>
    <cellStyle name="Normal 9 4 6 5 2" xfId="42786" xr:uid="{00000000-0005-0000-0000-0000D4A60000}"/>
    <cellStyle name="Normal 9 4 6 5 3" xfId="42787" xr:uid="{00000000-0005-0000-0000-0000D5A60000}"/>
    <cellStyle name="Normal 9 4 6 6" xfId="42788" xr:uid="{00000000-0005-0000-0000-0000D6A60000}"/>
    <cellStyle name="Normal 9 4 6 7" xfId="42789" xr:uid="{00000000-0005-0000-0000-0000D7A60000}"/>
    <cellStyle name="Normal 9 4 7" xfId="42790" xr:uid="{00000000-0005-0000-0000-0000D8A60000}"/>
    <cellStyle name="Normal 9 4 7 2" xfId="42791" xr:uid="{00000000-0005-0000-0000-0000D9A60000}"/>
    <cellStyle name="Normal 9 4 7 2 2" xfId="42792" xr:uid="{00000000-0005-0000-0000-0000DAA60000}"/>
    <cellStyle name="Normal 9 4 7 2 3" xfId="42793" xr:uid="{00000000-0005-0000-0000-0000DBA60000}"/>
    <cellStyle name="Normal 9 4 7 3" xfId="42794" xr:uid="{00000000-0005-0000-0000-0000DCA60000}"/>
    <cellStyle name="Normal 9 4 7 3 2" xfId="42795" xr:uid="{00000000-0005-0000-0000-0000DDA60000}"/>
    <cellStyle name="Normal 9 4 7 3 3" xfId="42796" xr:uid="{00000000-0005-0000-0000-0000DEA60000}"/>
    <cellStyle name="Normal 9 4 7 4" xfId="42797" xr:uid="{00000000-0005-0000-0000-0000DFA60000}"/>
    <cellStyle name="Normal 9 4 7 4 2" xfId="42798" xr:uid="{00000000-0005-0000-0000-0000E0A60000}"/>
    <cellStyle name="Normal 9 4 7 4 3" xfId="42799" xr:uid="{00000000-0005-0000-0000-0000E1A60000}"/>
    <cellStyle name="Normal 9 4 7 5" xfId="42800" xr:uid="{00000000-0005-0000-0000-0000E2A60000}"/>
    <cellStyle name="Normal 9 4 7 5 2" xfId="42801" xr:uid="{00000000-0005-0000-0000-0000E3A60000}"/>
    <cellStyle name="Normal 9 4 7 5 3" xfId="42802" xr:uid="{00000000-0005-0000-0000-0000E4A60000}"/>
    <cellStyle name="Normal 9 4 7 6" xfId="42803" xr:uid="{00000000-0005-0000-0000-0000E5A60000}"/>
    <cellStyle name="Normal 9 4 7 7" xfId="42804" xr:uid="{00000000-0005-0000-0000-0000E6A60000}"/>
    <cellStyle name="Normal 9 4 8" xfId="42805" xr:uid="{00000000-0005-0000-0000-0000E7A60000}"/>
    <cellStyle name="Normal 9 4 8 2" xfId="42806" xr:uid="{00000000-0005-0000-0000-0000E8A60000}"/>
    <cellStyle name="Normal 9 4 8 2 2" xfId="42807" xr:uid="{00000000-0005-0000-0000-0000E9A60000}"/>
    <cellStyle name="Normal 9 4 8 2 3" xfId="42808" xr:uid="{00000000-0005-0000-0000-0000EAA60000}"/>
    <cellStyle name="Normal 9 4 8 3" xfId="42809" xr:uid="{00000000-0005-0000-0000-0000EBA60000}"/>
    <cellStyle name="Normal 9 4 8 3 2" xfId="42810" xr:uid="{00000000-0005-0000-0000-0000ECA60000}"/>
    <cellStyle name="Normal 9 4 8 3 3" xfId="42811" xr:uid="{00000000-0005-0000-0000-0000EDA60000}"/>
    <cellStyle name="Normal 9 4 8 4" xfId="42812" xr:uid="{00000000-0005-0000-0000-0000EEA60000}"/>
    <cellStyle name="Normal 9 4 8 4 2" xfId="42813" xr:uid="{00000000-0005-0000-0000-0000EFA60000}"/>
    <cellStyle name="Normal 9 4 8 4 3" xfId="42814" xr:uid="{00000000-0005-0000-0000-0000F0A60000}"/>
    <cellStyle name="Normal 9 4 8 5" xfId="42815" xr:uid="{00000000-0005-0000-0000-0000F1A60000}"/>
    <cellStyle name="Normal 9 4 8 5 2" xfId="42816" xr:uid="{00000000-0005-0000-0000-0000F2A60000}"/>
    <cellStyle name="Normal 9 4 8 5 3" xfId="42817" xr:uid="{00000000-0005-0000-0000-0000F3A60000}"/>
    <cellStyle name="Normal 9 4 8 6" xfId="42818" xr:uid="{00000000-0005-0000-0000-0000F4A60000}"/>
    <cellStyle name="Normal 9 4 8 7" xfId="42819" xr:uid="{00000000-0005-0000-0000-0000F5A60000}"/>
    <cellStyle name="Normal 9 4 9" xfId="42820" xr:uid="{00000000-0005-0000-0000-0000F6A60000}"/>
    <cellStyle name="Normal 9 4 9 2" xfId="42821" xr:uid="{00000000-0005-0000-0000-0000F7A60000}"/>
    <cellStyle name="Normal 9 4 9 2 2" xfId="42822" xr:uid="{00000000-0005-0000-0000-0000F8A60000}"/>
    <cellStyle name="Normal 9 4 9 2 3" xfId="42823" xr:uid="{00000000-0005-0000-0000-0000F9A60000}"/>
    <cellStyle name="Normal 9 4 9 3" xfId="42824" xr:uid="{00000000-0005-0000-0000-0000FAA60000}"/>
    <cellStyle name="Normal 9 4 9 3 2" xfId="42825" xr:uid="{00000000-0005-0000-0000-0000FBA60000}"/>
    <cellStyle name="Normal 9 4 9 3 3" xfId="42826" xr:uid="{00000000-0005-0000-0000-0000FCA60000}"/>
    <cellStyle name="Normal 9 4 9 4" xfId="42827" xr:uid="{00000000-0005-0000-0000-0000FDA60000}"/>
    <cellStyle name="Normal 9 4 9 4 2" xfId="42828" xr:uid="{00000000-0005-0000-0000-0000FEA60000}"/>
    <cellStyle name="Normal 9 4 9 4 3" xfId="42829" xr:uid="{00000000-0005-0000-0000-0000FFA60000}"/>
    <cellStyle name="Normal 9 4 9 5" xfId="42830" xr:uid="{00000000-0005-0000-0000-000000A70000}"/>
    <cellStyle name="Normal 9 4 9 5 2" xfId="42831" xr:uid="{00000000-0005-0000-0000-000001A70000}"/>
    <cellStyle name="Normal 9 4 9 5 3" xfId="42832" xr:uid="{00000000-0005-0000-0000-000002A70000}"/>
    <cellStyle name="Normal 9 4 9 6" xfId="42833" xr:uid="{00000000-0005-0000-0000-000003A70000}"/>
    <cellStyle name="Normal 9 4 9 7" xfId="42834" xr:uid="{00000000-0005-0000-0000-000004A70000}"/>
    <cellStyle name="Normal 9 5" xfId="42835" xr:uid="{00000000-0005-0000-0000-000005A70000}"/>
    <cellStyle name="Normal 9 5 10" xfId="42836" xr:uid="{00000000-0005-0000-0000-000006A70000}"/>
    <cellStyle name="Normal 9 5 10 2" xfId="42837" xr:uid="{00000000-0005-0000-0000-000007A70000}"/>
    <cellStyle name="Normal 9 5 10 3" xfId="42838" xr:uid="{00000000-0005-0000-0000-000008A70000}"/>
    <cellStyle name="Normal 9 5 11" xfId="42839" xr:uid="{00000000-0005-0000-0000-000009A70000}"/>
    <cellStyle name="Normal 9 5 11 2" xfId="42840" xr:uid="{00000000-0005-0000-0000-00000AA70000}"/>
    <cellStyle name="Normal 9 5 11 3" xfId="42841" xr:uid="{00000000-0005-0000-0000-00000BA70000}"/>
    <cellStyle name="Normal 9 5 12" xfId="42842" xr:uid="{00000000-0005-0000-0000-00000CA70000}"/>
    <cellStyle name="Normal 9 5 12 2" xfId="42843" xr:uid="{00000000-0005-0000-0000-00000DA70000}"/>
    <cellStyle name="Normal 9 5 12 3" xfId="42844" xr:uid="{00000000-0005-0000-0000-00000EA70000}"/>
    <cellStyle name="Normal 9 5 13" xfId="42845" xr:uid="{00000000-0005-0000-0000-00000FA70000}"/>
    <cellStyle name="Normal 9 5 14" xfId="42846" xr:uid="{00000000-0005-0000-0000-000010A70000}"/>
    <cellStyle name="Normal 9 5 2" xfId="42847" xr:uid="{00000000-0005-0000-0000-000011A70000}"/>
    <cellStyle name="Normal 9 5 2 10" xfId="42848" xr:uid="{00000000-0005-0000-0000-000012A70000}"/>
    <cellStyle name="Normal 9 5 2 11" xfId="42849" xr:uid="{00000000-0005-0000-0000-000013A70000}"/>
    <cellStyle name="Normal 9 5 2 2" xfId="42850" xr:uid="{00000000-0005-0000-0000-000014A70000}"/>
    <cellStyle name="Normal 9 5 2 2 2" xfId="42851" xr:uid="{00000000-0005-0000-0000-000015A70000}"/>
    <cellStyle name="Normal 9 5 2 2 2 2" xfId="42852" xr:uid="{00000000-0005-0000-0000-000016A70000}"/>
    <cellStyle name="Normal 9 5 2 2 2 2 2" xfId="42853" xr:uid="{00000000-0005-0000-0000-000017A70000}"/>
    <cellStyle name="Normal 9 5 2 2 2 2 3" xfId="42854" xr:uid="{00000000-0005-0000-0000-000018A70000}"/>
    <cellStyle name="Normal 9 5 2 2 2 3" xfId="42855" xr:uid="{00000000-0005-0000-0000-000019A70000}"/>
    <cellStyle name="Normal 9 5 2 2 2 3 2" xfId="42856" xr:uid="{00000000-0005-0000-0000-00001AA70000}"/>
    <cellStyle name="Normal 9 5 2 2 2 3 3" xfId="42857" xr:uid="{00000000-0005-0000-0000-00001BA70000}"/>
    <cellStyle name="Normal 9 5 2 2 2 4" xfId="42858" xr:uid="{00000000-0005-0000-0000-00001CA70000}"/>
    <cellStyle name="Normal 9 5 2 2 2 4 2" xfId="42859" xr:uid="{00000000-0005-0000-0000-00001DA70000}"/>
    <cellStyle name="Normal 9 5 2 2 2 4 3" xfId="42860" xr:uid="{00000000-0005-0000-0000-00001EA70000}"/>
    <cellStyle name="Normal 9 5 2 2 2 5" xfId="42861" xr:uid="{00000000-0005-0000-0000-00001FA70000}"/>
    <cellStyle name="Normal 9 5 2 2 2 5 2" xfId="42862" xr:uid="{00000000-0005-0000-0000-000020A70000}"/>
    <cellStyle name="Normal 9 5 2 2 2 5 3" xfId="42863" xr:uid="{00000000-0005-0000-0000-000021A70000}"/>
    <cellStyle name="Normal 9 5 2 2 2 6" xfId="42864" xr:uid="{00000000-0005-0000-0000-000022A70000}"/>
    <cellStyle name="Normal 9 5 2 2 2 7" xfId="42865" xr:uid="{00000000-0005-0000-0000-000023A70000}"/>
    <cellStyle name="Normal 9 5 2 2 3" xfId="42866" xr:uid="{00000000-0005-0000-0000-000024A70000}"/>
    <cellStyle name="Normal 9 5 2 2 3 2" xfId="42867" xr:uid="{00000000-0005-0000-0000-000025A70000}"/>
    <cellStyle name="Normal 9 5 2 2 3 3" xfId="42868" xr:uid="{00000000-0005-0000-0000-000026A70000}"/>
    <cellStyle name="Normal 9 5 2 2 4" xfId="42869" xr:uid="{00000000-0005-0000-0000-000027A70000}"/>
    <cellStyle name="Normal 9 5 2 2 4 2" xfId="42870" xr:uid="{00000000-0005-0000-0000-000028A70000}"/>
    <cellStyle name="Normal 9 5 2 2 4 3" xfId="42871" xr:uid="{00000000-0005-0000-0000-000029A70000}"/>
    <cellStyle name="Normal 9 5 2 2 5" xfId="42872" xr:uid="{00000000-0005-0000-0000-00002AA70000}"/>
    <cellStyle name="Normal 9 5 2 2 5 2" xfId="42873" xr:uid="{00000000-0005-0000-0000-00002BA70000}"/>
    <cellStyle name="Normal 9 5 2 2 5 3" xfId="42874" xr:uid="{00000000-0005-0000-0000-00002CA70000}"/>
    <cellStyle name="Normal 9 5 2 2 6" xfId="42875" xr:uid="{00000000-0005-0000-0000-00002DA70000}"/>
    <cellStyle name="Normal 9 5 2 2 6 2" xfId="42876" xr:uid="{00000000-0005-0000-0000-00002EA70000}"/>
    <cellStyle name="Normal 9 5 2 2 6 3" xfId="42877" xr:uid="{00000000-0005-0000-0000-00002FA70000}"/>
    <cellStyle name="Normal 9 5 2 2 7" xfId="42878" xr:uid="{00000000-0005-0000-0000-000030A70000}"/>
    <cellStyle name="Normal 9 5 2 2 8" xfId="42879" xr:uid="{00000000-0005-0000-0000-000031A70000}"/>
    <cellStyle name="Normal 9 5 2 3" xfId="42880" xr:uid="{00000000-0005-0000-0000-000032A70000}"/>
    <cellStyle name="Normal 9 5 2 3 2" xfId="42881" xr:uid="{00000000-0005-0000-0000-000033A70000}"/>
    <cellStyle name="Normal 9 5 2 3 2 2" xfId="42882" xr:uid="{00000000-0005-0000-0000-000034A70000}"/>
    <cellStyle name="Normal 9 5 2 3 2 3" xfId="42883" xr:uid="{00000000-0005-0000-0000-000035A70000}"/>
    <cellStyle name="Normal 9 5 2 3 3" xfId="42884" xr:uid="{00000000-0005-0000-0000-000036A70000}"/>
    <cellStyle name="Normal 9 5 2 3 3 2" xfId="42885" xr:uid="{00000000-0005-0000-0000-000037A70000}"/>
    <cellStyle name="Normal 9 5 2 3 3 3" xfId="42886" xr:uid="{00000000-0005-0000-0000-000038A70000}"/>
    <cellStyle name="Normal 9 5 2 3 4" xfId="42887" xr:uid="{00000000-0005-0000-0000-000039A70000}"/>
    <cellStyle name="Normal 9 5 2 3 4 2" xfId="42888" xr:uid="{00000000-0005-0000-0000-00003AA70000}"/>
    <cellStyle name="Normal 9 5 2 3 4 3" xfId="42889" xr:uid="{00000000-0005-0000-0000-00003BA70000}"/>
    <cellStyle name="Normal 9 5 2 3 5" xfId="42890" xr:uid="{00000000-0005-0000-0000-00003CA70000}"/>
    <cellStyle name="Normal 9 5 2 3 5 2" xfId="42891" xr:uid="{00000000-0005-0000-0000-00003DA70000}"/>
    <cellStyle name="Normal 9 5 2 3 5 3" xfId="42892" xr:uid="{00000000-0005-0000-0000-00003EA70000}"/>
    <cellStyle name="Normal 9 5 2 3 6" xfId="42893" xr:uid="{00000000-0005-0000-0000-00003FA70000}"/>
    <cellStyle name="Normal 9 5 2 3 7" xfId="42894" xr:uid="{00000000-0005-0000-0000-000040A70000}"/>
    <cellStyle name="Normal 9 5 2 4" xfId="42895" xr:uid="{00000000-0005-0000-0000-000041A70000}"/>
    <cellStyle name="Normal 9 5 2 4 2" xfId="42896" xr:uid="{00000000-0005-0000-0000-000042A70000}"/>
    <cellStyle name="Normal 9 5 2 4 2 2" xfId="42897" xr:uid="{00000000-0005-0000-0000-000043A70000}"/>
    <cellStyle name="Normal 9 5 2 4 2 3" xfId="42898" xr:uid="{00000000-0005-0000-0000-000044A70000}"/>
    <cellStyle name="Normal 9 5 2 4 3" xfId="42899" xr:uid="{00000000-0005-0000-0000-000045A70000}"/>
    <cellStyle name="Normal 9 5 2 4 3 2" xfId="42900" xr:uid="{00000000-0005-0000-0000-000046A70000}"/>
    <cellStyle name="Normal 9 5 2 4 3 3" xfId="42901" xr:uid="{00000000-0005-0000-0000-000047A70000}"/>
    <cellStyle name="Normal 9 5 2 4 4" xfId="42902" xr:uid="{00000000-0005-0000-0000-000048A70000}"/>
    <cellStyle name="Normal 9 5 2 4 4 2" xfId="42903" xr:uid="{00000000-0005-0000-0000-000049A70000}"/>
    <cellStyle name="Normal 9 5 2 4 4 3" xfId="42904" xr:uid="{00000000-0005-0000-0000-00004AA70000}"/>
    <cellStyle name="Normal 9 5 2 4 5" xfId="42905" xr:uid="{00000000-0005-0000-0000-00004BA70000}"/>
    <cellStyle name="Normal 9 5 2 4 5 2" xfId="42906" xr:uid="{00000000-0005-0000-0000-00004CA70000}"/>
    <cellStyle name="Normal 9 5 2 4 5 3" xfId="42907" xr:uid="{00000000-0005-0000-0000-00004DA70000}"/>
    <cellStyle name="Normal 9 5 2 4 6" xfId="42908" xr:uid="{00000000-0005-0000-0000-00004EA70000}"/>
    <cellStyle name="Normal 9 5 2 4 7" xfId="42909" xr:uid="{00000000-0005-0000-0000-00004FA70000}"/>
    <cellStyle name="Normal 9 5 2 5" xfId="42910" xr:uid="{00000000-0005-0000-0000-000050A70000}"/>
    <cellStyle name="Normal 9 5 2 5 2" xfId="42911" xr:uid="{00000000-0005-0000-0000-000051A70000}"/>
    <cellStyle name="Normal 9 5 2 5 2 2" xfId="42912" xr:uid="{00000000-0005-0000-0000-000052A70000}"/>
    <cellStyle name="Normal 9 5 2 5 2 3" xfId="42913" xr:uid="{00000000-0005-0000-0000-000053A70000}"/>
    <cellStyle name="Normal 9 5 2 5 3" xfId="42914" xr:uid="{00000000-0005-0000-0000-000054A70000}"/>
    <cellStyle name="Normal 9 5 2 5 3 2" xfId="42915" xr:uid="{00000000-0005-0000-0000-000055A70000}"/>
    <cellStyle name="Normal 9 5 2 5 3 3" xfId="42916" xr:uid="{00000000-0005-0000-0000-000056A70000}"/>
    <cellStyle name="Normal 9 5 2 5 4" xfId="42917" xr:uid="{00000000-0005-0000-0000-000057A70000}"/>
    <cellStyle name="Normal 9 5 2 5 4 2" xfId="42918" xr:uid="{00000000-0005-0000-0000-000058A70000}"/>
    <cellStyle name="Normal 9 5 2 5 4 3" xfId="42919" xr:uid="{00000000-0005-0000-0000-000059A70000}"/>
    <cellStyle name="Normal 9 5 2 5 5" xfId="42920" xr:uid="{00000000-0005-0000-0000-00005AA70000}"/>
    <cellStyle name="Normal 9 5 2 5 5 2" xfId="42921" xr:uid="{00000000-0005-0000-0000-00005BA70000}"/>
    <cellStyle name="Normal 9 5 2 5 5 3" xfId="42922" xr:uid="{00000000-0005-0000-0000-00005CA70000}"/>
    <cellStyle name="Normal 9 5 2 5 6" xfId="42923" xr:uid="{00000000-0005-0000-0000-00005DA70000}"/>
    <cellStyle name="Normal 9 5 2 5 7" xfId="42924" xr:uid="{00000000-0005-0000-0000-00005EA70000}"/>
    <cellStyle name="Normal 9 5 2 6" xfId="42925" xr:uid="{00000000-0005-0000-0000-00005FA70000}"/>
    <cellStyle name="Normal 9 5 2 6 2" xfId="42926" xr:uid="{00000000-0005-0000-0000-000060A70000}"/>
    <cellStyle name="Normal 9 5 2 6 3" xfId="42927" xr:uid="{00000000-0005-0000-0000-000061A70000}"/>
    <cellStyle name="Normal 9 5 2 7" xfId="42928" xr:uid="{00000000-0005-0000-0000-000062A70000}"/>
    <cellStyle name="Normal 9 5 2 7 2" xfId="42929" xr:uid="{00000000-0005-0000-0000-000063A70000}"/>
    <cellStyle name="Normal 9 5 2 7 3" xfId="42930" xr:uid="{00000000-0005-0000-0000-000064A70000}"/>
    <cellStyle name="Normal 9 5 2 8" xfId="42931" xr:uid="{00000000-0005-0000-0000-000065A70000}"/>
    <cellStyle name="Normal 9 5 2 8 2" xfId="42932" xr:uid="{00000000-0005-0000-0000-000066A70000}"/>
    <cellStyle name="Normal 9 5 2 8 3" xfId="42933" xr:uid="{00000000-0005-0000-0000-000067A70000}"/>
    <cellStyle name="Normal 9 5 2 9" xfId="42934" xr:uid="{00000000-0005-0000-0000-000068A70000}"/>
    <cellStyle name="Normal 9 5 2 9 2" xfId="42935" xr:uid="{00000000-0005-0000-0000-000069A70000}"/>
    <cellStyle name="Normal 9 5 2 9 3" xfId="42936" xr:uid="{00000000-0005-0000-0000-00006AA70000}"/>
    <cellStyle name="Normal 9 5 3" xfId="42937" xr:uid="{00000000-0005-0000-0000-00006BA70000}"/>
    <cellStyle name="Normal 9 5 3 2" xfId="42938" xr:uid="{00000000-0005-0000-0000-00006CA70000}"/>
    <cellStyle name="Normal 9 5 3 2 2" xfId="42939" xr:uid="{00000000-0005-0000-0000-00006DA70000}"/>
    <cellStyle name="Normal 9 5 3 2 2 2" xfId="42940" xr:uid="{00000000-0005-0000-0000-00006EA70000}"/>
    <cellStyle name="Normal 9 5 3 2 2 3" xfId="42941" xr:uid="{00000000-0005-0000-0000-00006FA70000}"/>
    <cellStyle name="Normal 9 5 3 2 3" xfId="42942" xr:uid="{00000000-0005-0000-0000-000070A70000}"/>
    <cellStyle name="Normal 9 5 3 2 3 2" xfId="42943" xr:uid="{00000000-0005-0000-0000-000071A70000}"/>
    <cellStyle name="Normal 9 5 3 2 3 3" xfId="42944" xr:uid="{00000000-0005-0000-0000-000072A70000}"/>
    <cellStyle name="Normal 9 5 3 2 4" xfId="42945" xr:uid="{00000000-0005-0000-0000-000073A70000}"/>
    <cellStyle name="Normal 9 5 3 2 4 2" xfId="42946" xr:uid="{00000000-0005-0000-0000-000074A70000}"/>
    <cellStyle name="Normal 9 5 3 2 4 3" xfId="42947" xr:uid="{00000000-0005-0000-0000-000075A70000}"/>
    <cellStyle name="Normal 9 5 3 2 5" xfId="42948" xr:uid="{00000000-0005-0000-0000-000076A70000}"/>
    <cellStyle name="Normal 9 5 3 2 5 2" xfId="42949" xr:uid="{00000000-0005-0000-0000-000077A70000}"/>
    <cellStyle name="Normal 9 5 3 2 5 3" xfId="42950" xr:uid="{00000000-0005-0000-0000-000078A70000}"/>
    <cellStyle name="Normal 9 5 3 2 6" xfId="42951" xr:uid="{00000000-0005-0000-0000-000079A70000}"/>
    <cellStyle name="Normal 9 5 3 2 7" xfId="42952" xr:uid="{00000000-0005-0000-0000-00007AA70000}"/>
    <cellStyle name="Normal 9 5 3 3" xfId="42953" xr:uid="{00000000-0005-0000-0000-00007BA70000}"/>
    <cellStyle name="Normal 9 5 3 3 2" xfId="42954" xr:uid="{00000000-0005-0000-0000-00007CA70000}"/>
    <cellStyle name="Normal 9 5 3 3 3" xfId="42955" xr:uid="{00000000-0005-0000-0000-00007DA70000}"/>
    <cellStyle name="Normal 9 5 3 4" xfId="42956" xr:uid="{00000000-0005-0000-0000-00007EA70000}"/>
    <cellStyle name="Normal 9 5 3 4 2" xfId="42957" xr:uid="{00000000-0005-0000-0000-00007FA70000}"/>
    <cellStyle name="Normal 9 5 3 4 3" xfId="42958" xr:uid="{00000000-0005-0000-0000-000080A70000}"/>
    <cellStyle name="Normal 9 5 3 5" xfId="42959" xr:uid="{00000000-0005-0000-0000-000081A70000}"/>
    <cellStyle name="Normal 9 5 3 5 2" xfId="42960" xr:uid="{00000000-0005-0000-0000-000082A70000}"/>
    <cellStyle name="Normal 9 5 3 5 3" xfId="42961" xr:uid="{00000000-0005-0000-0000-000083A70000}"/>
    <cellStyle name="Normal 9 5 3 6" xfId="42962" xr:uid="{00000000-0005-0000-0000-000084A70000}"/>
    <cellStyle name="Normal 9 5 3 6 2" xfId="42963" xr:uid="{00000000-0005-0000-0000-000085A70000}"/>
    <cellStyle name="Normal 9 5 3 6 3" xfId="42964" xr:uid="{00000000-0005-0000-0000-000086A70000}"/>
    <cellStyle name="Normal 9 5 3 7" xfId="42965" xr:uid="{00000000-0005-0000-0000-000087A70000}"/>
    <cellStyle name="Normal 9 5 3 8" xfId="42966" xr:uid="{00000000-0005-0000-0000-000088A70000}"/>
    <cellStyle name="Normal 9 5 4" xfId="42967" xr:uid="{00000000-0005-0000-0000-000089A70000}"/>
    <cellStyle name="Normal 9 5 4 2" xfId="42968" xr:uid="{00000000-0005-0000-0000-00008AA70000}"/>
    <cellStyle name="Normal 9 5 4 2 2" xfId="42969" xr:uid="{00000000-0005-0000-0000-00008BA70000}"/>
    <cellStyle name="Normal 9 5 4 2 2 2" xfId="42970" xr:uid="{00000000-0005-0000-0000-00008CA70000}"/>
    <cellStyle name="Normal 9 5 4 2 2 3" xfId="42971" xr:uid="{00000000-0005-0000-0000-00008DA70000}"/>
    <cellStyle name="Normal 9 5 4 2 3" xfId="42972" xr:uid="{00000000-0005-0000-0000-00008EA70000}"/>
    <cellStyle name="Normal 9 5 4 2 3 2" xfId="42973" xr:uid="{00000000-0005-0000-0000-00008FA70000}"/>
    <cellStyle name="Normal 9 5 4 2 3 3" xfId="42974" xr:uid="{00000000-0005-0000-0000-000090A70000}"/>
    <cellStyle name="Normal 9 5 4 2 4" xfId="42975" xr:uid="{00000000-0005-0000-0000-000091A70000}"/>
    <cellStyle name="Normal 9 5 4 2 4 2" xfId="42976" xr:uid="{00000000-0005-0000-0000-000092A70000}"/>
    <cellStyle name="Normal 9 5 4 2 4 3" xfId="42977" xr:uid="{00000000-0005-0000-0000-000093A70000}"/>
    <cellStyle name="Normal 9 5 4 2 5" xfId="42978" xr:uid="{00000000-0005-0000-0000-000094A70000}"/>
    <cellStyle name="Normal 9 5 4 2 5 2" xfId="42979" xr:uid="{00000000-0005-0000-0000-000095A70000}"/>
    <cellStyle name="Normal 9 5 4 2 5 3" xfId="42980" xr:uid="{00000000-0005-0000-0000-000096A70000}"/>
    <cellStyle name="Normal 9 5 4 2 6" xfId="42981" xr:uid="{00000000-0005-0000-0000-000097A70000}"/>
    <cellStyle name="Normal 9 5 4 2 7" xfId="42982" xr:uid="{00000000-0005-0000-0000-000098A70000}"/>
    <cellStyle name="Normal 9 5 4 3" xfId="42983" xr:uid="{00000000-0005-0000-0000-000099A70000}"/>
    <cellStyle name="Normal 9 5 4 3 2" xfId="42984" xr:uid="{00000000-0005-0000-0000-00009AA70000}"/>
    <cellStyle name="Normal 9 5 4 3 3" xfId="42985" xr:uid="{00000000-0005-0000-0000-00009BA70000}"/>
    <cellStyle name="Normal 9 5 4 4" xfId="42986" xr:uid="{00000000-0005-0000-0000-00009CA70000}"/>
    <cellStyle name="Normal 9 5 4 4 2" xfId="42987" xr:uid="{00000000-0005-0000-0000-00009DA70000}"/>
    <cellStyle name="Normal 9 5 4 4 3" xfId="42988" xr:uid="{00000000-0005-0000-0000-00009EA70000}"/>
    <cellStyle name="Normal 9 5 4 5" xfId="42989" xr:uid="{00000000-0005-0000-0000-00009FA70000}"/>
    <cellStyle name="Normal 9 5 4 5 2" xfId="42990" xr:uid="{00000000-0005-0000-0000-0000A0A70000}"/>
    <cellStyle name="Normal 9 5 4 5 3" xfId="42991" xr:uid="{00000000-0005-0000-0000-0000A1A70000}"/>
    <cellStyle name="Normal 9 5 4 6" xfId="42992" xr:uid="{00000000-0005-0000-0000-0000A2A70000}"/>
    <cellStyle name="Normal 9 5 4 6 2" xfId="42993" xr:uid="{00000000-0005-0000-0000-0000A3A70000}"/>
    <cellStyle name="Normal 9 5 4 6 3" xfId="42994" xr:uid="{00000000-0005-0000-0000-0000A4A70000}"/>
    <cellStyle name="Normal 9 5 4 7" xfId="42995" xr:uid="{00000000-0005-0000-0000-0000A5A70000}"/>
    <cellStyle name="Normal 9 5 4 8" xfId="42996" xr:uid="{00000000-0005-0000-0000-0000A6A70000}"/>
    <cellStyle name="Normal 9 5 5" xfId="42997" xr:uid="{00000000-0005-0000-0000-0000A7A70000}"/>
    <cellStyle name="Normal 9 5 5 2" xfId="42998" xr:uid="{00000000-0005-0000-0000-0000A8A70000}"/>
    <cellStyle name="Normal 9 5 5 2 2" xfId="42999" xr:uid="{00000000-0005-0000-0000-0000A9A70000}"/>
    <cellStyle name="Normal 9 5 5 2 3" xfId="43000" xr:uid="{00000000-0005-0000-0000-0000AAA70000}"/>
    <cellStyle name="Normal 9 5 5 3" xfId="43001" xr:uid="{00000000-0005-0000-0000-0000ABA70000}"/>
    <cellStyle name="Normal 9 5 5 3 2" xfId="43002" xr:uid="{00000000-0005-0000-0000-0000ACA70000}"/>
    <cellStyle name="Normal 9 5 5 3 3" xfId="43003" xr:uid="{00000000-0005-0000-0000-0000ADA70000}"/>
    <cellStyle name="Normal 9 5 5 4" xfId="43004" xr:uid="{00000000-0005-0000-0000-0000AEA70000}"/>
    <cellStyle name="Normal 9 5 5 4 2" xfId="43005" xr:uid="{00000000-0005-0000-0000-0000AFA70000}"/>
    <cellStyle name="Normal 9 5 5 4 3" xfId="43006" xr:uid="{00000000-0005-0000-0000-0000B0A70000}"/>
    <cellStyle name="Normal 9 5 5 5" xfId="43007" xr:uid="{00000000-0005-0000-0000-0000B1A70000}"/>
    <cellStyle name="Normal 9 5 5 5 2" xfId="43008" xr:uid="{00000000-0005-0000-0000-0000B2A70000}"/>
    <cellStyle name="Normal 9 5 5 5 3" xfId="43009" xr:uid="{00000000-0005-0000-0000-0000B3A70000}"/>
    <cellStyle name="Normal 9 5 5 6" xfId="43010" xr:uid="{00000000-0005-0000-0000-0000B4A70000}"/>
    <cellStyle name="Normal 9 5 5 7" xfId="43011" xr:uid="{00000000-0005-0000-0000-0000B5A70000}"/>
    <cellStyle name="Normal 9 5 6" xfId="43012" xr:uid="{00000000-0005-0000-0000-0000B6A70000}"/>
    <cellStyle name="Normal 9 5 6 2" xfId="43013" xr:uid="{00000000-0005-0000-0000-0000B7A70000}"/>
    <cellStyle name="Normal 9 5 6 2 2" xfId="43014" xr:uid="{00000000-0005-0000-0000-0000B8A70000}"/>
    <cellStyle name="Normal 9 5 6 2 3" xfId="43015" xr:uid="{00000000-0005-0000-0000-0000B9A70000}"/>
    <cellStyle name="Normal 9 5 6 3" xfId="43016" xr:uid="{00000000-0005-0000-0000-0000BAA70000}"/>
    <cellStyle name="Normal 9 5 6 3 2" xfId="43017" xr:uid="{00000000-0005-0000-0000-0000BBA70000}"/>
    <cellStyle name="Normal 9 5 6 3 3" xfId="43018" xr:uid="{00000000-0005-0000-0000-0000BCA70000}"/>
    <cellStyle name="Normal 9 5 6 4" xfId="43019" xr:uid="{00000000-0005-0000-0000-0000BDA70000}"/>
    <cellStyle name="Normal 9 5 6 4 2" xfId="43020" xr:uid="{00000000-0005-0000-0000-0000BEA70000}"/>
    <cellStyle name="Normal 9 5 6 4 3" xfId="43021" xr:uid="{00000000-0005-0000-0000-0000BFA70000}"/>
    <cellStyle name="Normal 9 5 6 5" xfId="43022" xr:uid="{00000000-0005-0000-0000-0000C0A70000}"/>
    <cellStyle name="Normal 9 5 6 5 2" xfId="43023" xr:uid="{00000000-0005-0000-0000-0000C1A70000}"/>
    <cellStyle name="Normal 9 5 6 5 3" xfId="43024" xr:uid="{00000000-0005-0000-0000-0000C2A70000}"/>
    <cellStyle name="Normal 9 5 6 6" xfId="43025" xr:uid="{00000000-0005-0000-0000-0000C3A70000}"/>
    <cellStyle name="Normal 9 5 6 7" xfId="43026" xr:uid="{00000000-0005-0000-0000-0000C4A70000}"/>
    <cellStyle name="Normal 9 5 7" xfId="43027" xr:uid="{00000000-0005-0000-0000-0000C5A70000}"/>
    <cellStyle name="Normal 9 5 7 2" xfId="43028" xr:uid="{00000000-0005-0000-0000-0000C6A70000}"/>
    <cellStyle name="Normal 9 5 7 2 2" xfId="43029" xr:uid="{00000000-0005-0000-0000-0000C7A70000}"/>
    <cellStyle name="Normal 9 5 7 2 3" xfId="43030" xr:uid="{00000000-0005-0000-0000-0000C8A70000}"/>
    <cellStyle name="Normal 9 5 7 3" xfId="43031" xr:uid="{00000000-0005-0000-0000-0000C9A70000}"/>
    <cellStyle name="Normal 9 5 7 3 2" xfId="43032" xr:uid="{00000000-0005-0000-0000-0000CAA70000}"/>
    <cellStyle name="Normal 9 5 7 3 3" xfId="43033" xr:uid="{00000000-0005-0000-0000-0000CBA70000}"/>
    <cellStyle name="Normal 9 5 7 4" xfId="43034" xr:uid="{00000000-0005-0000-0000-0000CCA70000}"/>
    <cellStyle name="Normal 9 5 7 4 2" xfId="43035" xr:uid="{00000000-0005-0000-0000-0000CDA70000}"/>
    <cellStyle name="Normal 9 5 7 4 3" xfId="43036" xr:uid="{00000000-0005-0000-0000-0000CEA70000}"/>
    <cellStyle name="Normal 9 5 7 5" xfId="43037" xr:uid="{00000000-0005-0000-0000-0000CFA70000}"/>
    <cellStyle name="Normal 9 5 7 5 2" xfId="43038" xr:uid="{00000000-0005-0000-0000-0000D0A70000}"/>
    <cellStyle name="Normal 9 5 7 5 3" xfId="43039" xr:uid="{00000000-0005-0000-0000-0000D1A70000}"/>
    <cellStyle name="Normal 9 5 7 6" xfId="43040" xr:uid="{00000000-0005-0000-0000-0000D2A70000}"/>
    <cellStyle name="Normal 9 5 7 7" xfId="43041" xr:uid="{00000000-0005-0000-0000-0000D3A70000}"/>
    <cellStyle name="Normal 9 5 8" xfId="43042" xr:uid="{00000000-0005-0000-0000-0000D4A70000}"/>
    <cellStyle name="Normal 9 5 8 2" xfId="43043" xr:uid="{00000000-0005-0000-0000-0000D5A70000}"/>
    <cellStyle name="Normal 9 5 8 2 2" xfId="43044" xr:uid="{00000000-0005-0000-0000-0000D6A70000}"/>
    <cellStyle name="Normal 9 5 8 2 3" xfId="43045" xr:uid="{00000000-0005-0000-0000-0000D7A70000}"/>
    <cellStyle name="Normal 9 5 8 3" xfId="43046" xr:uid="{00000000-0005-0000-0000-0000D8A70000}"/>
    <cellStyle name="Normal 9 5 8 3 2" xfId="43047" xr:uid="{00000000-0005-0000-0000-0000D9A70000}"/>
    <cellStyle name="Normal 9 5 8 3 3" xfId="43048" xr:uid="{00000000-0005-0000-0000-0000DAA70000}"/>
    <cellStyle name="Normal 9 5 8 4" xfId="43049" xr:uid="{00000000-0005-0000-0000-0000DBA70000}"/>
    <cellStyle name="Normal 9 5 8 4 2" xfId="43050" xr:uid="{00000000-0005-0000-0000-0000DCA70000}"/>
    <cellStyle name="Normal 9 5 8 4 3" xfId="43051" xr:uid="{00000000-0005-0000-0000-0000DDA70000}"/>
    <cellStyle name="Normal 9 5 8 5" xfId="43052" xr:uid="{00000000-0005-0000-0000-0000DEA70000}"/>
    <cellStyle name="Normal 9 5 8 5 2" xfId="43053" xr:uid="{00000000-0005-0000-0000-0000DFA70000}"/>
    <cellStyle name="Normal 9 5 8 5 3" xfId="43054" xr:uid="{00000000-0005-0000-0000-0000E0A70000}"/>
    <cellStyle name="Normal 9 5 8 6" xfId="43055" xr:uid="{00000000-0005-0000-0000-0000E1A70000}"/>
    <cellStyle name="Normal 9 5 8 7" xfId="43056" xr:uid="{00000000-0005-0000-0000-0000E2A70000}"/>
    <cellStyle name="Normal 9 5 9" xfId="43057" xr:uid="{00000000-0005-0000-0000-0000E3A70000}"/>
    <cellStyle name="Normal 9 5 9 2" xfId="43058" xr:uid="{00000000-0005-0000-0000-0000E4A70000}"/>
    <cellStyle name="Normal 9 5 9 3" xfId="43059" xr:uid="{00000000-0005-0000-0000-0000E5A70000}"/>
    <cellStyle name="Normal 9 6" xfId="43060" xr:uid="{00000000-0005-0000-0000-0000E6A70000}"/>
    <cellStyle name="Normal 9 6 10" xfId="43061" xr:uid="{00000000-0005-0000-0000-0000E7A70000}"/>
    <cellStyle name="Normal 9 6 11" xfId="43062" xr:uid="{00000000-0005-0000-0000-0000E8A70000}"/>
    <cellStyle name="Normal 9 6 2" xfId="43063" xr:uid="{00000000-0005-0000-0000-0000E9A70000}"/>
    <cellStyle name="Normal 9 6 2 2" xfId="43064" xr:uid="{00000000-0005-0000-0000-0000EAA70000}"/>
    <cellStyle name="Normal 9 6 2 2 2" xfId="43065" xr:uid="{00000000-0005-0000-0000-0000EBA70000}"/>
    <cellStyle name="Normal 9 6 2 2 2 2" xfId="43066" xr:uid="{00000000-0005-0000-0000-0000ECA70000}"/>
    <cellStyle name="Normal 9 6 2 2 2 3" xfId="43067" xr:uid="{00000000-0005-0000-0000-0000EDA70000}"/>
    <cellStyle name="Normal 9 6 2 2 3" xfId="43068" xr:uid="{00000000-0005-0000-0000-0000EEA70000}"/>
    <cellStyle name="Normal 9 6 2 2 3 2" xfId="43069" xr:uid="{00000000-0005-0000-0000-0000EFA70000}"/>
    <cellStyle name="Normal 9 6 2 2 3 3" xfId="43070" xr:uid="{00000000-0005-0000-0000-0000F0A70000}"/>
    <cellStyle name="Normal 9 6 2 2 4" xfId="43071" xr:uid="{00000000-0005-0000-0000-0000F1A70000}"/>
    <cellStyle name="Normal 9 6 2 2 4 2" xfId="43072" xr:uid="{00000000-0005-0000-0000-0000F2A70000}"/>
    <cellStyle name="Normal 9 6 2 2 4 3" xfId="43073" xr:uid="{00000000-0005-0000-0000-0000F3A70000}"/>
    <cellStyle name="Normal 9 6 2 2 5" xfId="43074" xr:uid="{00000000-0005-0000-0000-0000F4A70000}"/>
    <cellStyle name="Normal 9 6 2 2 5 2" xfId="43075" xr:uid="{00000000-0005-0000-0000-0000F5A70000}"/>
    <cellStyle name="Normal 9 6 2 2 5 3" xfId="43076" xr:uid="{00000000-0005-0000-0000-0000F6A70000}"/>
    <cellStyle name="Normal 9 6 2 2 6" xfId="43077" xr:uid="{00000000-0005-0000-0000-0000F7A70000}"/>
    <cellStyle name="Normal 9 6 2 2 7" xfId="43078" xr:uid="{00000000-0005-0000-0000-0000F8A70000}"/>
    <cellStyle name="Normal 9 6 2 3" xfId="43079" xr:uid="{00000000-0005-0000-0000-0000F9A70000}"/>
    <cellStyle name="Normal 9 6 2 3 2" xfId="43080" xr:uid="{00000000-0005-0000-0000-0000FAA70000}"/>
    <cellStyle name="Normal 9 6 2 3 3" xfId="43081" xr:uid="{00000000-0005-0000-0000-0000FBA70000}"/>
    <cellStyle name="Normal 9 6 2 4" xfId="43082" xr:uid="{00000000-0005-0000-0000-0000FCA70000}"/>
    <cellStyle name="Normal 9 6 2 4 2" xfId="43083" xr:uid="{00000000-0005-0000-0000-0000FDA70000}"/>
    <cellStyle name="Normal 9 6 2 4 3" xfId="43084" xr:uid="{00000000-0005-0000-0000-0000FEA70000}"/>
    <cellStyle name="Normal 9 6 2 5" xfId="43085" xr:uid="{00000000-0005-0000-0000-0000FFA70000}"/>
    <cellStyle name="Normal 9 6 2 5 2" xfId="43086" xr:uid="{00000000-0005-0000-0000-000000A80000}"/>
    <cellStyle name="Normal 9 6 2 5 3" xfId="43087" xr:uid="{00000000-0005-0000-0000-000001A80000}"/>
    <cellStyle name="Normal 9 6 2 6" xfId="43088" xr:uid="{00000000-0005-0000-0000-000002A80000}"/>
    <cellStyle name="Normal 9 6 2 6 2" xfId="43089" xr:uid="{00000000-0005-0000-0000-000003A80000}"/>
    <cellStyle name="Normal 9 6 2 6 3" xfId="43090" xr:uid="{00000000-0005-0000-0000-000004A80000}"/>
    <cellStyle name="Normal 9 6 2 7" xfId="43091" xr:uid="{00000000-0005-0000-0000-000005A80000}"/>
    <cellStyle name="Normal 9 6 2 8" xfId="43092" xr:uid="{00000000-0005-0000-0000-000006A80000}"/>
    <cellStyle name="Normal 9 6 3" xfId="43093" xr:uid="{00000000-0005-0000-0000-000007A80000}"/>
    <cellStyle name="Normal 9 6 3 2" xfId="43094" xr:uid="{00000000-0005-0000-0000-000008A80000}"/>
    <cellStyle name="Normal 9 6 3 2 2" xfId="43095" xr:uid="{00000000-0005-0000-0000-000009A80000}"/>
    <cellStyle name="Normal 9 6 3 2 3" xfId="43096" xr:uid="{00000000-0005-0000-0000-00000AA80000}"/>
    <cellStyle name="Normal 9 6 3 3" xfId="43097" xr:uid="{00000000-0005-0000-0000-00000BA80000}"/>
    <cellStyle name="Normal 9 6 3 3 2" xfId="43098" xr:uid="{00000000-0005-0000-0000-00000CA80000}"/>
    <cellStyle name="Normal 9 6 3 3 3" xfId="43099" xr:uid="{00000000-0005-0000-0000-00000DA80000}"/>
    <cellStyle name="Normal 9 6 3 4" xfId="43100" xr:uid="{00000000-0005-0000-0000-00000EA80000}"/>
    <cellStyle name="Normal 9 6 3 4 2" xfId="43101" xr:uid="{00000000-0005-0000-0000-00000FA80000}"/>
    <cellStyle name="Normal 9 6 3 4 3" xfId="43102" xr:uid="{00000000-0005-0000-0000-000010A80000}"/>
    <cellStyle name="Normal 9 6 3 5" xfId="43103" xr:uid="{00000000-0005-0000-0000-000011A80000}"/>
    <cellStyle name="Normal 9 6 3 5 2" xfId="43104" xr:uid="{00000000-0005-0000-0000-000012A80000}"/>
    <cellStyle name="Normal 9 6 3 5 3" xfId="43105" xr:uid="{00000000-0005-0000-0000-000013A80000}"/>
    <cellStyle name="Normal 9 6 3 6" xfId="43106" xr:uid="{00000000-0005-0000-0000-000014A80000}"/>
    <cellStyle name="Normal 9 6 3 7" xfId="43107" xr:uid="{00000000-0005-0000-0000-000015A80000}"/>
    <cellStyle name="Normal 9 6 4" xfId="43108" xr:uid="{00000000-0005-0000-0000-000016A80000}"/>
    <cellStyle name="Normal 9 6 4 2" xfId="43109" xr:uid="{00000000-0005-0000-0000-000017A80000}"/>
    <cellStyle name="Normal 9 6 4 2 2" xfId="43110" xr:uid="{00000000-0005-0000-0000-000018A80000}"/>
    <cellStyle name="Normal 9 6 4 2 3" xfId="43111" xr:uid="{00000000-0005-0000-0000-000019A80000}"/>
    <cellStyle name="Normal 9 6 4 3" xfId="43112" xr:uid="{00000000-0005-0000-0000-00001AA80000}"/>
    <cellStyle name="Normal 9 6 4 3 2" xfId="43113" xr:uid="{00000000-0005-0000-0000-00001BA80000}"/>
    <cellStyle name="Normal 9 6 4 3 3" xfId="43114" xr:uid="{00000000-0005-0000-0000-00001CA80000}"/>
    <cellStyle name="Normal 9 6 4 4" xfId="43115" xr:uid="{00000000-0005-0000-0000-00001DA80000}"/>
    <cellStyle name="Normal 9 6 4 4 2" xfId="43116" xr:uid="{00000000-0005-0000-0000-00001EA80000}"/>
    <cellStyle name="Normal 9 6 4 4 3" xfId="43117" xr:uid="{00000000-0005-0000-0000-00001FA80000}"/>
    <cellStyle name="Normal 9 6 4 5" xfId="43118" xr:uid="{00000000-0005-0000-0000-000020A80000}"/>
    <cellStyle name="Normal 9 6 4 5 2" xfId="43119" xr:uid="{00000000-0005-0000-0000-000021A80000}"/>
    <cellStyle name="Normal 9 6 4 5 3" xfId="43120" xr:uid="{00000000-0005-0000-0000-000022A80000}"/>
    <cellStyle name="Normal 9 6 4 6" xfId="43121" xr:uid="{00000000-0005-0000-0000-000023A80000}"/>
    <cellStyle name="Normal 9 6 4 7" xfId="43122" xr:uid="{00000000-0005-0000-0000-000024A80000}"/>
    <cellStyle name="Normal 9 6 5" xfId="43123" xr:uid="{00000000-0005-0000-0000-000025A80000}"/>
    <cellStyle name="Normal 9 6 5 2" xfId="43124" xr:uid="{00000000-0005-0000-0000-000026A80000}"/>
    <cellStyle name="Normal 9 6 5 2 2" xfId="43125" xr:uid="{00000000-0005-0000-0000-000027A80000}"/>
    <cellStyle name="Normal 9 6 5 2 3" xfId="43126" xr:uid="{00000000-0005-0000-0000-000028A80000}"/>
    <cellStyle name="Normal 9 6 5 3" xfId="43127" xr:uid="{00000000-0005-0000-0000-000029A80000}"/>
    <cellStyle name="Normal 9 6 5 3 2" xfId="43128" xr:uid="{00000000-0005-0000-0000-00002AA80000}"/>
    <cellStyle name="Normal 9 6 5 3 3" xfId="43129" xr:uid="{00000000-0005-0000-0000-00002BA80000}"/>
    <cellStyle name="Normal 9 6 5 4" xfId="43130" xr:uid="{00000000-0005-0000-0000-00002CA80000}"/>
    <cellStyle name="Normal 9 6 5 4 2" xfId="43131" xr:uid="{00000000-0005-0000-0000-00002DA80000}"/>
    <cellStyle name="Normal 9 6 5 4 3" xfId="43132" xr:uid="{00000000-0005-0000-0000-00002EA80000}"/>
    <cellStyle name="Normal 9 6 5 5" xfId="43133" xr:uid="{00000000-0005-0000-0000-00002FA80000}"/>
    <cellStyle name="Normal 9 6 5 5 2" xfId="43134" xr:uid="{00000000-0005-0000-0000-000030A80000}"/>
    <cellStyle name="Normal 9 6 5 5 3" xfId="43135" xr:uid="{00000000-0005-0000-0000-000031A80000}"/>
    <cellStyle name="Normal 9 6 5 6" xfId="43136" xr:uid="{00000000-0005-0000-0000-000032A80000}"/>
    <cellStyle name="Normal 9 6 5 7" xfId="43137" xr:uid="{00000000-0005-0000-0000-000033A80000}"/>
    <cellStyle name="Normal 9 6 6" xfId="43138" xr:uid="{00000000-0005-0000-0000-000034A80000}"/>
    <cellStyle name="Normal 9 6 6 2" xfId="43139" xr:uid="{00000000-0005-0000-0000-000035A80000}"/>
    <cellStyle name="Normal 9 6 6 3" xfId="43140" xr:uid="{00000000-0005-0000-0000-000036A80000}"/>
    <cellStyle name="Normal 9 6 7" xfId="43141" xr:uid="{00000000-0005-0000-0000-000037A80000}"/>
    <cellStyle name="Normal 9 6 7 2" xfId="43142" xr:uid="{00000000-0005-0000-0000-000038A80000}"/>
    <cellStyle name="Normal 9 6 7 3" xfId="43143" xr:uid="{00000000-0005-0000-0000-000039A80000}"/>
    <cellStyle name="Normal 9 6 8" xfId="43144" xr:uid="{00000000-0005-0000-0000-00003AA80000}"/>
    <cellStyle name="Normal 9 6 8 2" xfId="43145" xr:uid="{00000000-0005-0000-0000-00003BA80000}"/>
    <cellStyle name="Normal 9 6 8 3" xfId="43146" xr:uid="{00000000-0005-0000-0000-00003CA80000}"/>
    <cellStyle name="Normal 9 6 9" xfId="43147" xr:uid="{00000000-0005-0000-0000-00003DA80000}"/>
    <cellStyle name="Normal 9 6 9 2" xfId="43148" xr:uid="{00000000-0005-0000-0000-00003EA80000}"/>
    <cellStyle name="Normal 9 6 9 3" xfId="43149" xr:uid="{00000000-0005-0000-0000-00003FA80000}"/>
    <cellStyle name="Normal 9 7" xfId="43150" xr:uid="{00000000-0005-0000-0000-000040A80000}"/>
    <cellStyle name="Normal 9 7 2" xfId="43151" xr:uid="{00000000-0005-0000-0000-000041A80000}"/>
    <cellStyle name="Normal 9 7 2 2" xfId="43152" xr:uid="{00000000-0005-0000-0000-000042A80000}"/>
    <cellStyle name="Normal 9 7 2 2 2" xfId="43153" xr:uid="{00000000-0005-0000-0000-000043A80000}"/>
    <cellStyle name="Normal 9 7 2 2 3" xfId="43154" xr:uid="{00000000-0005-0000-0000-000044A80000}"/>
    <cellStyle name="Normal 9 7 2 3" xfId="43155" xr:uid="{00000000-0005-0000-0000-000045A80000}"/>
    <cellStyle name="Normal 9 7 2 3 2" xfId="43156" xr:uid="{00000000-0005-0000-0000-000046A80000}"/>
    <cellStyle name="Normal 9 7 2 3 3" xfId="43157" xr:uid="{00000000-0005-0000-0000-000047A80000}"/>
    <cellStyle name="Normal 9 7 2 4" xfId="43158" xr:uid="{00000000-0005-0000-0000-000048A80000}"/>
    <cellStyle name="Normal 9 7 2 4 2" xfId="43159" xr:uid="{00000000-0005-0000-0000-000049A80000}"/>
    <cellStyle name="Normal 9 7 2 4 3" xfId="43160" xr:uid="{00000000-0005-0000-0000-00004AA80000}"/>
    <cellStyle name="Normal 9 7 2 5" xfId="43161" xr:uid="{00000000-0005-0000-0000-00004BA80000}"/>
    <cellStyle name="Normal 9 7 2 5 2" xfId="43162" xr:uid="{00000000-0005-0000-0000-00004CA80000}"/>
    <cellStyle name="Normal 9 7 2 5 3" xfId="43163" xr:uid="{00000000-0005-0000-0000-00004DA80000}"/>
    <cellStyle name="Normal 9 7 2 6" xfId="43164" xr:uid="{00000000-0005-0000-0000-00004EA80000}"/>
    <cellStyle name="Normal 9 7 2 7" xfId="43165" xr:uid="{00000000-0005-0000-0000-00004FA80000}"/>
    <cellStyle name="Normal 9 7 3" xfId="43166" xr:uid="{00000000-0005-0000-0000-000050A80000}"/>
    <cellStyle name="Normal 9 7 3 2" xfId="43167" xr:uid="{00000000-0005-0000-0000-000051A80000}"/>
    <cellStyle name="Normal 9 7 3 3" xfId="43168" xr:uid="{00000000-0005-0000-0000-000052A80000}"/>
    <cellStyle name="Normal 9 7 4" xfId="43169" xr:uid="{00000000-0005-0000-0000-000053A80000}"/>
    <cellStyle name="Normal 9 7 4 2" xfId="43170" xr:uid="{00000000-0005-0000-0000-000054A80000}"/>
    <cellStyle name="Normal 9 7 4 3" xfId="43171" xr:uid="{00000000-0005-0000-0000-000055A80000}"/>
    <cellStyle name="Normal 9 7 5" xfId="43172" xr:uid="{00000000-0005-0000-0000-000056A80000}"/>
    <cellStyle name="Normal 9 7 5 2" xfId="43173" xr:uid="{00000000-0005-0000-0000-000057A80000}"/>
    <cellStyle name="Normal 9 7 5 3" xfId="43174" xr:uid="{00000000-0005-0000-0000-000058A80000}"/>
    <cellStyle name="Normal 9 7 6" xfId="43175" xr:uid="{00000000-0005-0000-0000-000059A80000}"/>
    <cellStyle name="Normal 9 7 6 2" xfId="43176" xr:uid="{00000000-0005-0000-0000-00005AA80000}"/>
    <cellStyle name="Normal 9 7 6 3" xfId="43177" xr:uid="{00000000-0005-0000-0000-00005BA80000}"/>
    <cellStyle name="Normal 9 7 7" xfId="43178" xr:uid="{00000000-0005-0000-0000-00005CA80000}"/>
    <cellStyle name="Normal 9 7 8" xfId="43179" xr:uid="{00000000-0005-0000-0000-00005DA80000}"/>
    <cellStyle name="Normal 9 8" xfId="43180" xr:uid="{00000000-0005-0000-0000-00005EA80000}"/>
    <cellStyle name="Normal 9 8 2" xfId="43181" xr:uid="{00000000-0005-0000-0000-00005FA80000}"/>
    <cellStyle name="Normal 9 8 2 2" xfId="43182" xr:uid="{00000000-0005-0000-0000-000060A80000}"/>
    <cellStyle name="Normal 9 8 2 2 2" xfId="43183" xr:uid="{00000000-0005-0000-0000-000061A80000}"/>
    <cellStyle name="Normal 9 8 2 2 3" xfId="43184" xr:uid="{00000000-0005-0000-0000-000062A80000}"/>
    <cellStyle name="Normal 9 8 2 3" xfId="43185" xr:uid="{00000000-0005-0000-0000-000063A80000}"/>
    <cellStyle name="Normal 9 8 2 3 2" xfId="43186" xr:uid="{00000000-0005-0000-0000-000064A80000}"/>
    <cellStyle name="Normal 9 8 2 3 3" xfId="43187" xr:uid="{00000000-0005-0000-0000-000065A80000}"/>
    <cellStyle name="Normal 9 8 2 4" xfId="43188" xr:uid="{00000000-0005-0000-0000-000066A80000}"/>
    <cellStyle name="Normal 9 8 2 4 2" xfId="43189" xr:uid="{00000000-0005-0000-0000-000067A80000}"/>
    <cellStyle name="Normal 9 8 2 4 3" xfId="43190" xr:uid="{00000000-0005-0000-0000-000068A80000}"/>
    <cellStyle name="Normal 9 8 2 5" xfId="43191" xr:uid="{00000000-0005-0000-0000-000069A80000}"/>
    <cellStyle name="Normal 9 8 2 5 2" xfId="43192" xr:uid="{00000000-0005-0000-0000-00006AA80000}"/>
    <cellStyle name="Normal 9 8 2 5 3" xfId="43193" xr:uid="{00000000-0005-0000-0000-00006BA80000}"/>
    <cellStyle name="Normal 9 8 2 6" xfId="43194" xr:uid="{00000000-0005-0000-0000-00006CA80000}"/>
    <cellStyle name="Normal 9 8 2 7" xfId="43195" xr:uid="{00000000-0005-0000-0000-00006DA80000}"/>
    <cellStyle name="Normal 9 8 3" xfId="43196" xr:uid="{00000000-0005-0000-0000-00006EA80000}"/>
    <cellStyle name="Normal 9 8 3 2" xfId="43197" xr:uid="{00000000-0005-0000-0000-00006FA80000}"/>
    <cellStyle name="Normal 9 8 3 3" xfId="43198" xr:uid="{00000000-0005-0000-0000-000070A80000}"/>
    <cellStyle name="Normal 9 8 4" xfId="43199" xr:uid="{00000000-0005-0000-0000-000071A80000}"/>
    <cellStyle name="Normal 9 8 4 2" xfId="43200" xr:uid="{00000000-0005-0000-0000-000072A80000}"/>
    <cellStyle name="Normal 9 8 4 3" xfId="43201" xr:uid="{00000000-0005-0000-0000-000073A80000}"/>
    <cellStyle name="Normal 9 8 5" xfId="43202" xr:uid="{00000000-0005-0000-0000-000074A80000}"/>
    <cellStyle name="Normal 9 8 5 2" xfId="43203" xr:uid="{00000000-0005-0000-0000-000075A80000}"/>
    <cellStyle name="Normal 9 8 5 3" xfId="43204" xr:uid="{00000000-0005-0000-0000-000076A80000}"/>
    <cellStyle name="Normal 9 8 6" xfId="43205" xr:uid="{00000000-0005-0000-0000-000077A80000}"/>
    <cellStyle name="Normal 9 8 6 2" xfId="43206" xr:uid="{00000000-0005-0000-0000-000078A80000}"/>
    <cellStyle name="Normal 9 8 6 3" xfId="43207" xr:uid="{00000000-0005-0000-0000-000079A80000}"/>
    <cellStyle name="Normal 9 8 7" xfId="43208" xr:uid="{00000000-0005-0000-0000-00007AA80000}"/>
    <cellStyle name="Normal 9 8 8" xfId="43209" xr:uid="{00000000-0005-0000-0000-00007BA80000}"/>
    <cellStyle name="Normal 9 9" xfId="43210" xr:uid="{00000000-0005-0000-0000-00007CA80000}"/>
    <cellStyle name="Normal 9 9 2" xfId="43211" xr:uid="{00000000-0005-0000-0000-00007DA80000}"/>
    <cellStyle name="Normal 9 9 2 2" xfId="43212" xr:uid="{00000000-0005-0000-0000-00007EA80000}"/>
    <cellStyle name="Normal 9 9 2 2 2" xfId="43213" xr:uid="{00000000-0005-0000-0000-00007FA80000}"/>
    <cellStyle name="Normal 9 9 2 2 3" xfId="43214" xr:uid="{00000000-0005-0000-0000-000080A80000}"/>
    <cellStyle name="Normal 9 9 2 3" xfId="43215" xr:uid="{00000000-0005-0000-0000-000081A80000}"/>
    <cellStyle name="Normal 9 9 2 3 2" xfId="43216" xr:uid="{00000000-0005-0000-0000-000082A80000}"/>
    <cellStyle name="Normal 9 9 2 3 3" xfId="43217" xr:uid="{00000000-0005-0000-0000-000083A80000}"/>
    <cellStyle name="Normal 9 9 2 4" xfId="43218" xr:uid="{00000000-0005-0000-0000-000084A80000}"/>
    <cellStyle name="Normal 9 9 2 4 2" xfId="43219" xr:uid="{00000000-0005-0000-0000-000085A80000}"/>
    <cellStyle name="Normal 9 9 2 4 3" xfId="43220" xr:uid="{00000000-0005-0000-0000-000086A80000}"/>
    <cellStyle name="Normal 9 9 2 5" xfId="43221" xr:uid="{00000000-0005-0000-0000-000087A80000}"/>
    <cellStyle name="Normal 9 9 2 5 2" xfId="43222" xr:uid="{00000000-0005-0000-0000-000088A80000}"/>
    <cellStyle name="Normal 9 9 2 5 3" xfId="43223" xr:uid="{00000000-0005-0000-0000-000089A80000}"/>
    <cellStyle name="Normal 9 9 2 6" xfId="43224" xr:uid="{00000000-0005-0000-0000-00008AA80000}"/>
    <cellStyle name="Normal 9 9 2 7" xfId="43225" xr:uid="{00000000-0005-0000-0000-00008BA80000}"/>
    <cellStyle name="Normal 9 9 3" xfId="43226" xr:uid="{00000000-0005-0000-0000-00008CA80000}"/>
    <cellStyle name="Normal 9 9 3 2" xfId="43227" xr:uid="{00000000-0005-0000-0000-00008DA80000}"/>
    <cellStyle name="Normal 9 9 3 3" xfId="43228" xr:uid="{00000000-0005-0000-0000-00008EA80000}"/>
    <cellStyle name="Normal 9 9 4" xfId="43229" xr:uid="{00000000-0005-0000-0000-00008FA80000}"/>
    <cellStyle name="Normal 9 9 4 2" xfId="43230" xr:uid="{00000000-0005-0000-0000-000090A80000}"/>
    <cellStyle name="Normal 9 9 4 3" xfId="43231" xr:uid="{00000000-0005-0000-0000-000091A80000}"/>
    <cellStyle name="Normal 9 9 5" xfId="43232" xr:uid="{00000000-0005-0000-0000-000092A80000}"/>
    <cellStyle name="Normal 9 9 5 2" xfId="43233" xr:uid="{00000000-0005-0000-0000-000093A80000}"/>
    <cellStyle name="Normal 9 9 5 3" xfId="43234" xr:uid="{00000000-0005-0000-0000-000094A80000}"/>
    <cellStyle name="Normal 9 9 6" xfId="43235" xr:uid="{00000000-0005-0000-0000-000095A80000}"/>
    <cellStyle name="Normal 9 9 6 2" xfId="43236" xr:uid="{00000000-0005-0000-0000-000096A80000}"/>
    <cellStyle name="Normal 9 9 6 3" xfId="43237" xr:uid="{00000000-0005-0000-0000-000097A80000}"/>
    <cellStyle name="Normal 9 9 7" xfId="43238" xr:uid="{00000000-0005-0000-0000-000098A80000}"/>
    <cellStyle name="Normal 9 9 8" xfId="43239" xr:uid="{00000000-0005-0000-0000-000099A80000}"/>
    <cellStyle name="Normal 90" xfId="43240" xr:uid="{00000000-0005-0000-0000-00009AA80000}"/>
    <cellStyle name="Normal 91" xfId="43241" xr:uid="{00000000-0005-0000-0000-00009BA80000}"/>
    <cellStyle name="Normal 92" xfId="47130" xr:uid="{00000000-0005-0000-0000-00009CA80000}"/>
    <cellStyle name="Normal 93" xfId="47077" xr:uid="{00000000-0005-0000-0000-00009DA80000}"/>
    <cellStyle name="Normal 94" xfId="47076" xr:uid="{00000000-0005-0000-0000-00009EA80000}"/>
    <cellStyle name="Normal 95" xfId="47069" xr:uid="{00000000-0005-0000-0000-00009FA80000}"/>
    <cellStyle name="Normal 96" xfId="47107" xr:uid="{00000000-0005-0000-0000-0000A0A80000}"/>
    <cellStyle name="Normal 97" xfId="47118" xr:uid="{00000000-0005-0000-0000-0000A1A80000}"/>
    <cellStyle name="Normal 98" xfId="47091" xr:uid="{00000000-0005-0000-0000-0000A2A80000}"/>
    <cellStyle name="Normal 99" xfId="47128" xr:uid="{00000000-0005-0000-0000-0000A3A80000}"/>
    <cellStyle name="Normal_NOTE17" xfId="1430" xr:uid="{00000000-0005-0000-0000-0000A4A80000}"/>
    <cellStyle name="Note 10" xfId="43242" xr:uid="{00000000-0005-0000-0000-0000A5A80000}"/>
    <cellStyle name="Note 10 2" xfId="43243" xr:uid="{00000000-0005-0000-0000-0000A6A80000}"/>
    <cellStyle name="Note 10 2 2" xfId="43244" xr:uid="{00000000-0005-0000-0000-0000A7A80000}"/>
    <cellStyle name="Note 10 3" xfId="43245" xr:uid="{00000000-0005-0000-0000-0000A8A80000}"/>
    <cellStyle name="Note 11" xfId="43246" xr:uid="{00000000-0005-0000-0000-0000A9A80000}"/>
    <cellStyle name="Note 11 2" xfId="43247" xr:uid="{00000000-0005-0000-0000-0000AAA80000}"/>
    <cellStyle name="Note 11 2 2" xfId="43248" xr:uid="{00000000-0005-0000-0000-0000ABA80000}"/>
    <cellStyle name="Note 11 3" xfId="43249" xr:uid="{00000000-0005-0000-0000-0000ACA80000}"/>
    <cellStyle name="Note 12" xfId="43250" xr:uid="{00000000-0005-0000-0000-0000ADA80000}"/>
    <cellStyle name="Note 12 2" xfId="43251" xr:uid="{00000000-0005-0000-0000-0000AEA80000}"/>
    <cellStyle name="Note 12 2 2" xfId="43252" xr:uid="{00000000-0005-0000-0000-0000AFA80000}"/>
    <cellStyle name="Note 12 3" xfId="43253" xr:uid="{00000000-0005-0000-0000-0000B0A80000}"/>
    <cellStyle name="Note 13" xfId="43254" xr:uid="{00000000-0005-0000-0000-0000B1A80000}"/>
    <cellStyle name="Note 13 2" xfId="43255" xr:uid="{00000000-0005-0000-0000-0000B2A80000}"/>
    <cellStyle name="Note 13 2 2" xfId="43256" xr:uid="{00000000-0005-0000-0000-0000B3A80000}"/>
    <cellStyle name="Note 13 3" xfId="43257" xr:uid="{00000000-0005-0000-0000-0000B4A80000}"/>
    <cellStyle name="Note 14" xfId="43258" xr:uid="{00000000-0005-0000-0000-0000B5A80000}"/>
    <cellStyle name="Note 14 2" xfId="43259" xr:uid="{00000000-0005-0000-0000-0000B6A80000}"/>
    <cellStyle name="Note 14 2 2" xfId="43260" xr:uid="{00000000-0005-0000-0000-0000B7A80000}"/>
    <cellStyle name="Note 14 3" xfId="43261" xr:uid="{00000000-0005-0000-0000-0000B8A80000}"/>
    <cellStyle name="Note 15" xfId="43262" xr:uid="{00000000-0005-0000-0000-0000B9A80000}"/>
    <cellStyle name="Note 15 2" xfId="43263" xr:uid="{00000000-0005-0000-0000-0000BAA80000}"/>
    <cellStyle name="Note 15 2 2" xfId="43264" xr:uid="{00000000-0005-0000-0000-0000BBA80000}"/>
    <cellStyle name="Note 15 3" xfId="43265" xr:uid="{00000000-0005-0000-0000-0000BCA80000}"/>
    <cellStyle name="Note 16" xfId="43266" xr:uid="{00000000-0005-0000-0000-0000BDA80000}"/>
    <cellStyle name="Note 16 2" xfId="43267" xr:uid="{00000000-0005-0000-0000-0000BEA80000}"/>
    <cellStyle name="Note 16 2 2" xfId="43268" xr:uid="{00000000-0005-0000-0000-0000BFA80000}"/>
    <cellStyle name="Note 16 3" xfId="43269" xr:uid="{00000000-0005-0000-0000-0000C0A80000}"/>
    <cellStyle name="Note 17" xfId="43270" xr:uid="{00000000-0005-0000-0000-0000C1A80000}"/>
    <cellStyle name="Note 17 2" xfId="43271" xr:uid="{00000000-0005-0000-0000-0000C2A80000}"/>
    <cellStyle name="Note 17 2 2" xfId="43272" xr:uid="{00000000-0005-0000-0000-0000C3A80000}"/>
    <cellStyle name="Note 17 3" xfId="43273" xr:uid="{00000000-0005-0000-0000-0000C4A80000}"/>
    <cellStyle name="Note 18" xfId="43274" xr:uid="{00000000-0005-0000-0000-0000C5A80000}"/>
    <cellStyle name="Note 18 2" xfId="43275" xr:uid="{00000000-0005-0000-0000-0000C6A80000}"/>
    <cellStyle name="Note 18 2 2" xfId="43276" xr:uid="{00000000-0005-0000-0000-0000C7A80000}"/>
    <cellStyle name="Note 18 3" xfId="43277" xr:uid="{00000000-0005-0000-0000-0000C8A80000}"/>
    <cellStyle name="Note 19" xfId="43278" xr:uid="{00000000-0005-0000-0000-0000C9A80000}"/>
    <cellStyle name="Note 19 2" xfId="43279" xr:uid="{00000000-0005-0000-0000-0000CAA80000}"/>
    <cellStyle name="Note 19 2 2" xfId="43280" xr:uid="{00000000-0005-0000-0000-0000CBA80000}"/>
    <cellStyle name="Note 19 3" xfId="43281" xr:uid="{00000000-0005-0000-0000-0000CCA80000}"/>
    <cellStyle name="Note 2" xfId="1272" xr:uid="{00000000-0005-0000-0000-0000CDA80000}"/>
    <cellStyle name="Note 2 2" xfId="1273" xr:uid="{00000000-0005-0000-0000-0000CEA80000}"/>
    <cellStyle name="Note 2 2 2" xfId="1274" xr:uid="{00000000-0005-0000-0000-0000CFA80000}"/>
    <cellStyle name="Note 2 2 2 2" xfId="1275" xr:uid="{00000000-0005-0000-0000-0000D0A80000}"/>
    <cellStyle name="Note 2 2 2 2 2" xfId="1276" xr:uid="{00000000-0005-0000-0000-0000D1A80000}"/>
    <cellStyle name="Note 2 2 2 2 2 2" xfId="1277" xr:uid="{00000000-0005-0000-0000-0000D2A80000}"/>
    <cellStyle name="Note 2 2 2 2 3" xfId="1278" xr:uid="{00000000-0005-0000-0000-0000D3A80000}"/>
    <cellStyle name="Note 2 2 2 3" xfId="1279" xr:uid="{00000000-0005-0000-0000-0000D4A80000}"/>
    <cellStyle name="Note 2 2 2 3 2" xfId="1280" xr:uid="{00000000-0005-0000-0000-0000D5A80000}"/>
    <cellStyle name="Note 2 2 2 3 2 2" xfId="1281" xr:uid="{00000000-0005-0000-0000-0000D6A80000}"/>
    <cellStyle name="Note 2 2 2 3 3" xfId="1282" xr:uid="{00000000-0005-0000-0000-0000D7A80000}"/>
    <cellStyle name="Note 2 2 2 4" xfId="1283" xr:uid="{00000000-0005-0000-0000-0000D8A80000}"/>
    <cellStyle name="Note 2 2 2 4 2" xfId="1284" xr:uid="{00000000-0005-0000-0000-0000D9A80000}"/>
    <cellStyle name="Note 2 2 2 5" xfId="1285" xr:uid="{00000000-0005-0000-0000-0000DAA80000}"/>
    <cellStyle name="Note 2 2 3" xfId="1286" xr:uid="{00000000-0005-0000-0000-0000DBA80000}"/>
    <cellStyle name="Note 2 2 3 2" xfId="1287" xr:uid="{00000000-0005-0000-0000-0000DCA80000}"/>
    <cellStyle name="Note 2 2 3 2 2" xfId="1288" xr:uid="{00000000-0005-0000-0000-0000DDA80000}"/>
    <cellStyle name="Note 2 2 3 3" xfId="1289" xr:uid="{00000000-0005-0000-0000-0000DEA80000}"/>
    <cellStyle name="Note 2 2 4" xfId="1290" xr:uid="{00000000-0005-0000-0000-0000DFA80000}"/>
    <cellStyle name="Note 2 2 4 2" xfId="1291" xr:uid="{00000000-0005-0000-0000-0000E0A80000}"/>
    <cellStyle name="Note 2 2 4 2 2" xfId="1292" xr:uid="{00000000-0005-0000-0000-0000E1A80000}"/>
    <cellStyle name="Note 2 2 4 3" xfId="1293" xr:uid="{00000000-0005-0000-0000-0000E2A80000}"/>
    <cellStyle name="Note 2 2 5" xfId="1294" xr:uid="{00000000-0005-0000-0000-0000E3A80000}"/>
    <cellStyle name="Note 2 2 5 2" xfId="1295" xr:uid="{00000000-0005-0000-0000-0000E4A80000}"/>
    <cellStyle name="Note 2 2 6" xfId="1296" xr:uid="{00000000-0005-0000-0000-0000E5A80000}"/>
    <cellStyle name="Note 2 2 7" xfId="1526" xr:uid="{00000000-0005-0000-0000-0000E6A80000}"/>
    <cellStyle name="Note 2 3" xfId="1297" xr:uid="{00000000-0005-0000-0000-0000E7A80000}"/>
    <cellStyle name="Note 2 3 2" xfId="1298" xr:uid="{00000000-0005-0000-0000-0000E8A80000}"/>
    <cellStyle name="Note 2 3 2 2" xfId="1299" xr:uid="{00000000-0005-0000-0000-0000E9A80000}"/>
    <cellStyle name="Note 2 3 2 2 2" xfId="1300" xr:uid="{00000000-0005-0000-0000-0000EAA80000}"/>
    <cellStyle name="Note 2 3 2 3" xfId="1301" xr:uid="{00000000-0005-0000-0000-0000EBA80000}"/>
    <cellStyle name="Note 2 3 3" xfId="1302" xr:uid="{00000000-0005-0000-0000-0000ECA80000}"/>
    <cellStyle name="Note 2 3 3 2" xfId="1303" xr:uid="{00000000-0005-0000-0000-0000EDA80000}"/>
    <cellStyle name="Note 2 3 3 2 2" xfId="1304" xr:uid="{00000000-0005-0000-0000-0000EEA80000}"/>
    <cellStyle name="Note 2 3 3 3" xfId="1305" xr:uid="{00000000-0005-0000-0000-0000EFA80000}"/>
    <cellStyle name="Note 2 3 4" xfId="1306" xr:uid="{00000000-0005-0000-0000-0000F0A80000}"/>
    <cellStyle name="Note 2 3 4 2" xfId="1307" xr:uid="{00000000-0005-0000-0000-0000F1A80000}"/>
    <cellStyle name="Note 2 3 5" xfId="1308" xr:uid="{00000000-0005-0000-0000-0000F2A80000}"/>
    <cellStyle name="Note 2 3 6" xfId="47148" xr:uid="{00000000-0005-0000-0000-0000F3A80000}"/>
    <cellStyle name="Note 2 4" xfId="1309" xr:uid="{00000000-0005-0000-0000-0000F4A80000}"/>
    <cellStyle name="Note 2 4 2" xfId="1310" xr:uid="{00000000-0005-0000-0000-0000F5A80000}"/>
    <cellStyle name="Note 2 4 2 2" xfId="1311" xr:uid="{00000000-0005-0000-0000-0000F6A80000}"/>
    <cellStyle name="Note 2 4 3" xfId="1312" xr:uid="{00000000-0005-0000-0000-0000F7A80000}"/>
    <cellStyle name="Note 2 4 4" xfId="47163" xr:uid="{00000000-0005-0000-0000-0000F8A80000}"/>
    <cellStyle name="Note 2 5" xfId="1313" xr:uid="{00000000-0005-0000-0000-0000F9A80000}"/>
    <cellStyle name="Note 2 5 2" xfId="1314" xr:uid="{00000000-0005-0000-0000-0000FAA80000}"/>
    <cellStyle name="Note 2 5 2 2" xfId="1315" xr:uid="{00000000-0005-0000-0000-0000FBA80000}"/>
    <cellStyle name="Note 2 5 3" xfId="1316" xr:uid="{00000000-0005-0000-0000-0000FCA80000}"/>
    <cellStyle name="Note 2 5 4" xfId="47166" xr:uid="{00000000-0005-0000-0000-0000FDA80000}"/>
    <cellStyle name="Note 2 6" xfId="1317" xr:uid="{00000000-0005-0000-0000-0000FEA80000}"/>
    <cellStyle name="Note 2 6 2" xfId="1318" xr:uid="{00000000-0005-0000-0000-0000FFA80000}"/>
    <cellStyle name="Note 2 7" xfId="1319" xr:uid="{00000000-0005-0000-0000-000000A90000}"/>
    <cellStyle name="Note 2 8" xfId="1320" xr:uid="{00000000-0005-0000-0000-000001A90000}"/>
    <cellStyle name="Note 2 8 2" xfId="1470" xr:uid="{00000000-0005-0000-0000-000002A90000}"/>
    <cellStyle name="Note 2 9" xfId="43282" xr:uid="{00000000-0005-0000-0000-000003A90000}"/>
    <cellStyle name="Note 20" xfId="43283" xr:uid="{00000000-0005-0000-0000-000004A90000}"/>
    <cellStyle name="Note 20 2" xfId="43284" xr:uid="{00000000-0005-0000-0000-000005A90000}"/>
    <cellStyle name="Note 20 2 2" xfId="43285" xr:uid="{00000000-0005-0000-0000-000006A90000}"/>
    <cellStyle name="Note 20 3" xfId="43286" xr:uid="{00000000-0005-0000-0000-000007A90000}"/>
    <cellStyle name="Note 21" xfId="43287" xr:uid="{00000000-0005-0000-0000-000008A90000}"/>
    <cellStyle name="Note 21 2" xfId="43288" xr:uid="{00000000-0005-0000-0000-000009A90000}"/>
    <cellStyle name="Note 21 2 2" xfId="43289" xr:uid="{00000000-0005-0000-0000-00000AA90000}"/>
    <cellStyle name="Note 21 3" xfId="43290" xr:uid="{00000000-0005-0000-0000-00000BA90000}"/>
    <cellStyle name="Note 22" xfId="43291" xr:uid="{00000000-0005-0000-0000-00000CA90000}"/>
    <cellStyle name="Note 22 2" xfId="43292" xr:uid="{00000000-0005-0000-0000-00000DA90000}"/>
    <cellStyle name="Note 22 2 2" xfId="43293" xr:uid="{00000000-0005-0000-0000-00000EA90000}"/>
    <cellStyle name="Note 22 3" xfId="43294" xr:uid="{00000000-0005-0000-0000-00000FA90000}"/>
    <cellStyle name="Note 23" xfId="43295" xr:uid="{00000000-0005-0000-0000-000010A90000}"/>
    <cellStyle name="Note 23 2" xfId="43296" xr:uid="{00000000-0005-0000-0000-000011A90000}"/>
    <cellStyle name="Note 23 2 2" xfId="43297" xr:uid="{00000000-0005-0000-0000-000012A90000}"/>
    <cellStyle name="Note 23 3" xfId="43298" xr:uid="{00000000-0005-0000-0000-000013A90000}"/>
    <cellStyle name="Note 24" xfId="43299" xr:uid="{00000000-0005-0000-0000-000014A90000}"/>
    <cellStyle name="Note 24 2" xfId="43300" xr:uid="{00000000-0005-0000-0000-000015A90000}"/>
    <cellStyle name="Note 24 2 2" xfId="43301" xr:uid="{00000000-0005-0000-0000-000016A90000}"/>
    <cellStyle name="Note 24 3" xfId="43302" xr:uid="{00000000-0005-0000-0000-000017A90000}"/>
    <cellStyle name="Note 25" xfId="43303" xr:uid="{00000000-0005-0000-0000-000018A90000}"/>
    <cellStyle name="Note 3" xfId="1321" xr:uid="{00000000-0005-0000-0000-000019A90000}"/>
    <cellStyle name="Note 3 2" xfId="1322" xr:uid="{00000000-0005-0000-0000-00001AA90000}"/>
    <cellStyle name="Note 3 2 2" xfId="1323" xr:uid="{00000000-0005-0000-0000-00001BA90000}"/>
    <cellStyle name="Note 3 2 2 2" xfId="43304" xr:uid="{00000000-0005-0000-0000-00001CA90000}"/>
    <cellStyle name="Note 3 2 2 2 2" xfId="43305" xr:uid="{00000000-0005-0000-0000-00001DA90000}"/>
    <cellStyle name="Note 3 2 2 3" xfId="43306" xr:uid="{00000000-0005-0000-0000-00001EA90000}"/>
    <cellStyle name="Note 3 2 3" xfId="43307" xr:uid="{00000000-0005-0000-0000-00001FA90000}"/>
    <cellStyle name="Note 3 2 3 2" xfId="43308" xr:uid="{00000000-0005-0000-0000-000020A90000}"/>
    <cellStyle name="Note 3 2 4" xfId="43309" xr:uid="{00000000-0005-0000-0000-000021A90000}"/>
    <cellStyle name="Note 3 3" xfId="1324" xr:uid="{00000000-0005-0000-0000-000022A90000}"/>
    <cellStyle name="Note 3 3 2" xfId="43310" xr:uid="{00000000-0005-0000-0000-000023A90000}"/>
    <cellStyle name="Note 3 3 2 2" xfId="43311" xr:uid="{00000000-0005-0000-0000-000024A90000}"/>
    <cellStyle name="Note 3 3 3" xfId="43312" xr:uid="{00000000-0005-0000-0000-000025A90000}"/>
    <cellStyle name="Note 3 4" xfId="43313" xr:uid="{00000000-0005-0000-0000-000026A90000}"/>
    <cellStyle name="Note 3 4 2" xfId="43314" xr:uid="{00000000-0005-0000-0000-000027A90000}"/>
    <cellStyle name="Note 3 5" xfId="43315" xr:uid="{00000000-0005-0000-0000-000028A90000}"/>
    <cellStyle name="Note 4" xfId="1325" xr:uid="{00000000-0005-0000-0000-000029A90000}"/>
    <cellStyle name="Note 4 2" xfId="1326" xr:uid="{00000000-0005-0000-0000-00002AA90000}"/>
    <cellStyle name="Note 4 2 2" xfId="43316" xr:uid="{00000000-0005-0000-0000-00002BA90000}"/>
    <cellStyle name="Note 4 2 2 2" xfId="43317" xr:uid="{00000000-0005-0000-0000-00002CA90000}"/>
    <cellStyle name="Note 4 2 2 2 2" xfId="43318" xr:uid="{00000000-0005-0000-0000-00002DA90000}"/>
    <cellStyle name="Note 4 2 2 3" xfId="43319" xr:uid="{00000000-0005-0000-0000-00002EA90000}"/>
    <cellStyle name="Note 4 2 3" xfId="43320" xr:uid="{00000000-0005-0000-0000-00002FA90000}"/>
    <cellStyle name="Note 4 2 3 2" xfId="43321" xr:uid="{00000000-0005-0000-0000-000030A90000}"/>
    <cellStyle name="Note 4 2 4" xfId="43322" xr:uid="{00000000-0005-0000-0000-000031A90000}"/>
    <cellStyle name="Note 4 3" xfId="43323" xr:uid="{00000000-0005-0000-0000-000032A90000}"/>
    <cellStyle name="Note 4 3 2" xfId="43324" xr:uid="{00000000-0005-0000-0000-000033A90000}"/>
    <cellStyle name="Note 4 3 2 2" xfId="43325" xr:uid="{00000000-0005-0000-0000-000034A90000}"/>
    <cellStyle name="Note 4 3 3" xfId="43326" xr:uid="{00000000-0005-0000-0000-000035A90000}"/>
    <cellStyle name="Note 4 4" xfId="43327" xr:uid="{00000000-0005-0000-0000-000036A90000}"/>
    <cellStyle name="Note 4 4 2" xfId="43328" xr:uid="{00000000-0005-0000-0000-000037A90000}"/>
    <cellStyle name="Note 4 5" xfId="43329" xr:uid="{00000000-0005-0000-0000-000038A90000}"/>
    <cellStyle name="Note 5" xfId="1523" xr:uid="{00000000-0005-0000-0000-000039A90000}"/>
    <cellStyle name="Note 5 2" xfId="43331" xr:uid="{00000000-0005-0000-0000-00003AA90000}"/>
    <cellStyle name="Note 5 2 2" xfId="43332" xr:uid="{00000000-0005-0000-0000-00003BA90000}"/>
    <cellStyle name="Note 5 2 2 2" xfId="43333" xr:uid="{00000000-0005-0000-0000-00003CA90000}"/>
    <cellStyle name="Note 5 2 2 2 2" xfId="43334" xr:uid="{00000000-0005-0000-0000-00003DA90000}"/>
    <cellStyle name="Note 5 2 2 3" xfId="43335" xr:uid="{00000000-0005-0000-0000-00003EA90000}"/>
    <cellStyle name="Note 5 2 3" xfId="43336" xr:uid="{00000000-0005-0000-0000-00003FA90000}"/>
    <cellStyle name="Note 5 2 3 2" xfId="43337" xr:uid="{00000000-0005-0000-0000-000040A90000}"/>
    <cellStyle name="Note 5 2 4" xfId="43338" xr:uid="{00000000-0005-0000-0000-000041A90000}"/>
    <cellStyle name="Note 5 3" xfId="43339" xr:uid="{00000000-0005-0000-0000-000042A90000}"/>
    <cellStyle name="Note 5 3 2" xfId="43340" xr:uid="{00000000-0005-0000-0000-000043A90000}"/>
    <cellStyle name="Note 5 3 2 2" xfId="43341" xr:uid="{00000000-0005-0000-0000-000044A90000}"/>
    <cellStyle name="Note 5 3 3" xfId="43342" xr:uid="{00000000-0005-0000-0000-000045A90000}"/>
    <cellStyle name="Note 5 4" xfId="43343" xr:uid="{00000000-0005-0000-0000-000046A90000}"/>
    <cellStyle name="Note 5 4 2" xfId="43344" xr:uid="{00000000-0005-0000-0000-000047A90000}"/>
    <cellStyle name="Note 5 5" xfId="43345" xr:uid="{00000000-0005-0000-0000-000048A90000}"/>
    <cellStyle name="Note 5 6" xfId="43330" xr:uid="{00000000-0005-0000-0000-000049A90000}"/>
    <cellStyle name="Note 6" xfId="43346" xr:uid="{00000000-0005-0000-0000-00004AA90000}"/>
    <cellStyle name="Note 6 2" xfId="43347" xr:uid="{00000000-0005-0000-0000-00004BA90000}"/>
    <cellStyle name="Note 6 2 2" xfId="43348" xr:uid="{00000000-0005-0000-0000-00004CA90000}"/>
    <cellStyle name="Note 6 2 2 2" xfId="43349" xr:uid="{00000000-0005-0000-0000-00004DA90000}"/>
    <cellStyle name="Note 6 2 3" xfId="43350" xr:uid="{00000000-0005-0000-0000-00004EA90000}"/>
    <cellStyle name="Note 6 3" xfId="43351" xr:uid="{00000000-0005-0000-0000-00004FA90000}"/>
    <cellStyle name="Note 6 3 2" xfId="43352" xr:uid="{00000000-0005-0000-0000-000050A90000}"/>
    <cellStyle name="Note 6 4" xfId="43353" xr:uid="{00000000-0005-0000-0000-000051A90000}"/>
    <cellStyle name="Note 7" xfId="43354" xr:uid="{00000000-0005-0000-0000-000052A90000}"/>
    <cellStyle name="Note 7 2" xfId="43355" xr:uid="{00000000-0005-0000-0000-000053A90000}"/>
    <cellStyle name="Note 7 2 2" xfId="43356" xr:uid="{00000000-0005-0000-0000-000054A90000}"/>
    <cellStyle name="Note 7 2 2 2" xfId="43357" xr:uid="{00000000-0005-0000-0000-000055A90000}"/>
    <cellStyle name="Note 7 2 3" xfId="43358" xr:uid="{00000000-0005-0000-0000-000056A90000}"/>
    <cellStyle name="Note 7 3" xfId="43359" xr:uid="{00000000-0005-0000-0000-000057A90000}"/>
    <cellStyle name="Note 7 3 2" xfId="43360" xr:uid="{00000000-0005-0000-0000-000058A90000}"/>
    <cellStyle name="Note 7 4" xfId="43361" xr:uid="{00000000-0005-0000-0000-000059A90000}"/>
    <cellStyle name="Note 8" xfId="43362" xr:uid="{00000000-0005-0000-0000-00005AA90000}"/>
    <cellStyle name="Note 8 2" xfId="43363" xr:uid="{00000000-0005-0000-0000-00005BA90000}"/>
    <cellStyle name="Note 8 2 2" xfId="43364" xr:uid="{00000000-0005-0000-0000-00005CA90000}"/>
    <cellStyle name="Note 8 3" xfId="43365" xr:uid="{00000000-0005-0000-0000-00005DA90000}"/>
    <cellStyle name="Note 9" xfId="43366" xr:uid="{00000000-0005-0000-0000-00005EA90000}"/>
    <cellStyle name="Note 9 2" xfId="43367" xr:uid="{00000000-0005-0000-0000-00005FA90000}"/>
    <cellStyle name="Note 9 2 2" xfId="43368" xr:uid="{00000000-0005-0000-0000-000060A90000}"/>
    <cellStyle name="Note 9 3" xfId="43369" xr:uid="{00000000-0005-0000-0000-000061A90000}"/>
    <cellStyle name="Number0DecimalStyle" xfId="43370" xr:uid="{00000000-0005-0000-0000-000062A90000}"/>
    <cellStyle name="Number10DecimalStyle" xfId="43371" xr:uid="{00000000-0005-0000-0000-000063A90000}"/>
    <cellStyle name="Number1DecimalStyle" xfId="43372" xr:uid="{00000000-0005-0000-0000-000064A90000}"/>
    <cellStyle name="Number2DecimalStyle" xfId="43373" xr:uid="{00000000-0005-0000-0000-000065A90000}"/>
    <cellStyle name="Number3DecimalStyle" xfId="43374" xr:uid="{00000000-0005-0000-0000-000066A90000}"/>
    <cellStyle name="Number4DecimalStyle" xfId="43375" xr:uid="{00000000-0005-0000-0000-000067A90000}"/>
    <cellStyle name="Number5DecimalStyle" xfId="43376" xr:uid="{00000000-0005-0000-0000-000068A90000}"/>
    <cellStyle name="Number6DecimalStyle" xfId="43377" xr:uid="{00000000-0005-0000-0000-000069A90000}"/>
    <cellStyle name="Number7DecimalStyle" xfId="43378" xr:uid="{00000000-0005-0000-0000-00006AA90000}"/>
    <cellStyle name="Number8DecimalStyle" xfId="43379" xr:uid="{00000000-0005-0000-0000-00006BA90000}"/>
    <cellStyle name="Number9DecimalStyle" xfId="43380" xr:uid="{00000000-0005-0000-0000-00006CA90000}"/>
    <cellStyle name="numbers" xfId="43381" xr:uid="{00000000-0005-0000-0000-00006DA90000}"/>
    <cellStyle name="Output" xfId="13" builtinId="21" customBuiltin="1"/>
    <cellStyle name="Output 2" xfId="1459" xr:uid="{00000000-0005-0000-0000-00006FA90000}"/>
    <cellStyle name="Output 3" xfId="1461" xr:uid="{00000000-0005-0000-0000-000070A90000}"/>
    <cellStyle name="Percent" xfId="3" builtinId="5"/>
    <cellStyle name="Percent 10" xfId="1327" xr:uid="{00000000-0005-0000-0000-000072A90000}"/>
    <cellStyle name="Percent 10 2" xfId="1328" xr:uid="{00000000-0005-0000-0000-000073A90000}"/>
    <cellStyle name="Percent 10 2 2" xfId="1561" xr:uid="{00000000-0005-0000-0000-000074A90000}"/>
    <cellStyle name="Percent 11" xfId="1329" xr:uid="{00000000-0005-0000-0000-000075A90000}"/>
    <cellStyle name="Percent 11 2" xfId="1330" xr:uid="{00000000-0005-0000-0000-000076A90000}"/>
    <cellStyle name="Percent 12" xfId="1331" xr:uid="{00000000-0005-0000-0000-000077A90000}"/>
    <cellStyle name="Percent 12 2" xfId="1562" xr:uid="{00000000-0005-0000-0000-000078A90000}"/>
    <cellStyle name="Percent 13" xfId="47072" xr:uid="{00000000-0005-0000-0000-000079A90000}"/>
    <cellStyle name="Percent 2" xfId="1332" xr:uid="{00000000-0005-0000-0000-00007AA90000}"/>
    <cellStyle name="Percent 2 10" xfId="43382" xr:uid="{00000000-0005-0000-0000-00007BA90000}"/>
    <cellStyle name="Percent 2 10 2" xfId="43383" xr:uid="{00000000-0005-0000-0000-00007CA90000}"/>
    <cellStyle name="Percent 2 10 2 2" xfId="43384" xr:uid="{00000000-0005-0000-0000-00007DA90000}"/>
    <cellStyle name="Percent 2 10 2 3" xfId="43385" xr:uid="{00000000-0005-0000-0000-00007EA90000}"/>
    <cellStyle name="Percent 2 10 3" xfId="43386" xr:uid="{00000000-0005-0000-0000-00007FA90000}"/>
    <cellStyle name="Percent 2 10 3 2" xfId="43387" xr:uid="{00000000-0005-0000-0000-000080A90000}"/>
    <cellStyle name="Percent 2 10 3 3" xfId="43388" xr:uid="{00000000-0005-0000-0000-000081A90000}"/>
    <cellStyle name="Percent 2 10 4" xfId="43389" xr:uid="{00000000-0005-0000-0000-000082A90000}"/>
    <cellStyle name="Percent 2 10 4 2" xfId="43390" xr:uid="{00000000-0005-0000-0000-000083A90000}"/>
    <cellStyle name="Percent 2 10 4 3" xfId="43391" xr:uid="{00000000-0005-0000-0000-000084A90000}"/>
    <cellStyle name="Percent 2 10 5" xfId="43392" xr:uid="{00000000-0005-0000-0000-000085A90000}"/>
    <cellStyle name="Percent 2 10 5 2" xfId="43393" xr:uid="{00000000-0005-0000-0000-000086A90000}"/>
    <cellStyle name="Percent 2 10 5 3" xfId="43394" xr:uid="{00000000-0005-0000-0000-000087A90000}"/>
    <cellStyle name="Percent 2 10 6" xfId="43395" xr:uid="{00000000-0005-0000-0000-000088A90000}"/>
    <cellStyle name="Percent 2 10 7" xfId="43396" xr:uid="{00000000-0005-0000-0000-000089A90000}"/>
    <cellStyle name="Percent 2 11" xfId="43397" xr:uid="{00000000-0005-0000-0000-00008AA90000}"/>
    <cellStyle name="Percent 2 11 2" xfId="43398" xr:uid="{00000000-0005-0000-0000-00008BA90000}"/>
    <cellStyle name="Percent 2 11 2 2" xfId="43399" xr:uid="{00000000-0005-0000-0000-00008CA90000}"/>
    <cellStyle name="Percent 2 11 2 3" xfId="43400" xr:uid="{00000000-0005-0000-0000-00008DA90000}"/>
    <cellStyle name="Percent 2 11 3" xfId="43401" xr:uid="{00000000-0005-0000-0000-00008EA90000}"/>
    <cellStyle name="Percent 2 11 3 2" xfId="43402" xr:uid="{00000000-0005-0000-0000-00008FA90000}"/>
    <cellStyle name="Percent 2 11 3 3" xfId="43403" xr:uid="{00000000-0005-0000-0000-000090A90000}"/>
    <cellStyle name="Percent 2 11 4" xfId="43404" xr:uid="{00000000-0005-0000-0000-000091A90000}"/>
    <cellStyle name="Percent 2 11 4 2" xfId="43405" xr:uid="{00000000-0005-0000-0000-000092A90000}"/>
    <cellStyle name="Percent 2 11 4 3" xfId="43406" xr:uid="{00000000-0005-0000-0000-000093A90000}"/>
    <cellStyle name="Percent 2 11 5" xfId="43407" xr:uid="{00000000-0005-0000-0000-000094A90000}"/>
    <cellStyle name="Percent 2 11 5 2" xfId="43408" xr:uid="{00000000-0005-0000-0000-000095A90000}"/>
    <cellStyle name="Percent 2 11 5 3" xfId="43409" xr:uid="{00000000-0005-0000-0000-000096A90000}"/>
    <cellStyle name="Percent 2 11 6" xfId="43410" xr:uid="{00000000-0005-0000-0000-000097A90000}"/>
    <cellStyle name="Percent 2 11 7" xfId="43411" xr:uid="{00000000-0005-0000-0000-000098A90000}"/>
    <cellStyle name="Percent 2 12" xfId="43412" xr:uid="{00000000-0005-0000-0000-000099A90000}"/>
    <cellStyle name="Percent 2 12 2" xfId="43413" xr:uid="{00000000-0005-0000-0000-00009AA90000}"/>
    <cellStyle name="Percent 2 12 2 2" xfId="43414" xr:uid="{00000000-0005-0000-0000-00009BA90000}"/>
    <cellStyle name="Percent 2 12 2 3" xfId="43415" xr:uid="{00000000-0005-0000-0000-00009CA90000}"/>
    <cellStyle name="Percent 2 12 3" xfId="43416" xr:uid="{00000000-0005-0000-0000-00009DA90000}"/>
    <cellStyle name="Percent 2 12 3 2" xfId="43417" xr:uid="{00000000-0005-0000-0000-00009EA90000}"/>
    <cellStyle name="Percent 2 12 3 3" xfId="43418" xr:uid="{00000000-0005-0000-0000-00009FA90000}"/>
    <cellStyle name="Percent 2 12 4" xfId="43419" xr:uid="{00000000-0005-0000-0000-0000A0A90000}"/>
    <cellStyle name="Percent 2 12 4 2" xfId="43420" xr:uid="{00000000-0005-0000-0000-0000A1A90000}"/>
    <cellStyle name="Percent 2 12 4 3" xfId="43421" xr:uid="{00000000-0005-0000-0000-0000A2A90000}"/>
    <cellStyle name="Percent 2 12 5" xfId="43422" xr:uid="{00000000-0005-0000-0000-0000A3A90000}"/>
    <cellStyle name="Percent 2 12 5 2" xfId="43423" xr:uid="{00000000-0005-0000-0000-0000A4A90000}"/>
    <cellStyle name="Percent 2 12 5 3" xfId="43424" xr:uid="{00000000-0005-0000-0000-0000A5A90000}"/>
    <cellStyle name="Percent 2 12 6" xfId="43425" xr:uid="{00000000-0005-0000-0000-0000A6A90000}"/>
    <cellStyle name="Percent 2 12 7" xfId="43426" xr:uid="{00000000-0005-0000-0000-0000A7A90000}"/>
    <cellStyle name="Percent 2 13" xfId="43427" xr:uid="{00000000-0005-0000-0000-0000A8A90000}"/>
    <cellStyle name="Percent 2 13 2" xfId="43428" xr:uid="{00000000-0005-0000-0000-0000A9A90000}"/>
    <cellStyle name="Percent 2 13 2 2" xfId="43429" xr:uid="{00000000-0005-0000-0000-0000AAA90000}"/>
    <cellStyle name="Percent 2 13 2 3" xfId="43430" xr:uid="{00000000-0005-0000-0000-0000ABA90000}"/>
    <cellStyle name="Percent 2 13 3" xfId="43431" xr:uid="{00000000-0005-0000-0000-0000ACA90000}"/>
    <cellStyle name="Percent 2 13 3 2" xfId="43432" xr:uid="{00000000-0005-0000-0000-0000ADA90000}"/>
    <cellStyle name="Percent 2 13 3 3" xfId="43433" xr:uid="{00000000-0005-0000-0000-0000AEA90000}"/>
    <cellStyle name="Percent 2 13 4" xfId="43434" xr:uid="{00000000-0005-0000-0000-0000AFA90000}"/>
    <cellStyle name="Percent 2 13 4 2" xfId="43435" xr:uid="{00000000-0005-0000-0000-0000B0A90000}"/>
    <cellStyle name="Percent 2 13 4 3" xfId="43436" xr:uid="{00000000-0005-0000-0000-0000B1A90000}"/>
    <cellStyle name="Percent 2 13 5" xfId="43437" xr:uid="{00000000-0005-0000-0000-0000B2A90000}"/>
    <cellStyle name="Percent 2 13 5 2" xfId="43438" xr:uid="{00000000-0005-0000-0000-0000B3A90000}"/>
    <cellStyle name="Percent 2 13 5 3" xfId="43439" xr:uid="{00000000-0005-0000-0000-0000B4A90000}"/>
    <cellStyle name="Percent 2 13 6" xfId="43440" xr:uid="{00000000-0005-0000-0000-0000B5A90000}"/>
    <cellStyle name="Percent 2 13 7" xfId="43441" xr:uid="{00000000-0005-0000-0000-0000B6A90000}"/>
    <cellStyle name="Percent 2 14" xfId="43442" xr:uid="{00000000-0005-0000-0000-0000B7A90000}"/>
    <cellStyle name="Percent 2 14 2" xfId="43443" xr:uid="{00000000-0005-0000-0000-0000B8A90000}"/>
    <cellStyle name="Percent 2 14 2 2" xfId="43444" xr:uid="{00000000-0005-0000-0000-0000B9A90000}"/>
    <cellStyle name="Percent 2 14 2 3" xfId="43445" xr:uid="{00000000-0005-0000-0000-0000BAA90000}"/>
    <cellStyle name="Percent 2 14 3" xfId="43446" xr:uid="{00000000-0005-0000-0000-0000BBA90000}"/>
    <cellStyle name="Percent 2 14 3 2" xfId="43447" xr:uid="{00000000-0005-0000-0000-0000BCA90000}"/>
    <cellStyle name="Percent 2 14 3 3" xfId="43448" xr:uid="{00000000-0005-0000-0000-0000BDA90000}"/>
    <cellStyle name="Percent 2 14 4" xfId="43449" xr:uid="{00000000-0005-0000-0000-0000BEA90000}"/>
    <cellStyle name="Percent 2 14 4 2" xfId="43450" xr:uid="{00000000-0005-0000-0000-0000BFA90000}"/>
    <cellStyle name="Percent 2 14 4 3" xfId="43451" xr:uid="{00000000-0005-0000-0000-0000C0A90000}"/>
    <cellStyle name="Percent 2 14 5" xfId="43452" xr:uid="{00000000-0005-0000-0000-0000C1A90000}"/>
    <cellStyle name="Percent 2 14 5 2" xfId="43453" xr:uid="{00000000-0005-0000-0000-0000C2A90000}"/>
    <cellStyle name="Percent 2 14 5 3" xfId="43454" xr:uid="{00000000-0005-0000-0000-0000C3A90000}"/>
    <cellStyle name="Percent 2 14 6" xfId="43455" xr:uid="{00000000-0005-0000-0000-0000C4A90000}"/>
    <cellStyle name="Percent 2 14 7" xfId="43456" xr:uid="{00000000-0005-0000-0000-0000C5A90000}"/>
    <cellStyle name="Percent 2 15" xfId="43457" xr:uid="{00000000-0005-0000-0000-0000C6A90000}"/>
    <cellStyle name="Percent 2 15 2" xfId="43458" xr:uid="{00000000-0005-0000-0000-0000C7A90000}"/>
    <cellStyle name="Percent 2 15 3" xfId="43459" xr:uid="{00000000-0005-0000-0000-0000C8A90000}"/>
    <cellStyle name="Percent 2 16" xfId="43460" xr:uid="{00000000-0005-0000-0000-0000C9A90000}"/>
    <cellStyle name="Percent 2 16 2" xfId="43461" xr:uid="{00000000-0005-0000-0000-0000CAA90000}"/>
    <cellStyle name="Percent 2 16 3" xfId="43462" xr:uid="{00000000-0005-0000-0000-0000CBA90000}"/>
    <cellStyle name="Percent 2 17" xfId="43463" xr:uid="{00000000-0005-0000-0000-0000CCA90000}"/>
    <cellStyle name="Percent 2 17 2" xfId="43464" xr:uid="{00000000-0005-0000-0000-0000CDA90000}"/>
    <cellStyle name="Percent 2 17 3" xfId="43465" xr:uid="{00000000-0005-0000-0000-0000CEA90000}"/>
    <cellStyle name="Percent 2 18" xfId="43466" xr:uid="{00000000-0005-0000-0000-0000CFA90000}"/>
    <cellStyle name="Percent 2 18 2" xfId="43467" xr:uid="{00000000-0005-0000-0000-0000D0A90000}"/>
    <cellStyle name="Percent 2 18 3" xfId="43468" xr:uid="{00000000-0005-0000-0000-0000D1A90000}"/>
    <cellStyle name="Percent 2 19" xfId="43469" xr:uid="{00000000-0005-0000-0000-0000D2A90000}"/>
    <cellStyle name="Percent 2 2" xfId="1333" xr:uid="{00000000-0005-0000-0000-0000D3A90000}"/>
    <cellStyle name="Percent 2 2 10" xfId="43471" xr:uid="{00000000-0005-0000-0000-0000D4A90000}"/>
    <cellStyle name="Percent 2 2 10 2" xfId="43472" xr:uid="{00000000-0005-0000-0000-0000D5A90000}"/>
    <cellStyle name="Percent 2 2 10 2 2" xfId="43473" xr:uid="{00000000-0005-0000-0000-0000D6A90000}"/>
    <cellStyle name="Percent 2 2 10 2 3" xfId="43474" xr:uid="{00000000-0005-0000-0000-0000D7A90000}"/>
    <cellStyle name="Percent 2 2 10 3" xfId="43475" xr:uid="{00000000-0005-0000-0000-0000D8A90000}"/>
    <cellStyle name="Percent 2 2 10 3 2" xfId="43476" xr:uid="{00000000-0005-0000-0000-0000D9A90000}"/>
    <cellStyle name="Percent 2 2 10 3 3" xfId="43477" xr:uid="{00000000-0005-0000-0000-0000DAA90000}"/>
    <cellStyle name="Percent 2 2 10 4" xfId="43478" xr:uid="{00000000-0005-0000-0000-0000DBA90000}"/>
    <cellStyle name="Percent 2 2 10 4 2" xfId="43479" xr:uid="{00000000-0005-0000-0000-0000DCA90000}"/>
    <cellStyle name="Percent 2 2 10 4 3" xfId="43480" xr:uid="{00000000-0005-0000-0000-0000DDA90000}"/>
    <cellStyle name="Percent 2 2 10 5" xfId="43481" xr:uid="{00000000-0005-0000-0000-0000DEA90000}"/>
    <cellStyle name="Percent 2 2 10 5 2" xfId="43482" xr:uid="{00000000-0005-0000-0000-0000DFA90000}"/>
    <cellStyle name="Percent 2 2 10 5 3" xfId="43483" xr:uid="{00000000-0005-0000-0000-0000E0A90000}"/>
    <cellStyle name="Percent 2 2 10 6" xfId="43484" xr:uid="{00000000-0005-0000-0000-0000E1A90000}"/>
    <cellStyle name="Percent 2 2 10 7" xfId="43485" xr:uid="{00000000-0005-0000-0000-0000E2A90000}"/>
    <cellStyle name="Percent 2 2 11" xfId="43486" xr:uid="{00000000-0005-0000-0000-0000E3A90000}"/>
    <cellStyle name="Percent 2 2 11 2" xfId="43487" xr:uid="{00000000-0005-0000-0000-0000E4A90000}"/>
    <cellStyle name="Percent 2 2 11 2 2" xfId="43488" xr:uid="{00000000-0005-0000-0000-0000E5A90000}"/>
    <cellStyle name="Percent 2 2 11 2 3" xfId="43489" xr:uid="{00000000-0005-0000-0000-0000E6A90000}"/>
    <cellStyle name="Percent 2 2 11 3" xfId="43490" xr:uid="{00000000-0005-0000-0000-0000E7A90000}"/>
    <cellStyle name="Percent 2 2 11 3 2" xfId="43491" xr:uid="{00000000-0005-0000-0000-0000E8A90000}"/>
    <cellStyle name="Percent 2 2 11 3 3" xfId="43492" xr:uid="{00000000-0005-0000-0000-0000E9A90000}"/>
    <cellStyle name="Percent 2 2 11 4" xfId="43493" xr:uid="{00000000-0005-0000-0000-0000EAA90000}"/>
    <cellStyle name="Percent 2 2 11 4 2" xfId="43494" xr:uid="{00000000-0005-0000-0000-0000EBA90000}"/>
    <cellStyle name="Percent 2 2 11 4 3" xfId="43495" xr:uid="{00000000-0005-0000-0000-0000ECA90000}"/>
    <cellStyle name="Percent 2 2 11 5" xfId="43496" xr:uid="{00000000-0005-0000-0000-0000EDA90000}"/>
    <cellStyle name="Percent 2 2 11 5 2" xfId="43497" xr:uid="{00000000-0005-0000-0000-0000EEA90000}"/>
    <cellStyle name="Percent 2 2 11 5 3" xfId="43498" xr:uid="{00000000-0005-0000-0000-0000EFA90000}"/>
    <cellStyle name="Percent 2 2 11 6" xfId="43499" xr:uid="{00000000-0005-0000-0000-0000F0A90000}"/>
    <cellStyle name="Percent 2 2 11 7" xfId="43500" xr:uid="{00000000-0005-0000-0000-0000F1A90000}"/>
    <cellStyle name="Percent 2 2 12" xfId="43501" xr:uid="{00000000-0005-0000-0000-0000F2A90000}"/>
    <cellStyle name="Percent 2 2 12 2" xfId="43502" xr:uid="{00000000-0005-0000-0000-0000F3A90000}"/>
    <cellStyle name="Percent 2 2 12 2 2" xfId="43503" xr:uid="{00000000-0005-0000-0000-0000F4A90000}"/>
    <cellStyle name="Percent 2 2 12 2 3" xfId="43504" xr:uid="{00000000-0005-0000-0000-0000F5A90000}"/>
    <cellStyle name="Percent 2 2 12 3" xfId="43505" xr:uid="{00000000-0005-0000-0000-0000F6A90000}"/>
    <cellStyle name="Percent 2 2 12 3 2" xfId="43506" xr:uid="{00000000-0005-0000-0000-0000F7A90000}"/>
    <cellStyle name="Percent 2 2 12 3 3" xfId="43507" xr:uid="{00000000-0005-0000-0000-0000F8A90000}"/>
    <cellStyle name="Percent 2 2 12 4" xfId="43508" xr:uid="{00000000-0005-0000-0000-0000F9A90000}"/>
    <cellStyle name="Percent 2 2 12 4 2" xfId="43509" xr:uid="{00000000-0005-0000-0000-0000FAA90000}"/>
    <cellStyle name="Percent 2 2 12 4 3" xfId="43510" xr:uid="{00000000-0005-0000-0000-0000FBA90000}"/>
    <cellStyle name="Percent 2 2 12 5" xfId="43511" xr:uid="{00000000-0005-0000-0000-0000FCA90000}"/>
    <cellStyle name="Percent 2 2 12 5 2" xfId="43512" xr:uid="{00000000-0005-0000-0000-0000FDA90000}"/>
    <cellStyle name="Percent 2 2 12 5 3" xfId="43513" xr:uid="{00000000-0005-0000-0000-0000FEA90000}"/>
    <cellStyle name="Percent 2 2 12 6" xfId="43514" xr:uid="{00000000-0005-0000-0000-0000FFA90000}"/>
    <cellStyle name="Percent 2 2 12 7" xfId="43515" xr:uid="{00000000-0005-0000-0000-000000AA0000}"/>
    <cellStyle name="Percent 2 2 13" xfId="43516" xr:uid="{00000000-0005-0000-0000-000001AA0000}"/>
    <cellStyle name="Percent 2 2 13 2" xfId="43517" xr:uid="{00000000-0005-0000-0000-000002AA0000}"/>
    <cellStyle name="Percent 2 2 13 3" xfId="43518" xr:uid="{00000000-0005-0000-0000-000003AA0000}"/>
    <cellStyle name="Percent 2 2 14" xfId="43519" xr:uid="{00000000-0005-0000-0000-000004AA0000}"/>
    <cellStyle name="Percent 2 2 14 2" xfId="43520" xr:uid="{00000000-0005-0000-0000-000005AA0000}"/>
    <cellStyle name="Percent 2 2 14 3" xfId="43521" xr:uid="{00000000-0005-0000-0000-000006AA0000}"/>
    <cellStyle name="Percent 2 2 15" xfId="43522" xr:uid="{00000000-0005-0000-0000-000007AA0000}"/>
    <cellStyle name="Percent 2 2 15 2" xfId="43523" xr:uid="{00000000-0005-0000-0000-000008AA0000}"/>
    <cellStyle name="Percent 2 2 15 3" xfId="43524" xr:uid="{00000000-0005-0000-0000-000009AA0000}"/>
    <cellStyle name="Percent 2 2 16" xfId="43525" xr:uid="{00000000-0005-0000-0000-00000AAA0000}"/>
    <cellStyle name="Percent 2 2 16 2" xfId="43526" xr:uid="{00000000-0005-0000-0000-00000BAA0000}"/>
    <cellStyle name="Percent 2 2 16 3" xfId="43527" xr:uid="{00000000-0005-0000-0000-00000CAA0000}"/>
    <cellStyle name="Percent 2 2 17" xfId="43528" xr:uid="{00000000-0005-0000-0000-00000DAA0000}"/>
    <cellStyle name="Percent 2 2 18" xfId="43529" xr:uid="{00000000-0005-0000-0000-00000EAA0000}"/>
    <cellStyle name="Percent 2 2 19" xfId="43470" xr:uid="{00000000-0005-0000-0000-00000FAA0000}"/>
    <cellStyle name="Percent 2 2 2" xfId="1334" xr:uid="{00000000-0005-0000-0000-000010AA0000}"/>
    <cellStyle name="Percent 2 2 2 10" xfId="43530" xr:uid="{00000000-0005-0000-0000-000011AA0000}"/>
    <cellStyle name="Percent 2 2 2 10 2" xfId="43531" xr:uid="{00000000-0005-0000-0000-000012AA0000}"/>
    <cellStyle name="Percent 2 2 2 10 2 2" xfId="43532" xr:uid="{00000000-0005-0000-0000-000013AA0000}"/>
    <cellStyle name="Percent 2 2 2 10 2 3" xfId="43533" xr:uid="{00000000-0005-0000-0000-000014AA0000}"/>
    <cellStyle name="Percent 2 2 2 10 3" xfId="43534" xr:uid="{00000000-0005-0000-0000-000015AA0000}"/>
    <cellStyle name="Percent 2 2 2 10 3 2" xfId="43535" xr:uid="{00000000-0005-0000-0000-000016AA0000}"/>
    <cellStyle name="Percent 2 2 2 10 3 3" xfId="43536" xr:uid="{00000000-0005-0000-0000-000017AA0000}"/>
    <cellStyle name="Percent 2 2 2 10 4" xfId="43537" xr:uid="{00000000-0005-0000-0000-000018AA0000}"/>
    <cellStyle name="Percent 2 2 2 10 4 2" xfId="43538" xr:uid="{00000000-0005-0000-0000-000019AA0000}"/>
    <cellStyle name="Percent 2 2 2 10 4 3" xfId="43539" xr:uid="{00000000-0005-0000-0000-00001AAA0000}"/>
    <cellStyle name="Percent 2 2 2 10 5" xfId="43540" xr:uid="{00000000-0005-0000-0000-00001BAA0000}"/>
    <cellStyle name="Percent 2 2 2 10 5 2" xfId="43541" xr:uid="{00000000-0005-0000-0000-00001CAA0000}"/>
    <cellStyle name="Percent 2 2 2 10 5 3" xfId="43542" xr:uid="{00000000-0005-0000-0000-00001DAA0000}"/>
    <cellStyle name="Percent 2 2 2 10 6" xfId="43543" xr:uid="{00000000-0005-0000-0000-00001EAA0000}"/>
    <cellStyle name="Percent 2 2 2 10 7" xfId="43544" xr:uid="{00000000-0005-0000-0000-00001FAA0000}"/>
    <cellStyle name="Percent 2 2 2 11" xfId="43545" xr:uid="{00000000-0005-0000-0000-000020AA0000}"/>
    <cellStyle name="Percent 2 2 2 11 2" xfId="43546" xr:uid="{00000000-0005-0000-0000-000021AA0000}"/>
    <cellStyle name="Percent 2 2 2 11 3" xfId="43547" xr:uid="{00000000-0005-0000-0000-000022AA0000}"/>
    <cellStyle name="Percent 2 2 2 12" xfId="43548" xr:uid="{00000000-0005-0000-0000-000023AA0000}"/>
    <cellStyle name="Percent 2 2 2 12 2" xfId="43549" xr:uid="{00000000-0005-0000-0000-000024AA0000}"/>
    <cellStyle name="Percent 2 2 2 12 3" xfId="43550" xr:uid="{00000000-0005-0000-0000-000025AA0000}"/>
    <cellStyle name="Percent 2 2 2 13" xfId="43551" xr:uid="{00000000-0005-0000-0000-000026AA0000}"/>
    <cellStyle name="Percent 2 2 2 13 2" xfId="43552" xr:uid="{00000000-0005-0000-0000-000027AA0000}"/>
    <cellStyle name="Percent 2 2 2 13 3" xfId="43553" xr:uid="{00000000-0005-0000-0000-000028AA0000}"/>
    <cellStyle name="Percent 2 2 2 14" xfId="43554" xr:uid="{00000000-0005-0000-0000-000029AA0000}"/>
    <cellStyle name="Percent 2 2 2 14 2" xfId="43555" xr:uid="{00000000-0005-0000-0000-00002AAA0000}"/>
    <cellStyle name="Percent 2 2 2 14 3" xfId="43556" xr:uid="{00000000-0005-0000-0000-00002BAA0000}"/>
    <cellStyle name="Percent 2 2 2 15" xfId="43557" xr:uid="{00000000-0005-0000-0000-00002CAA0000}"/>
    <cellStyle name="Percent 2 2 2 16" xfId="43558" xr:uid="{00000000-0005-0000-0000-00002DAA0000}"/>
    <cellStyle name="Percent 2 2 2 2" xfId="1335" xr:uid="{00000000-0005-0000-0000-00002EAA0000}"/>
    <cellStyle name="Percent 2 2 2 2 10" xfId="43559" xr:uid="{00000000-0005-0000-0000-00002FAA0000}"/>
    <cellStyle name="Percent 2 2 2 2 10 2" xfId="43560" xr:uid="{00000000-0005-0000-0000-000030AA0000}"/>
    <cellStyle name="Percent 2 2 2 2 10 3" xfId="43561" xr:uid="{00000000-0005-0000-0000-000031AA0000}"/>
    <cellStyle name="Percent 2 2 2 2 11" xfId="43562" xr:uid="{00000000-0005-0000-0000-000032AA0000}"/>
    <cellStyle name="Percent 2 2 2 2 11 2" xfId="43563" xr:uid="{00000000-0005-0000-0000-000033AA0000}"/>
    <cellStyle name="Percent 2 2 2 2 11 3" xfId="43564" xr:uid="{00000000-0005-0000-0000-000034AA0000}"/>
    <cellStyle name="Percent 2 2 2 2 12" xfId="43565" xr:uid="{00000000-0005-0000-0000-000035AA0000}"/>
    <cellStyle name="Percent 2 2 2 2 12 2" xfId="43566" xr:uid="{00000000-0005-0000-0000-000036AA0000}"/>
    <cellStyle name="Percent 2 2 2 2 12 3" xfId="43567" xr:uid="{00000000-0005-0000-0000-000037AA0000}"/>
    <cellStyle name="Percent 2 2 2 2 13" xfId="43568" xr:uid="{00000000-0005-0000-0000-000038AA0000}"/>
    <cellStyle name="Percent 2 2 2 2 13 2" xfId="43569" xr:uid="{00000000-0005-0000-0000-000039AA0000}"/>
    <cellStyle name="Percent 2 2 2 2 13 3" xfId="43570" xr:uid="{00000000-0005-0000-0000-00003AAA0000}"/>
    <cellStyle name="Percent 2 2 2 2 14" xfId="43571" xr:uid="{00000000-0005-0000-0000-00003BAA0000}"/>
    <cellStyle name="Percent 2 2 2 2 15" xfId="43572" xr:uid="{00000000-0005-0000-0000-00003CAA0000}"/>
    <cellStyle name="Percent 2 2 2 2 2" xfId="1336" xr:uid="{00000000-0005-0000-0000-00003DAA0000}"/>
    <cellStyle name="Percent 2 2 2 2 2 10" xfId="43573" xr:uid="{00000000-0005-0000-0000-00003EAA0000}"/>
    <cellStyle name="Percent 2 2 2 2 2 10 2" xfId="43574" xr:uid="{00000000-0005-0000-0000-00003FAA0000}"/>
    <cellStyle name="Percent 2 2 2 2 2 10 3" xfId="43575" xr:uid="{00000000-0005-0000-0000-000040AA0000}"/>
    <cellStyle name="Percent 2 2 2 2 2 11" xfId="43576" xr:uid="{00000000-0005-0000-0000-000041AA0000}"/>
    <cellStyle name="Percent 2 2 2 2 2 11 2" xfId="43577" xr:uid="{00000000-0005-0000-0000-000042AA0000}"/>
    <cellStyle name="Percent 2 2 2 2 2 11 3" xfId="43578" xr:uid="{00000000-0005-0000-0000-000043AA0000}"/>
    <cellStyle name="Percent 2 2 2 2 2 12" xfId="43579" xr:uid="{00000000-0005-0000-0000-000044AA0000}"/>
    <cellStyle name="Percent 2 2 2 2 2 12 2" xfId="43580" xr:uid="{00000000-0005-0000-0000-000045AA0000}"/>
    <cellStyle name="Percent 2 2 2 2 2 12 3" xfId="43581" xr:uid="{00000000-0005-0000-0000-000046AA0000}"/>
    <cellStyle name="Percent 2 2 2 2 2 13" xfId="43582" xr:uid="{00000000-0005-0000-0000-000047AA0000}"/>
    <cellStyle name="Percent 2 2 2 2 2 14" xfId="43583" xr:uid="{00000000-0005-0000-0000-000048AA0000}"/>
    <cellStyle name="Percent 2 2 2 2 2 2" xfId="1337" xr:uid="{00000000-0005-0000-0000-000049AA0000}"/>
    <cellStyle name="Percent 2 2 2 2 2 2 10" xfId="43584" xr:uid="{00000000-0005-0000-0000-00004AAA0000}"/>
    <cellStyle name="Percent 2 2 2 2 2 2 11" xfId="43585" xr:uid="{00000000-0005-0000-0000-00004BAA0000}"/>
    <cellStyle name="Percent 2 2 2 2 2 2 2" xfId="43586" xr:uid="{00000000-0005-0000-0000-00004CAA0000}"/>
    <cellStyle name="Percent 2 2 2 2 2 2 2 2" xfId="43587" xr:uid="{00000000-0005-0000-0000-00004DAA0000}"/>
    <cellStyle name="Percent 2 2 2 2 2 2 2 2 2" xfId="43588" xr:uid="{00000000-0005-0000-0000-00004EAA0000}"/>
    <cellStyle name="Percent 2 2 2 2 2 2 2 2 2 2" xfId="43589" xr:uid="{00000000-0005-0000-0000-00004FAA0000}"/>
    <cellStyle name="Percent 2 2 2 2 2 2 2 2 2 3" xfId="43590" xr:uid="{00000000-0005-0000-0000-000050AA0000}"/>
    <cellStyle name="Percent 2 2 2 2 2 2 2 2 3" xfId="43591" xr:uid="{00000000-0005-0000-0000-000051AA0000}"/>
    <cellStyle name="Percent 2 2 2 2 2 2 2 2 3 2" xfId="43592" xr:uid="{00000000-0005-0000-0000-000052AA0000}"/>
    <cellStyle name="Percent 2 2 2 2 2 2 2 2 3 3" xfId="43593" xr:uid="{00000000-0005-0000-0000-000053AA0000}"/>
    <cellStyle name="Percent 2 2 2 2 2 2 2 2 4" xfId="43594" xr:uid="{00000000-0005-0000-0000-000054AA0000}"/>
    <cellStyle name="Percent 2 2 2 2 2 2 2 2 4 2" xfId="43595" xr:uid="{00000000-0005-0000-0000-000055AA0000}"/>
    <cellStyle name="Percent 2 2 2 2 2 2 2 2 4 3" xfId="43596" xr:uid="{00000000-0005-0000-0000-000056AA0000}"/>
    <cellStyle name="Percent 2 2 2 2 2 2 2 2 5" xfId="43597" xr:uid="{00000000-0005-0000-0000-000057AA0000}"/>
    <cellStyle name="Percent 2 2 2 2 2 2 2 2 5 2" xfId="43598" xr:uid="{00000000-0005-0000-0000-000058AA0000}"/>
    <cellStyle name="Percent 2 2 2 2 2 2 2 2 5 3" xfId="43599" xr:uid="{00000000-0005-0000-0000-000059AA0000}"/>
    <cellStyle name="Percent 2 2 2 2 2 2 2 2 6" xfId="43600" xr:uid="{00000000-0005-0000-0000-00005AAA0000}"/>
    <cellStyle name="Percent 2 2 2 2 2 2 2 2 7" xfId="43601" xr:uid="{00000000-0005-0000-0000-00005BAA0000}"/>
    <cellStyle name="Percent 2 2 2 2 2 2 2 3" xfId="43602" xr:uid="{00000000-0005-0000-0000-00005CAA0000}"/>
    <cellStyle name="Percent 2 2 2 2 2 2 2 3 2" xfId="43603" xr:uid="{00000000-0005-0000-0000-00005DAA0000}"/>
    <cellStyle name="Percent 2 2 2 2 2 2 2 3 3" xfId="43604" xr:uid="{00000000-0005-0000-0000-00005EAA0000}"/>
    <cellStyle name="Percent 2 2 2 2 2 2 2 4" xfId="43605" xr:uid="{00000000-0005-0000-0000-00005FAA0000}"/>
    <cellStyle name="Percent 2 2 2 2 2 2 2 4 2" xfId="43606" xr:uid="{00000000-0005-0000-0000-000060AA0000}"/>
    <cellStyle name="Percent 2 2 2 2 2 2 2 4 3" xfId="43607" xr:uid="{00000000-0005-0000-0000-000061AA0000}"/>
    <cellStyle name="Percent 2 2 2 2 2 2 2 5" xfId="43608" xr:uid="{00000000-0005-0000-0000-000062AA0000}"/>
    <cellStyle name="Percent 2 2 2 2 2 2 2 5 2" xfId="43609" xr:uid="{00000000-0005-0000-0000-000063AA0000}"/>
    <cellStyle name="Percent 2 2 2 2 2 2 2 5 3" xfId="43610" xr:uid="{00000000-0005-0000-0000-000064AA0000}"/>
    <cellStyle name="Percent 2 2 2 2 2 2 2 6" xfId="43611" xr:uid="{00000000-0005-0000-0000-000065AA0000}"/>
    <cellStyle name="Percent 2 2 2 2 2 2 2 6 2" xfId="43612" xr:uid="{00000000-0005-0000-0000-000066AA0000}"/>
    <cellStyle name="Percent 2 2 2 2 2 2 2 6 3" xfId="43613" xr:uid="{00000000-0005-0000-0000-000067AA0000}"/>
    <cellStyle name="Percent 2 2 2 2 2 2 2 7" xfId="43614" xr:uid="{00000000-0005-0000-0000-000068AA0000}"/>
    <cellStyle name="Percent 2 2 2 2 2 2 2 8" xfId="43615" xr:uid="{00000000-0005-0000-0000-000069AA0000}"/>
    <cellStyle name="Percent 2 2 2 2 2 2 3" xfId="43616" xr:uid="{00000000-0005-0000-0000-00006AAA0000}"/>
    <cellStyle name="Percent 2 2 2 2 2 2 3 2" xfId="43617" xr:uid="{00000000-0005-0000-0000-00006BAA0000}"/>
    <cellStyle name="Percent 2 2 2 2 2 2 3 2 2" xfId="43618" xr:uid="{00000000-0005-0000-0000-00006CAA0000}"/>
    <cellStyle name="Percent 2 2 2 2 2 2 3 2 3" xfId="43619" xr:uid="{00000000-0005-0000-0000-00006DAA0000}"/>
    <cellStyle name="Percent 2 2 2 2 2 2 3 3" xfId="43620" xr:uid="{00000000-0005-0000-0000-00006EAA0000}"/>
    <cellStyle name="Percent 2 2 2 2 2 2 3 3 2" xfId="43621" xr:uid="{00000000-0005-0000-0000-00006FAA0000}"/>
    <cellStyle name="Percent 2 2 2 2 2 2 3 3 3" xfId="43622" xr:uid="{00000000-0005-0000-0000-000070AA0000}"/>
    <cellStyle name="Percent 2 2 2 2 2 2 3 4" xfId="43623" xr:uid="{00000000-0005-0000-0000-000071AA0000}"/>
    <cellStyle name="Percent 2 2 2 2 2 2 3 4 2" xfId="43624" xr:uid="{00000000-0005-0000-0000-000072AA0000}"/>
    <cellStyle name="Percent 2 2 2 2 2 2 3 4 3" xfId="43625" xr:uid="{00000000-0005-0000-0000-000073AA0000}"/>
    <cellStyle name="Percent 2 2 2 2 2 2 3 5" xfId="43626" xr:uid="{00000000-0005-0000-0000-000074AA0000}"/>
    <cellStyle name="Percent 2 2 2 2 2 2 3 5 2" xfId="43627" xr:uid="{00000000-0005-0000-0000-000075AA0000}"/>
    <cellStyle name="Percent 2 2 2 2 2 2 3 5 3" xfId="43628" xr:uid="{00000000-0005-0000-0000-000076AA0000}"/>
    <cellStyle name="Percent 2 2 2 2 2 2 3 6" xfId="43629" xr:uid="{00000000-0005-0000-0000-000077AA0000}"/>
    <cellStyle name="Percent 2 2 2 2 2 2 3 7" xfId="43630" xr:uid="{00000000-0005-0000-0000-000078AA0000}"/>
    <cellStyle name="Percent 2 2 2 2 2 2 4" xfId="43631" xr:uid="{00000000-0005-0000-0000-000079AA0000}"/>
    <cellStyle name="Percent 2 2 2 2 2 2 4 2" xfId="43632" xr:uid="{00000000-0005-0000-0000-00007AAA0000}"/>
    <cellStyle name="Percent 2 2 2 2 2 2 4 2 2" xfId="43633" xr:uid="{00000000-0005-0000-0000-00007BAA0000}"/>
    <cellStyle name="Percent 2 2 2 2 2 2 4 2 3" xfId="43634" xr:uid="{00000000-0005-0000-0000-00007CAA0000}"/>
    <cellStyle name="Percent 2 2 2 2 2 2 4 3" xfId="43635" xr:uid="{00000000-0005-0000-0000-00007DAA0000}"/>
    <cellStyle name="Percent 2 2 2 2 2 2 4 3 2" xfId="43636" xr:uid="{00000000-0005-0000-0000-00007EAA0000}"/>
    <cellStyle name="Percent 2 2 2 2 2 2 4 3 3" xfId="43637" xr:uid="{00000000-0005-0000-0000-00007FAA0000}"/>
    <cellStyle name="Percent 2 2 2 2 2 2 4 4" xfId="43638" xr:uid="{00000000-0005-0000-0000-000080AA0000}"/>
    <cellStyle name="Percent 2 2 2 2 2 2 4 4 2" xfId="43639" xr:uid="{00000000-0005-0000-0000-000081AA0000}"/>
    <cellStyle name="Percent 2 2 2 2 2 2 4 4 3" xfId="43640" xr:uid="{00000000-0005-0000-0000-000082AA0000}"/>
    <cellStyle name="Percent 2 2 2 2 2 2 4 5" xfId="43641" xr:uid="{00000000-0005-0000-0000-000083AA0000}"/>
    <cellStyle name="Percent 2 2 2 2 2 2 4 5 2" xfId="43642" xr:uid="{00000000-0005-0000-0000-000084AA0000}"/>
    <cellStyle name="Percent 2 2 2 2 2 2 4 5 3" xfId="43643" xr:uid="{00000000-0005-0000-0000-000085AA0000}"/>
    <cellStyle name="Percent 2 2 2 2 2 2 4 6" xfId="43644" xr:uid="{00000000-0005-0000-0000-000086AA0000}"/>
    <cellStyle name="Percent 2 2 2 2 2 2 4 7" xfId="43645" xr:uid="{00000000-0005-0000-0000-000087AA0000}"/>
    <cellStyle name="Percent 2 2 2 2 2 2 5" xfId="43646" xr:uid="{00000000-0005-0000-0000-000088AA0000}"/>
    <cellStyle name="Percent 2 2 2 2 2 2 5 2" xfId="43647" xr:uid="{00000000-0005-0000-0000-000089AA0000}"/>
    <cellStyle name="Percent 2 2 2 2 2 2 5 2 2" xfId="43648" xr:uid="{00000000-0005-0000-0000-00008AAA0000}"/>
    <cellStyle name="Percent 2 2 2 2 2 2 5 2 3" xfId="43649" xr:uid="{00000000-0005-0000-0000-00008BAA0000}"/>
    <cellStyle name="Percent 2 2 2 2 2 2 5 3" xfId="43650" xr:uid="{00000000-0005-0000-0000-00008CAA0000}"/>
    <cellStyle name="Percent 2 2 2 2 2 2 5 3 2" xfId="43651" xr:uid="{00000000-0005-0000-0000-00008DAA0000}"/>
    <cellStyle name="Percent 2 2 2 2 2 2 5 3 3" xfId="43652" xr:uid="{00000000-0005-0000-0000-00008EAA0000}"/>
    <cellStyle name="Percent 2 2 2 2 2 2 5 4" xfId="43653" xr:uid="{00000000-0005-0000-0000-00008FAA0000}"/>
    <cellStyle name="Percent 2 2 2 2 2 2 5 4 2" xfId="43654" xr:uid="{00000000-0005-0000-0000-000090AA0000}"/>
    <cellStyle name="Percent 2 2 2 2 2 2 5 4 3" xfId="43655" xr:uid="{00000000-0005-0000-0000-000091AA0000}"/>
    <cellStyle name="Percent 2 2 2 2 2 2 5 5" xfId="43656" xr:uid="{00000000-0005-0000-0000-000092AA0000}"/>
    <cellStyle name="Percent 2 2 2 2 2 2 5 5 2" xfId="43657" xr:uid="{00000000-0005-0000-0000-000093AA0000}"/>
    <cellStyle name="Percent 2 2 2 2 2 2 5 5 3" xfId="43658" xr:uid="{00000000-0005-0000-0000-000094AA0000}"/>
    <cellStyle name="Percent 2 2 2 2 2 2 5 6" xfId="43659" xr:uid="{00000000-0005-0000-0000-000095AA0000}"/>
    <cellStyle name="Percent 2 2 2 2 2 2 5 7" xfId="43660" xr:uid="{00000000-0005-0000-0000-000096AA0000}"/>
    <cellStyle name="Percent 2 2 2 2 2 2 6" xfId="43661" xr:uid="{00000000-0005-0000-0000-000097AA0000}"/>
    <cellStyle name="Percent 2 2 2 2 2 2 6 2" xfId="43662" xr:uid="{00000000-0005-0000-0000-000098AA0000}"/>
    <cellStyle name="Percent 2 2 2 2 2 2 6 3" xfId="43663" xr:uid="{00000000-0005-0000-0000-000099AA0000}"/>
    <cellStyle name="Percent 2 2 2 2 2 2 7" xfId="43664" xr:uid="{00000000-0005-0000-0000-00009AAA0000}"/>
    <cellStyle name="Percent 2 2 2 2 2 2 7 2" xfId="43665" xr:uid="{00000000-0005-0000-0000-00009BAA0000}"/>
    <cellStyle name="Percent 2 2 2 2 2 2 7 3" xfId="43666" xr:uid="{00000000-0005-0000-0000-00009CAA0000}"/>
    <cellStyle name="Percent 2 2 2 2 2 2 8" xfId="43667" xr:uid="{00000000-0005-0000-0000-00009DAA0000}"/>
    <cellStyle name="Percent 2 2 2 2 2 2 8 2" xfId="43668" xr:uid="{00000000-0005-0000-0000-00009EAA0000}"/>
    <cellStyle name="Percent 2 2 2 2 2 2 8 3" xfId="43669" xr:uid="{00000000-0005-0000-0000-00009FAA0000}"/>
    <cellStyle name="Percent 2 2 2 2 2 2 9" xfId="43670" xr:uid="{00000000-0005-0000-0000-0000A0AA0000}"/>
    <cellStyle name="Percent 2 2 2 2 2 2 9 2" xfId="43671" xr:uid="{00000000-0005-0000-0000-0000A1AA0000}"/>
    <cellStyle name="Percent 2 2 2 2 2 2 9 3" xfId="43672" xr:uid="{00000000-0005-0000-0000-0000A2AA0000}"/>
    <cellStyle name="Percent 2 2 2 2 2 3" xfId="43673" xr:uid="{00000000-0005-0000-0000-0000A3AA0000}"/>
    <cellStyle name="Percent 2 2 2 2 2 3 2" xfId="43674" xr:uid="{00000000-0005-0000-0000-0000A4AA0000}"/>
    <cellStyle name="Percent 2 2 2 2 2 3 2 2" xfId="43675" xr:uid="{00000000-0005-0000-0000-0000A5AA0000}"/>
    <cellStyle name="Percent 2 2 2 2 2 3 2 2 2" xfId="43676" xr:uid="{00000000-0005-0000-0000-0000A6AA0000}"/>
    <cellStyle name="Percent 2 2 2 2 2 3 2 2 3" xfId="43677" xr:uid="{00000000-0005-0000-0000-0000A7AA0000}"/>
    <cellStyle name="Percent 2 2 2 2 2 3 2 3" xfId="43678" xr:uid="{00000000-0005-0000-0000-0000A8AA0000}"/>
    <cellStyle name="Percent 2 2 2 2 2 3 2 3 2" xfId="43679" xr:uid="{00000000-0005-0000-0000-0000A9AA0000}"/>
    <cellStyle name="Percent 2 2 2 2 2 3 2 3 3" xfId="43680" xr:uid="{00000000-0005-0000-0000-0000AAAA0000}"/>
    <cellStyle name="Percent 2 2 2 2 2 3 2 4" xfId="43681" xr:uid="{00000000-0005-0000-0000-0000ABAA0000}"/>
    <cellStyle name="Percent 2 2 2 2 2 3 2 4 2" xfId="43682" xr:uid="{00000000-0005-0000-0000-0000ACAA0000}"/>
    <cellStyle name="Percent 2 2 2 2 2 3 2 4 3" xfId="43683" xr:uid="{00000000-0005-0000-0000-0000ADAA0000}"/>
    <cellStyle name="Percent 2 2 2 2 2 3 2 5" xfId="43684" xr:uid="{00000000-0005-0000-0000-0000AEAA0000}"/>
    <cellStyle name="Percent 2 2 2 2 2 3 2 5 2" xfId="43685" xr:uid="{00000000-0005-0000-0000-0000AFAA0000}"/>
    <cellStyle name="Percent 2 2 2 2 2 3 2 5 3" xfId="43686" xr:uid="{00000000-0005-0000-0000-0000B0AA0000}"/>
    <cellStyle name="Percent 2 2 2 2 2 3 2 6" xfId="43687" xr:uid="{00000000-0005-0000-0000-0000B1AA0000}"/>
    <cellStyle name="Percent 2 2 2 2 2 3 2 7" xfId="43688" xr:uid="{00000000-0005-0000-0000-0000B2AA0000}"/>
    <cellStyle name="Percent 2 2 2 2 2 3 3" xfId="43689" xr:uid="{00000000-0005-0000-0000-0000B3AA0000}"/>
    <cellStyle name="Percent 2 2 2 2 2 3 3 2" xfId="43690" xr:uid="{00000000-0005-0000-0000-0000B4AA0000}"/>
    <cellStyle name="Percent 2 2 2 2 2 3 3 3" xfId="43691" xr:uid="{00000000-0005-0000-0000-0000B5AA0000}"/>
    <cellStyle name="Percent 2 2 2 2 2 3 4" xfId="43692" xr:uid="{00000000-0005-0000-0000-0000B6AA0000}"/>
    <cellStyle name="Percent 2 2 2 2 2 3 4 2" xfId="43693" xr:uid="{00000000-0005-0000-0000-0000B7AA0000}"/>
    <cellStyle name="Percent 2 2 2 2 2 3 4 3" xfId="43694" xr:uid="{00000000-0005-0000-0000-0000B8AA0000}"/>
    <cellStyle name="Percent 2 2 2 2 2 3 5" xfId="43695" xr:uid="{00000000-0005-0000-0000-0000B9AA0000}"/>
    <cellStyle name="Percent 2 2 2 2 2 3 5 2" xfId="43696" xr:uid="{00000000-0005-0000-0000-0000BAAA0000}"/>
    <cellStyle name="Percent 2 2 2 2 2 3 5 3" xfId="43697" xr:uid="{00000000-0005-0000-0000-0000BBAA0000}"/>
    <cellStyle name="Percent 2 2 2 2 2 3 6" xfId="43698" xr:uid="{00000000-0005-0000-0000-0000BCAA0000}"/>
    <cellStyle name="Percent 2 2 2 2 2 3 6 2" xfId="43699" xr:uid="{00000000-0005-0000-0000-0000BDAA0000}"/>
    <cellStyle name="Percent 2 2 2 2 2 3 6 3" xfId="43700" xr:uid="{00000000-0005-0000-0000-0000BEAA0000}"/>
    <cellStyle name="Percent 2 2 2 2 2 3 7" xfId="43701" xr:uid="{00000000-0005-0000-0000-0000BFAA0000}"/>
    <cellStyle name="Percent 2 2 2 2 2 3 8" xfId="43702" xr:uid="{00000000-0005-0000-0000-0000C0AA0000}"/>
    <cellStyle name="Percent 2 2 2 2 2 4" xfId="43703" xr:uid="{00000000-0005-0000-0000-0000C1AA0000}"/>
    <cellStyle name="Percent 2 2 2 2 2 4 2" xfId="43704" xr:uid="{00000000-0005-0000-0000-0000C2AA0000}"/>
    <cellStyle name="Percent 2 2 2 2 2 4 2 2" xfId="43705" xr:uid="{00000000-0005-0000-0000-0000C3AA0000}"/>
    <cellStyle name="Percent 2 2 2 2 2 4 2 2 2" xfId="43706" xr:uid="{00000000-0005-0000-0000-0000C4AA0000}"/>
    <cellStyle name="Percent 2 2 2 2 2 4 2 2 3" xfId="43707" xr:uid="{00000000-0005-0000-0000-0000C5AA0000}"/>
    <cellStyle name="Percent 2 2 2 2 2 4 2 3" xfId="43708" xr:uid="{00000000-0005-0000-0000-0000C6AA0000}"/>
    <cellStyle name="Percent 2 2 2 2 2 4 2 3 2" xfId="43709" xr:uid="{00000000-0005-0000-0000-0000C7AA0000}"/>
    <cellStyle name="Percent 2 2 2 2 2 4 2 3 3" xfId="43710" xr:uid="{00000000-0005-0000-0000-0000C8AA0000}"/>
    <cellStyle name="Percent 2 2 2 2 2 4 2 4" xfId="43711" xr:uid="{00000000-0005-0000-0000-0000C9AA0000}"/>
    <cellStyle name="Percent 2 2 2 2 2 4 2 4 2" xfId="43712" xr:uid="{00000000-0005-0000-0000-0000CAAA0000}"/>
    <cellStyle name="Percent 2 2 2 2 2 4 2 4 3" xfId="43713" xr:uid="{00000000-0005-0000-0000-0000CBAA0000}"/>
    <cellStyle name="Percent 2 2 2 2 2 4 2 5" xfId="43714" xr:uid="{00000000-0005-0000-0000-0000CCAA0000}"/>
    <cellStyle name="Percent 2 2 2 2 2 4 2 5 2" xfId="43715" xr:uid="{00000000-0005-0000-0000-0000CDAA0000}"/>
    <cellStyle name="Percent 2 2 2 2 2 4 2 5 3" xfId="43716" xr:uid="{00000000-0005-0000-0000-0000CEAA0000}"/>
    <cellStyle name="Percent 2 2 2 2 2 4 2 6" xfId="43717" xr:uid="{00000000-0005-0000-0000-0000CFAA0000}"/>
    <cellStyle name="Percent 2 2 2 2 2 4 2 7" xfId="43718" xr:uid="{00000000-0005-0000-0000-0000D0AA0000}"/>
    <cellStyle name="Percent 2 2 2 2 2 4 3" xfId="43719" xr:uid="{00000000-0005-0000-0000-0000D1AA0000}"/>
    <cellStyle name="Percent 2 2 2 2 2 4 3 2" xfId="43720" xr:uid="{00000000-0005-0000-0000-0000D2AA0000}"/>
    <cellStyle name="Percent 2 2 2 2 2 4 3 3" xfId="43721" xr:uid="{00000000-0005-0000-0000-0000D3AA0000}"/>
    <cellStyle name="Percent 2 2 2 2 2 4 4" xfId="43722" xr:uid="{00000000-0005-0000-0000-0000D4AA0000}"/>
    <cellStyle name="Percent 2 2 2 2 2 4 4 2" xfId="43723" xr:uid="{00000000-0005-0000-0000-0000D5AA0000}"/>
    <cellStyle name="Percent 2 2 2 2 2 4 4 3" xfId="43724" xr:uid="{00000000-0005-0000-0000-0000D6AA0000}"/>
    <cellStyle name="Percent 2 2 2 2 2 4 5" xfId="43725" xr:uid="{00000000-0005-0000-0000-0000D7AA0000}"/>
    <cellStyle name="Percent 2 2 2 2 2 4 5 2" xfId="43726" xr:uid="{00000000-0005-0000-0000-0000D8AA0000}"/>
    <cellStyle name="Percent 2 2 2 2 2 4 5 3" xfId="43727" xr:uid="{00000000-0005-0000-0000-0000D9AA0000}"/>
    <cellStyle name="Percent 2 2 2 2 2 4 6" xfId="43728" xr:uid="{00000000-0005-0000-0000-0000DAAA0000}"/>
    <cellStyle name="Percent 2 2 2 2 2 4 6 2" xfId="43729" xr:uid="{00000000-0005-0000-0000-0000DBAA0000}"/>
    <cellStyle name="Percent 2 2 2 2 2 4 6 3" xfId="43730" xr:uid="{00000000-0005-0000-0000-0000DCAA0000}"/>
    <cellStyle name="Percent 2 2 2 2 2 4 7" xfId="43731" xr:uid="{00000000-0005-0000-0000-0000DDAA0000}"/>
    <cellStyle name="Percent 2 2 2 2 2 4 8" xfId="43732" xr:uid="{00000000-0005-0000-0000-0000DEAA0000}"/>
    <cellStyle name="Percent 2 2 2 2 2 5" xfId="43733" xr:uid="{00000000-0005-0000-0000-0000DFAA0000}"/>
    <cellStyle name="Percent 2 2 2 2 2 5 2" xfId="43734" xr:uid="{00000000-0005-0000-0000-0000E0AA0000}"/>
    <cellStyle name="Percent 2 2 2 2 2 5 2 2" xfId="43735" xr:uid="{00000000-0005-0000-0000-0000E1AA0000}"/>
    <cellStyle name="Percent 2 2 2 2 2 5 2 3" xfId="43736" xr:uid="{00000000-0005-0000-0000-0000E2AA0000}"/>
    <cellStyle name="Percent 2 2 2 2 2 5 3" xfId="43737" xr:uid="{00000000-0005-0000-0000-0000E3AA0000}"/>
    <cellStyle name="Percent 2 2 2 2 2 5 3 2" xfId="43738" xr:uid="{00000000-0005-0000-0000-0000E4AA0000}"/>
    <cellStyle name="Percent 2 2 2 2 2 5 3 3" xfId="43739" xr:uid="{00000000-0005-0000-0000-0000E5AA0000}"/>
    <cellStyle name="Percent 2 2 2 2 2 5 4" xfId="43740" xr:uid="{00000000-0005-0000-0000-0000E6AA0000}"/>
    <cellStyle name="Percent 2 2 2 2 2 5 4 2" xfId="43741" xr:uid="{00000000-0005-0000-0000-0000E7AA0000}"/>
    <cellStyle name="Percent 2 2 2 2 2 5 4 3" xfId="43742" xr:uid="{00000000-0005-0000-0000-0000E8AA0000}"/>
    <cellStyle name="Percent 2 2 2 2 2 5 5" xfId="43743" xr:uid="{00000000-0005-0000-0000-0000E9AA0000}"/>
    <cellStyle name="Percent 2 2 2 2 2 5 5 2" xfId="43744" xr:uid="{00000000-0005-0000-0000-0000EAAA0000}"/>
    <cellStyle name="Percent 2 2 2 2 2 5 5 3" xfId="43745" xr:uid="{00000000-0005-0000-0000-0000EBAA0000}"/>
    <cellStyle name="Percent 2 2 2 2 2 5 6" xfId="43746" xr:uid="{00000000-0005-0000-0000-0000ECAA0000}"/>
    <cellStyle name="Percent 2 2 2 2 2 5 7" xfId="43747" xr:uid="{00000000-0005-0000-0000-0000EDAA0000}"/>
    <cellStyle name="Percent 2 2 2 2 2 6" xfId="43748" xr:uid="{00000000-0005-0000-0000-0000EEAA0000}"/>
    <cellStyle name="Percent 2 2 2 2 2 6 2" xfId="43749" xr:uid="{00000000-0005-0000-0000-0000EFAA0000}"/>
    <cellStyle name="Percent 2 2 2 2 2 6 2 2" xfId="43750" xr:uid="{00000000-0005-0000-0000-0000F0AA0000}"/>
    <cellStyle name="Percent 2 2 2 2 2 6 2 3" xfId="43751" xr:uid="{00000000-0005-0000-0000-0000F1AA0000}"/>
    <cellStyle name="Percent 2 2 2 2 2 6 3" xfId="43752" xr:uid="{00000000-0005-0000-0000-0000F2AA0000}"/>
    <cellStyle name="Percent 2 2 2 2 2 6 3 2" xfId="43753" xr:uid="{00000000-0005-0000-0000-0000F3AA0000}"/>
    <cellStyle name="Percent 2 2 2 2 2 6 3 3" xfId="43754" xr:uid="{00000000-0005-0000-0000-0000F4AA0000}"/>
    <cellStyle name="Percent 2 2 2 2 2 6 4" xfId="43755" xr:uid="{00000000-0005-0000-0000-0000F5AA0000}"/>
    <cellStyle name="Percent 2 2 2 2 2 6 4 2" xfId="43756" xr:uid="{00000000-0005-0000-0000-0000F6AA0000}"/>
    <cellStyle name="Percent 2 2 2 2 2 6 4 3" xfId="43757" xr:uid="{00000000-0005-0000-0000-0000F7AA0000}"/>
    <cellStyle name="Percent 2 2 2 2 2 6 5" xfId="43758" xr:uid="{00000000-0005-0000-0000-0000F8AA0000}"/>
    <cellStyle name="Percent 2 2 2 2 2 6 5 2" xfId="43759" xr:uid="{00000000-0005-0000-0000-0000F9AA0000}"/>
    <cellStyle name="Percent 2 2 2 2 2 6 5 3" xfId="43760" xr:uid="{00000000-0005-0000-0000-0000FAAA0000}"/>
    <cellStyle name="Percent 2 2 2 2 2 6 6" xfId="43761" xr:uid="{00000000-0005-0000-0000-0000FBAA0000}"/>
    <cellStyle name="Percent 2 2 2 2 2 6 7" xfId="43762" xr:uid="{00000000-0005-0000-0000-0000FCAA0000}"/>
    <cellStyle name="Percent 2 2 2 2 2 7" xfId="43763" xr:uid="{00000000-0005-0000-0000-0000FDAA0000}"/>
    <cellStyle name="Percent 2 2 2 2 2 7 2" xfId="43764" xr:uid="{00000000-0005-0000-0000-0000FEAA0000}"/>
    <cellStyle name="Percent 2 2 2 2 2 7 2 2" xfId="43765" xr:uid="{00000000-0005-0000-0000-0000FFAA0000}"/>
    <cellStyle name="Percent 2 2 2 2 2 7 2 3" xfId="43766" xr:uid="{00000000-0005-0000-0000-000000AB0000}"/>
    <cellStyle name="Percent 2 2 2 2 2 7 3" xfId="43767" xr:uid="{00000000-0005-0000-0000-000001AB0000}"/>
    <cellStyle name="Percent 2 2 2 2 2 7 3 2" xfId="43768" xr:uid="{00000000-0005-0000-0000-000002AB0000}"/>
    <cellStyle name="Percent 2 2 2 2 2 7 3 3" xfId="43769" xr:uid="{00000000-0005-0000-0000-000003AB0000}"/>
    <cellStyle name="Percent 2 2 2 2 2 7 4" xfId="43770" xr:uid="{00000000-0005-0000-0000-000004AB0000}"/>
    <cellStyle name="Percent 2 2 2 2 2 7 4 2" xfId="43771" xr:uid="{00000000-0005-0000-0000-000005AB0000}"/>
    <cellStyle name="Percent 2 2 2 2 2 7 4 3" xfId="43772" xr:uid="{00000000-0005-0000-0000-000006AB0000}"/>
    <cellStyle name="Percent 2 2 2 2 2 7 5" xfId="43773" xr:uid="{00000000-0005-0000-0000-000007AB0000}"/>
    <cellStyle name="Percent 2 2 2 2 2 7 5 2" xfId="43774" xr:uid="{00000000-0005-0000-0000-000008AB0000}"/>
    <cellStyle name="Percent 2 2 2 2 2 7 5 3" xfId="43775" xr:uid="{00000000-0005-0000-0000-000009AB0000}"/>
    <cellStyle name="Percent 2 2 2 2 2 7 6" xfId="43776" xr:uid="{00000000-0005-0000-0000-00000AAB0000}"/>
    <cellStyle name="Percent 2 2 2 2 2 7 7" xfId="43777" xr:uid="{00000000-0005-0000-0000-00000BAB0000}"/>
    <cellStyle name="Percent 2 2 2 2 2 8" xfId="43778" xr:uid="{00000000-0005-0000-0000-00000CAB0000}"/>
    <cellStyle name="Percent 2 2 2 2 2 8 2" xfId="43779" xr:uid="{00000000-0005-0000-0000-00000DAB0000}"/>
    <cellStyle name="Percent 2 2 2 2 2 8 2 2" xfId="43780" xr:uid="{00000000-0005-0000-0000-00000EAB0000}"/>
    <cellStyle name="Percent 2 2 2 2 2 8 2 3" xfId="43781" xr:uid="{00000000-0005-0000-0000-00000FAB0000}"/>
    <cellStyle name="Percent 2 2 2 2 2 8 3" xfId="43782" xr:uid="{00000000-0005-0000-0000-000010AB0000}"/>
    <cellStyle name="Percent 2 2 2 2 2 8 3 2" xfId="43783" xr:uid="{00000000-0005-0000-0000-000011AB0000}"/>
    <cellStyle name="Percent 2 2 2 2 2 8 3 3" xfId="43784" xr:uid="{00000000-0005-0000-0000-000012AB0000}"/>
    <cellStyle name="Percent 2 2 2 2 2 8 4" xfId="43785" xr:uid="{00000000-0005-0000-0000-000013AB0000}"/>
    <cellStyle name="Percent 2 2 2 2 2 8 4 2" xfId="43786" xr:uid="{00000000-0005-0000-0000-000014AB0000}"/>
    <cellStyle name="Percent 2 2 2 2 2 8 4 3" xfId="43787" xr:uid="{00000000-0005-0000-0000-000015AB0000}"/>
    <cellStyle name="Percent 2 2 2 2 2 8 5" xfId="43788" xr:uid="{00000000-0005-0000-0000-000016AB0000}"/>
    <cellStyle name="Percent 2 2 2 2 2 8 5 2" xfId="43789" xr:uid="{00000000-0005-0000-0000-000017AB0000}"/>
    <cellStyle name="Percent 2 2 2 2 2 8 5 3" xfId="43790" xr:uid="{00000000-0005-0000-0000-000018AB0000}"/>
    <cellStyle name="Percent 2 2 2 2 2 8 6" xfId="43791" xr:uid="{00000000-0005-0000-0000-000019AB0000}"/>
    <cellStyle name="Percent 2 2 2 2 2 8 7" xfId="43792" xr:uid="{00000000-0005-0000-0000-00001AAB0000}"/>
    <cellStyle name="Percent 2 2 2 2 2 9" xfId="43793" xr:uid="{00000000-0005-0000-0000-00001BAB0000}"/>
    <cellStyle name="Percent 2 2 2 2 2 9 2" xfId="43794" xr:uid="{00000000-0005-0000-0000-00001CAB0000}"/>
    <cellStyle name="Percent 2 2 2 2 2 9 3" xfId="43795" xr:uid="{00000000-0005-0000-0000-00001DAB0000}"/>
    <cellStyle name="Percent 2 2 2 2 3" xfId="1338" xr:uid="{00000000-0005-0000-0000-00001EAB0000}"/>
    <cellStyle name="Percent 2 2 2 2 3 10" xfId="43796" xr:uid="{00000000-0005-0000-0000-00001FAB0000}"/>
    <cellStyle name="Percent 2 2 2 2 3 11" xfId="43797" xr:uid="{00000000-0005-0000-0000-000020AB0000}"/>
    <cellStyle name="Percent 2 2 2 2 3 2" xfId="43798" xr:uid="{00000000-0005-0000-0000-000021AB0000}"/>
    <cellStyle name="Percent 2 2 2 2 3 2 2" xfId="43799" xr:uid="{00000000-0005-0000-0000-000022AB0000}"/>
    <cellStyle name="Percent 2 2 2 2 3 2 2 2" xfId="43800" xr:uid="{00000000-0005-0000-0000-000023AB0000}"/>
    <cellStyle name="Percent 2 2 2 2 3 2 2 2 2" xfId="43801" xr:uid="{00000000-0005-0000-0000-000024AB0000}"/>
    <cellStyle name="Percent 2 2 2 2 3 2 2 2 3" xfId="43802" xr:uid="{00000000-0005-0000-0000-000025AB0000}"/>
    <cellStyle name="Percent 2 2 2 2 3 2 2 3" xfId="43803" xr:uid="{00000000-0005-0000-0000-000026AB0000}"/>
    <cellStyle name="Percent 2 2 2 2 3 2 2 3 2" xfId="43804" xr:uid="{00000000-0005-0000-0000-000027AB0000}"/>
    <cellStyle name="Percent 2 2 2 2 3 2 2 3 3" xfId="43805" xr:uid="{00000000-0005-0000-0000-000028AB0000}"/>
    <cellStyle name="Percent 2 2 2 2 3 2 2 4" xfId="43806" xr:uid="{00000000-0005-0000-0000-000029AB0000}"/>
    <cellStyle name="Percent 2 2 2 2 3 2 2 4 2" xfId="43807" xr:uid="{00000000-0005-0000-0000-00002AAB0000}"/>
    <cellStyle name="Percent 2 2 2 2 3 2 2 4 3" xfId="43808" xr:uid="{00000000-0005-0000-0000-00002BAB0000}"/>
    <cellStyle name="Percent 2 2 2 2 3 2 2 5" xfId="43809" xr:uid="{00000000-0005-0000-0000-00002CAB0000}"/>
    <cellStyle name="Percent 2 2 2 2 3 2 2 5 2" xfId="43810" xr:uid="{00000000-0005-0000-0000-00002DAB0000}"/>
    <cellStyle name="Percent 2 2 2 2 3 2 2 5 3" xfId="43811" xr:uid="{00000000-0005-0000-0000-00002EAB0000}"/>
    <cellStyle name="Percent 2 2 2 2 3 2 2 6" xfId="43812" xr:uid="{00000000-0005-0000-0000-00002FAB0000}"/>
    <cellStyle name="Percent 2 2 2 2 3 2 2 7" xfId="43813" xr:uid="{00000000-0005-0000-0000-000030AB0000}"/>
    <cellStyle name="Percent 2 2 2 2 3 2 3" xfId="43814" xr:uid="{00000000-0005-0000-0000-000031AB0000}"/>
    <cellStyle name="Percent 2 2 2 2 3 2 3 2" xfId="43815" xr:uid="{00000000-0005-0000-0000-000032AB0000}"/>
    <cellStyle name="Percent 2 2 2 2 3 2 3 3" xfId="43816" xr:uid="{00000000-0005-0000-0000-000033AB0000}"/>
    <cellStyle name="Percent 2 2 2 2 3 2 4" xfId="43817" xr:uid="{00000000-0005-0000-0000-000034AB0000}"/>
    <cellStyle name="Percent 2 2 2 2 3 2 4 2" xfId="43818" xr:uid="{00000000-0005-0000-0000-000035AB0000}"/>
    <cellStyle name="Percent 2 2 2 2 3 2 4 3" xfId="43819" xr:uid="{00000000-0005-0000-0000-000036AB0000}"/>
    <cellStyle name="Percent 2 2 2 2 3 2 5" xfId="43820" xr:uid="{00000000-0005-0000-0000-000037AB0000}"/>
    <cellStyle name="Percent 2 2 2 2 3 2 5 2" xfId="43821" xr:uid="{00000000-0005-0000-0000-000038AB0000}"/>
    <cellStyle name="Percent 2 2 2 2 3 2 5 3" xfId="43822" xr:uid="{00000000-0005-0000-0000-000039AB0000}"/>
    <cellStyle name="Percent 2 2 2 2 3 2 6" xfId="43823" xr:uid="{00000000-0005-0000-0000-00003AAB0000}"/>
    <cellStyle name="Percent 2 2 2 2 3 2 6 2" xfId="43824" xr:uid="{00000000-0005-0000-0000-00003BAB0000}"/>
    <cellStyle name="Percent 2 2 2 2 3 2 6 3" xfId="43825" xr:uid="{00000000-0005-0000-0000-00003CAB0000}"/>
    <cellStyle name="Percent 2 2 2 2 3 2 7" xfId="43826" xr:uid="{00000000-0005-0000-0000-00003DAB0000}"/>
    <cellStyle name="Percent 2 2 2 2 3 2 8" xfId="43827" xr:uid="{00000000-0005-0000-0000-00003EAB0000}"/>
    <cellStyle name="Percent 2 2 2 2 3 3" xfId="43828" xr:uid="{00000000-0005-0000-0000-00003FAB0000}"/>
    <cellStyle name="Percent 2 2 2 2 3 3 2" xfId="43829" xr:uid="{00000000-0005-0000-0000-000040AB0000}"/>
    <cellStyle name="Percent 2 2 2 2 3 3 2 2" xfId="43830" xr:uid="{00000000-0005-0000-0000-000041AB0000}"/>
    <cellStyle name="Percent 2 2 2 2 3 3 2 3" xfId="43831" xr:uid="{00000000-0005-0000-0000-000042AB0000}"/>
    <cellStyle name="Percent 2 2 2 2 3 3 3" xfId="43832" xr:uid="{00000000-0005-0000-0000-000043AB0000}"/>
    <cellStyle name="Percent 2 2 2 2 3 3 3 2" xfId="43833" xr:uid="{00000000-0005-0000-0000-000044AB0000}"/>
    <cellStyle name="Percent 2 2 2 2 3 3 3 3" xfId="43834" xr:uid="{00000000-0005-0000-0000-000045AB0000}"/>
    <cellStyle name="Percent 2 2 2 2 3 3 4" xfId="43835" xr:uid="{00000000-0005-0000-0000-000046AB0000}"/>
    <cellStyle name="Percent 2 2 2 2 3 3 4 2" xfId="43836" xr:uid="{00000000-0005-0000-0000-000047AB0000}"/>
    <cellStyle name="Percent 2 2 2 2 3 3 4 3" xfId="43837" xr:uid="{00000000-0005-0000-0000-000048AB0000}"/>
    <cellStyle name="Percent 2 2 2 2 3 3 5" xfId="43838" xr:uid="{00000000-0005-0000-0000-000049AB0000}"/>
    <cellStyle name="Percent 2 2 2 2 3 3 5 2" xfId="43839" xr:uid="{00000000-0005-0000-0000-00004AAB0000}"/>
    <cellStyle name="Percent 2 2 2 2 3 3 5 3" xfId="43840" xr:uid="{00000000-0005-0000-0000-00004BAB0000}"/>
    <cellStyle name="Percent 2 2 2 2 3 3 6" xfId="43841" xr:uid="{00000000-0005-0000-0000-00004CAB0000}"/>
    <cellStyle name="Percent 2 2 2 2 3 3 7" xfId="43842" xr:uid="{00000000-0005-0000-0000-00004DAB0000}"/>
    <cellStyle name="Percent 2 2 2 2 3 4" xfId="43843" xr:uid="{00000000-0005-0000-0000-00004EAB0000}"/>
    <cellStyle name="Percent 2 2 2 2 3 4 2" xfId="43844" xr:uid="{00000000-0005-0000-0000-00004FAB0000}"/>
    <cellStyle name="Percent 2 2 2 2 3 4 2 2" xfId="43845" xr:uid="{00000000-0005-0000-0000-000050AB0000}"/>
    <cellStyle name="Percent 2 2 2 2 3 4 2 3" xfId="43846" xr:uid="{00000000-0005-0000-0000-000051AB0000}"/>
    <cellStyle name="Percent 2 2 2 2 3 4 3" xfId="43847" xr:uid="{00000000-0005-0000-0000-000052AB0000}"/>
    <cellStyle name="Percent 2 2 2 2 3 4 3 2" xfId="43848" xr:uid="{00000000-0005-0000-0000-000053AB0000}"/>
    <cellStyle name="Percent 2 2 2 2 3 4 3 3" xfId="43849" xr:uid="{00000000-0005-0000-0000-000054AB0000}"/>
    <cellStyle name="Percent 2 2 2 2 3 4 4" xfId="43850" xr:uid="{00000000-0005-0000-0000-000055AB0000}"/>
    <cellStyle name="Percent 2 2 2 2 3 4 4 2" xfId="43851" xr:uid="{00000000-0005-0000-0000-000056AB0000}"/>
    <cellStyle name="Percent 2 2 2 2 3 4 4 3" xfId="43852" xr:uid="{00000000-0005-0000-0000-000057AB0000}"/>
    <cellStyle name="Percent 2 2 2 2 3 4 5" xfId="43853" xr:uid="{00000000-0005-0000-0000-000058AB0000}"/>
    <cellStyle name="Percent 2 2 2 2 3 4 5 2" xfId="43854" xr:uid="{00000000-0005-0000-0000-000059AB0000}"/>
    <cellStyle name="Percent 2 2 2 2 3 4 5 3" xfId="43855" xr:uid="{00000000-0005-0000-0000-00005AAB0000}"/>
    <cellStyle name="Percent 2 2 2 2 3 4 6" xfId="43856" xr:uid="{00000000-0005-0000-0000-00005BAB0000}"/>
    <cellStyle name="Percent 2 2 2 2 3 4 7" xfId="43857" xr:uid="{00000000-0005-0000-0000-00005CAB0000}"/>
    <cellStyle name="Percent 2 2 2 2 3 5" xfId="43858" xr:uid="{00000000-0005-0000-0000-00005DAB0000}"/>
    <cellStyle name="Percent 2 2 2 2 3 5 2" xfId="43859" xr:uid="{00000000-0005-0000-0000-00005EAB0000}"/>
    <cellStyle name="Percent 2 2 2 2 3 5 2 2" xfId="43860" xr:uid="{00000000-0005-0000-0000-00005FAB0000}"/>
    <cellStyle name="Percent 2 2 2 2 3 5 2 3" xfId="43861" xr:uid="{00000000-0005-0000-0000-000060AB0000}"/>
    <cellStyle name="Percent 2 2 2 2 3 5 3" xfId="43862" xr:uid="{00000000-0005-0000-0000-000061AB0000}"/>
    <cellStyle name="Percent 2 2 2 2 3 5 3 2" xfId="43863" xr:uid="{00000000-0005-0000-0000-000062AB0000}"/>
    <cellStyle name="Percent 2 2 2 2 3 5 3 3" xfId="43864" xr:uid="{00000000-0005-0000-0000-000063AB0000}"/>
    <cellStyle name="Percent 2 2 2 2 3 5 4" xfId="43865" xr:uid="{00000000-0005-0000-0000-000064AB0000}"/>
    <cellStyle name="Percent 2 2 2 2 3 5 4 2" xfId="43866" xr:uid="{00000000-0005-0000-0000-000065AB0000}"/>
    <cellStyle name="Percent 2 2 2 2 3 5 4 3" xfId="43867" xr:uid="{00000000-0005-0000-0000-000066AB0000}"/>
    <cellStyle name="Percent 2 2 2 2 3 5 5" xfId="43868" xr:uid="{00000000-0005-0000-0000-000067AB0000}"/>
    <cellStyle name="Percent 2 2 2 2 3 5 5 2" xfId="43869" xr:uid="{00000000-0005-0000-0000-000068AB0000}"/>
    <cellStyle name="Percent 2 2 2 2 3 5 5 3" xfId="43870" xr:uid="{00000000-0005-0000-0000-000069AB0000}"/>
    <cellStyle name="Percent 2 2 2 2 3 5 6" xfId="43871" xr:uid="{00000000-0005-0000-0000-00006AAB0000}"/>
    <cellStyle name="Percent 2 2 2 2 3 5 7" xfId="43872" xr:uid="{00000000-0005-0000-0000-00006BAB0000}"/>
    <cellStyle name="Percent 2 2 2 2 3 6" xfId="43873" xr:uid="{00000000-0005-0000-0000-00006CAB0000}"/>
    <cellStyle name="Percent 2 2 2 2 3 6 2" xfId="43874" xr:uid="{00000000-0005-0000-0000-00006DAB0000}"/>
    <cellStyle name="Percent 2 2 2 2 3 6 3" xfId="43875" xr:uid="{00000000-0005-0000-0000-00006EAB0000}"/>
    <cellStyle name="Percent 2 2 2 2 3 7" xfId="43876" xr:uid="{00000000-0005-0000-0000-00006FAB0000}"/>
    <cellStyle name="Percent 2 2 2 2 3 7 2" xfId="43877" xr:uid="{00000000-0005-0000-0000-000070AB0000}"/>
    <cellStyle name="Percent 2 2 2 2 3 7 3" xfId="43878" xr:uid="{00000000-0005-0000-0000-000071AB0000}"/>
    <cellStyle name="Percent 2 2 2 2 3 8" xfId="43879" xr:uid="{00000000-0005-0000-0000-000072AB0000}"/>
    <cellStyle name="Percent 2 2 2 2 3 8 2" xfId="43880" xr:uid="{00000000-0005-0000-0000-000073AB0000}"/>
    <cellStyle name="Percent 2 2 2 2 3 8 3" xfId="43881" xr:uid="{00000000-0005-0000-0000-000074AB0000}"/>
    <cellStyle name="Percent 2 2 2 2 3 9" xfId="43882" xr:uid="{00000000-0005-0000-0000-000075AB0000}"/>
    <cellStyle name="Percent 2 2 2 2 3 9 2" xfId="43883" xr:uid="{00000000-0005-0000-0000-000076AB0000}"/>
    <cellStyle name="Percent 2 2 2 2 3 9 3" xfId="43884" xr:uid="{00000000-0005-0000-0000-000077AB0000}"/>
    <cellStyle name="Percent 2 2 2 2 4" xfId="43885" xr:uid="{00000000-0005-0000-0000-000078AB0000}"/>
    <cellStyle name="Percent 2 2 2 2 4 2" xfId="43886" xr:uid="{00000000-0005-0000-0000-000079AB0000}"/>
    <cellStyle name="Percent 2 2 2 2 4 2 2" xfId="43887" xr:uid="{00000000-0005-0000-0000-00007AAB0000}"/>
    <cellStyle name="Percent 2 2 2 2 4 2 2 2" xfId="43888" xr:uid="{00000000-0005-0000-0000-00007BAB0000}"/>
    <cellStyle name="Percent 2 2 2 2 4 2 2 3" xfId="43889" xr:uid="{00000000-0005-0000-0000-00007CAB0000}"/>
    <cellStyle name="Percent 2 2 2 2 4 2 3" xfId="43890" xr:uid="{00000000-0005-0000-0000-00007DAB0000}"/>
    <cellStyle name="Percent 2 2 2 2 4 2 3 2" xfId="43891" xr:uid="{00000000-0005-0000-0000-00007EAB0000}"/>
    <cellStyle name="Percent 2 2 2 2 4 2 3 3" xfId="43892" xr:uid="{00000000-0005-0000-0000-00007FAB0000}"/>
    <cellStyle name="Percent 2 2 2 2 4 2 4" xfId="43893" xr:uid="{00000000-0005-0000-0000-000080AB0000}"/>
    <cellStyle name="Percent 2 2 2 2 4 2 4 2" xfId="43894" xr:uid="{00000000-0005-0000-0000-000081AB0000}"/>
    <cellStyle name="Percent 2 2 2 2 4 2 4 3" xfId="43895" xr:uid="{00000000-0005-0000-0000-000082AB0000}"/>
    <cellStyle name="Percent 2 2 2 2 4 2 5" xfId="43896" xr:uid="{00000000-0005-0000-0000-000083AB0000}"/>
    <cellStyle name="Percent 2 2 2 2 4 2 5 2" xfId="43897" xr:uid="{00000000-0005-0000-0000-000084AB0000}"/>
    <cellStyle name="Percent 2 2 2 2 4 2 5 3" xfId="43898" xr:uid="{00000000-0005-0000-0000-000085AB0000}"/>
    <cellStyle name="Percent 2 2 2 2 4 2 6" xfId="43899" xr:uid="{00000000-0005-0000-0000-000086AB0000}"/>
    <cellStyle name="Percent 2 2 2 2 4 2 7" xfId="43900" xr:uid="{00000000-0005-0000-0000-000087AB0000}"/>
    <cellStyle name="Percent 2 2 2 2 4 3" xfId="43901" xr:uid="{00000000-0005-0000-0000-000088AB0000}"/>
    <cellStyle name="Percent 2 2 2 2 4 3 2" xfId="43902" xr:uid="{00000000-0005-0000-0000-000089AB0000}"/>
    <cellStyle name="Percent 2 2 2 2 4 3 3" xfId="43903" xr:uid="{00000000-0005-0000-0000-00008AAB0000}"/>
    <cellStyle name="Percent 2 2 2 2 4 4" xfId="43904" xr:uid="{00000000-0005-0000-0000-00008BAB0000}"/>
    <cellStyle name="Percent 2 2 2 2 4 4 2" xfId="43905" xr:uid="{00000000-0005-0000-0000-00008CAB0000}"/>
    <cellStyle name="Percent 2 2 2 2 4 4 3" xfId="43906" xr:uid="{00000000-0005-0000-0000-00008DAB0000}"/>
    <cellStyle name="Percent 2 2 2 2 4 5" xfId="43907" xr:uid="{00000000-0005-0000-0000-00008EAB0000}"/>
    <cellStyle name="Percent 2 2 2 2 4 5 2" xfId="43908" xr:uid="{00000000-0005-0000-0000-00008FAB0000}"/>
    <cellStyle name="Percent 2 2 2 2 4 5 3" xfId="43909" xr:uid="{00000000-0005-0000-0000-000090AB0000}"/>
    <cellStyle name="Percent 2 2 2 2 4 6" xfId="43910" xr:uid="{00000000-0005-0000-0000-000091AB0000}"/>
    <cellStyle name="Percent 2 2 2 2 4 6 2" xfId="43911" xr:uid="{00000000-0005-0000-0000-000092AB0000}"/>
    <cellStyle name="Percent 2 2 2 2 4 6 3" xfId="43912" xr:uid="{00000000-0005-0000-0000-000093AB0000}"/>
    <cellStyle name="Percent 2 2 2 2 4 7" xfId="43913" xr:uid="{00000000-0005-0000-0000-000094AB0000}"/>
    <cellStyle name="Percent 2 2 2 2 4 8" xfId="43914" xr:uid="{00000000-0005-0000-0000-000095AB0000}"/>
    <cellStyle name="Percent 2 2 2 2 5" xfId="43915" xr:uid="{00000000-0005-0000-0000-000096AB0000}"/>
    <cellStyle name="Percent 2 2 2 2 5 2" xfId="43916" xr:uid="{00000000-0005-0000-0000-000097AB0000}"/>
    <cellStyle name="Percent 2 2 2 2 5 2 2" xfId="43917" xr:uid="{00000000-0005-0000-0000-000098AB0000}"/>
    <cellStyle name="Percent 2 2 2 2 5 2 2 2" xfId="43918" xr:uid="{00000000-0005-0000-0000-000099AB0000}"/>
    <cellStyle name="Percent 2 2 2 2 5 2 2 3" xfId="43919" xr:uid="{00000000-0005-0000-0000-00009AAB0000}"/>
    <cellStyle name="Percent 2 2 2 2 5 2 3" xfId="43920" xr:uid="{00000000-0005-0000-0000-00009BAB0000}"/>
    <cellStyle name="Percent 2 2 2 2 5 2 3 2" xfId="43921" xr:uid="{00000000-0005-0000-0000-00009CAB0000}"/>
    <cellStyle name="Percent 2 2 2 2 5 2 3 3" xfId="43922" xr:uid="{00000000-0005-0000-0000-00009DAB0000}"/>
    <cellStyle name="Percent 2 2 2 2 5 2 4" xfId="43923" xr:uid="{00000000-0005-0000-0000-00009EAB0000}"/>
    <cellStyle name="Percent 2 2 2 2 5 2 4 2" xfId="43924" xr:uid="{00000000-0005-0000-0000-00009FAB0000}"/>
    <cellStyle name="Percent 2 2 2 2 5 2 4 3" xfId="43925" xr:uid="{00000000-0005-0000-0000-0000A0AB0000}"/>
    <cellStyle name="Percent 2 2 2 2 5 2 5" xfId="43926" xr:uid="{00000000-0005-0000-0000-0000A1AB0000}"/>
    <cellStyle name="Percent 2 2 2 2 5 2 5 2" xfId="43927" xr:uid="{00000000-0005-0000-0000-0000A2AB0000}"/>
    <cellStyle name="Percent 2 2 2 2 5 2 5 3" xfId="43928" xr:uid="{00000000-0005-0000-0000-0000A3AB0000}"/>
    <cellStyle name="Percent 2 2 2 2 5 2 6" xfId="43929" xr:uid="{00000000-0005-0000-0000-0000A4AB0000}"/>
    <cellStyle name="Percent 2 2 2 2 5 2 7" xfId="43930" xr:uid="{00000000-0005-0000-0000-0000A5AB0000}"/>
    <cellStyle name="Percent 2 2 2 2 5 3" xfId="43931" xr:uid="{00000000-0005-0000-0000-0000A6AB0000}"/>
    <cellStyle name="Percent 2 2 2 2 5 3 2" xfId="43932" xr:uid="{00000000-0005-0000-0000-0000A7AB0000}"/>
    <cellStyle name="Percent 2 2 2 2 5 3 3" xfId="43933" xr:uid="{00000000-0005-0000-0000-0000A8AB0000}"/>
    <cellStyle name="Percent 2 2 2 2 5 4" xfId="43934" xr:uid="{00000000-0005-0000-0000-0000A9AB0000}"/>
    <cellStyle name="Percent 2 2 2 2 5 4 2" xfId="43935" xr:uid="{00000000-0005-0000-0000-0000AAAB0000}"/>
    <cellStyle name="Percent 2 2 2 2 5 4 3" xfId="43936" xr:uid="{00000000-0005-0000-0000-0000ABAB0000}"/>
    <cellStyle name="Percent 2 2 2 2 5 5" xfId="43937" xr:uid="{00000000-0005-0000-0000-0000ACAB0000}"/>
    <cellStyle name="Percent 2 2 2 2 5 5 2" xfId="43938" xr:uid="{00000000-0005-0000-0000-0000ADAB0000}"/>
    <cellStyle name="Percent 2 2 2 2 5 5 3" xfId="43939" xr:uid="{00000000-0005-0000-0000-0000AEAB0000}"/>
    <cellStyle name="Percent 2 2 2 2 5 6" xfId="43940" xr:uid="{00000000-0005-0000-0000-0000AFAB0000}"/>
    <cellStyle name="Percent 2 2 2 2 5 6 2" xfId="43941" xr:uid="{00000000-0005-0000-0000-0000B0AB0000}"/>
    <cellStyle name="Percent 2 2 2 2 5 6 3" xfId="43942" xr:uid="{00000000-0005-0000-0000-0000B1AB0000}"/>
    <cellStyle name="Percent 2 2 2 2 5 7" xfId="43943" xr:uid="{00000000-0005-0000-0000-0000B2AB0000}"/>
    <cellStyle name="Percent 2 2 2 2 5 8" xfId="43944" xr:uid="{00000000-0005-0000-0000-0000B3AB0000}"/>
    <cellStyle name="Percent 2 2 2 2 6" xfId="43945" xr:uid="{00000000-0005-0000-0000-0000B4AB0000}"/>
    <cellStyle name="Percent 2 2 2 2 6 2" xfId="43946" xr:uid="{00000000-0005-0000-0000-0000B5AB0000}"/>
    <cellStyle name="Percent 2 2 2 2 6 2 2" xfId="43947" xr:uid="{00000000-0005-0000-0000-0000B6AB0000}"/>
    <cellStyle name="Percent 2 2 2 2 6 2 3" xfId="43948" xr:uid="{00000000-0005-0000-0000-0000B7AB0000}"/>
    <cellStyle name="Percent 2 2 2 2 6 3" xfId="43949" xr:uid="{00000000-0005-0000-0000-0000B8AB0000}"/>
    <cellStyle name="Percent 2 2 2 2 6 3 2" xfId="43950" xr:uid="{00000000-0005-0000-0000-0000B9AB0000}"/>
    <cellStyle name="Percent 2 2 2 2 6 3 3" xfId="43951" xr:uid="{00000000-0005-0000-0000-0000BAAB0000}"/>
    <cellStyle name="Percent 2 2 2 2 6 4" xfId="43952" xr:uid="{00000000-0005-0000-0000-0000BBAB0000}"/>
    <cellStyle name="Percent 2 2 2 2 6 4 2" xfId="43953" xr:uid="{00000000-0005-0000-0000-0000BCAB0000}"/>
    <cellStyle name="Percent 2 2 2 2 6 4 3" xfId="43954" xr:uid="{00000000-0005-0000-0000-0000BDAB0000}"/>
    <cellStyle name="Percent 2 2 2 2 6 5" xfId="43955" xr:uid="{00000000-0005-0000-0000-0000BEAB0000}"/>
    <cellStyle name="Percent 2 2 2 2 6 5 2" xfId="43956" xr:uid="{00000000-0005-0000-0000-0000BFAB0000}"/>
    <cellStyle name="Percent 2 2 2 2 6 5 3" xfId="43957" xr:uid="{00000000-0005-0000-0000-0000C0AB0000}"/>
    <cellStyle name="Percent 2 2 2 2 6 6" xfId="43958" xr:uid="{00000000-0005-0000-0000-0000C1AB0000}"/>
    <cellStyle name="Percent 2 2 2 2 6 7" xfId="43959" xr:uid="{00000000-0005-0000-0000-0000C2AB0000}"/>
    <cellStyle name="Percent 2 2 2 2 7" xfId="43960" xr:uid="{00000000-0005-0000-0000-0000C3AB0000}"/>
    <cellStyle name="Percent 2 2 2 2 7 2" xfId="43961" xr:uid="{00000000-0005-0000-0000-0000C4AB0000}"/>
    <cellStyle name="Percent 2 2 2 2 7 2 2" xfId="43962" xr:uid="{00000000-0005-0000-0000-0000C5AB0000}"/>
    <cellStyle name="Percent 2 2 2 2 7 2 3" xfId="43963" xr:uid="{00000000-0005-0000-0000-0000C6AB0000}"/>
    <cellStyle name="Percent 2 2 2 2 7 3" xfId="43964" xr:uid="{00000000-0005-0000-0000-0000C7AB0000}"/>
    <cellStyle name="Percent 2 2 2 2 7 3 2" xfId="43965" xr:uid="{00000000-0005-0000-0000-0000C8AB0000}"/>
    <cellStyle name="Percent 2 2 2 2 7 3 3" xfId="43966" xr:uid="{00000000-0005-0000-0000-0000C9AB0000}"/>
    <cellStyle name="Percent 2 2 2 2 7 4" xfId="43967" xr:uid="{00000000-0005-0000-0000-0000CAAB0000}"/>
    <cellStyle name="Percent 2 2 2 2 7 4 2" xfId="43968" xr:uid="{00000000-0005-0000-0000-0000CBAB0000}"/>
    <cellStyle name="Percent 2 2 2 2 7 4 3" xfId="43969" xr:uid="{00000000-0005-0000-0000-0000CCAB0000}"/>
    <cellStyle name="Percent 2 2 2 2 7 5" xfId="43970" xr:uid="{00000000-0005-0000-0000-0000CDAB0000}"/>
    <cellStyle name="Percent 2 2 2 2 7 5 2" xfId="43971" xr:uid="{00000000-0005-0000-0000-0000CEAB0000}"/>
    <cellStyle name="Percent 2 2 2 2 7 5 3" xfId="43972" xr:uid="{00000000-0005-0000-0000-0000CFAB0000}"/>
    <cellStyle name="Percent 2 2 2 2 7 6" xfId="43973" xr:uid="{00000000-0005-0000-0000-0000D0AB0000}"/>
    <cellStyle name="Percent 2 2 2 2 7 7" xfId="43974" xr:uid="{00000000-0005-0000-0000-0000D1AB0000}"/>
    <cellStyle name="Percent 2 2 2 2 8" xfId="43975" xr:uid="{00000000-0005-0000-0000-0000D2AB0000}"/>
    <cellStyle name="Percent 2 2 2 2 8 2" xfId="43976" xr:uid="{00000000-0005-0000-0000-0000D3AB0000}"/>
    <cellStyle name="Percent 2 2 2 2 8 2 2" xfId="43977" xr:uid="{00000000-0005-0000-0000-0000D4AB0000}"/>
    <cellStyle name="Percent 2 2 2 2 8 2 3" xfId="43978" xr:uid="{00000000-0005-0000-0000-0000D5AB0000}"/>
    <cellStyle name="Percent 2 2 2 2 8 3" xfId="43979" xr:uid="{00000000-0005-0000-0000-0000D6AB0000}"/>
    <cellStyle name="Percent 2 2 2 2 8 3 2" xfId="43980" xr:uid="{00000000-0005-0000-0000-0000D7AB0000}"/>
    <cellStyle name="Percent 2 2 2 2 8 3 3" xfId="43981" xr:uid="{00000000-0005-0000-0000-0000D8AB0000}"/>
    <cellStyle name="Percent 2 2 2 2 8 4" xfId="43982" xr:uid="{00000000-0005-0000-0000-0000D9AB0000}"/>
    <cellStyle name="Percent 2 2 2 2 8 4 2" xfId="43983" xr:uid="{00000000-0005-0000-0000-0000DAAB0000}"/>
    <cellStyle name="Percent 2 2 2 2 8 4 3" xfId="43984" xr:uid="{00000000-0005-0000-0000-0000DBAB0000}"/>
    <cellStyle name="Percent 2 2 2 2 8 5" xfId="43985" xr:uid="{00000000-0005-0000-0000-0000DCAB0000}"/>
    <cellStyle name="Percent 2 2 2 2 8 5 2" xfId="43986" xr:uid="{00000000-0005-0000-0000-0000DDAB0000}"/>
    <cellStyle name="Percent 2 2 2 2 8 5 3" xfId="43987" xr:uid="{00000000-0005-0000-0000-0000DEAB0000}"/>
    <cellStyle name="Percent 2 2 2 2 8 6" xfId="43988" xr:uid="{00000000-0005-0000-0000-0000DFAB0000}"/>
    <cellStyle name="Percent 2 2 2 2 8 7" xfId="43989" xr:uid="{00000000-0005-0000-0000-0000E0AB0000}"/>
    <cellStyle name="Percent 2 2 2 2 9" xfId="43990" xr:uid="{00000000-0005-0000-0000-0000E1AB0000}"/>
    <cellStyle name="Percent 2 2 2 2 9 2" xfId="43991" xr:uid="{00000000-0005-0000-0000-0000E2AB0000}"/>
    <cellStyle name="Percent 2 2 2 2 9 2 2" xfId="43992" xr:uid="{00000000-0005-0000-0000-0000E3AB0000}"/>
    <cellStyle name="Percent 2 2 2 2 9 2 3" xfId="43993" xr:uid="{00000000-0005-0000-0000-0000E4AB0000}"/>
    <cellStyle name="Percent 2 2 2 2 9 3" xfId="43994" xr:uid="{00000000-0005-0000-0000-0000E5AB0000}"/>
    <cellStyle name="Percent 2 2 2 2 9 3 2" xfId="43995" xr:uid="{00000000-0005-0000-0000-0000E6AB0000}"/>
    <cellStyle name="Percent 2 2 2 2 9 3 3" xfId="43996" xr:uid="{00000000-0005-0000-0000-0000E7AB0000}"/>
    <cellStyle name="Percent 2 2 2 2 9 4" xfId="43997" xr:uid="{00000000-0005-0000-0000-0000E8AB0000}"/>
    <cellStyle name="Percent 2 2 2 2 9 4 2" xfId="43998" xr:uid="{00000000-0005-0000-0000-0000E9AB0000}"/>
    <cellStyle name="Percent 2 2 2 2 9 4 3" xfId="43999" xr:uid="{00000000-0005-0000-0000-0000EAAB0000}"/>
    <cellStyle name="Percent 2 2 2 2 9 5" xfId="44000" xr:uid="{00000000-0005-0000-0000-0000EBAB0000}"/>
    <cellStyle name="Percent 2 2 2 2 9 5 2" xfId="44001" xr:uid="{00000000-0005-0000-0000-0000ECAB0000}"/>
    <cellStyle name="Percent 2 2 2 2 9 5 3" xfId="44002" xr:uid="{00000000-0005-0000-0000-0000EDAB0000}"/>
    <cellStyle name="Percent 2 2 2 2 9 6" xfId="44003" xr:uid="{00000000-0005-0000-0000-0000EEAB0000}"/>
    <cellStyle name="Percent 2 2 2 2 9 7" xfId="44004" xr:uid="{00000000-0005-0000-0000-0000EFAB0000}"/>
    <cellStyle name="Percent 2 2 2 3" xfId="1339" xr:uid="{00000000-0005-0000-0000-0000F0AB0000}"/>
    <cellStyle name="Percent 2 2 2 3 10" xfId="44005" xr:uid="{00000000-0005-0000-0000-0000F1AB0000}"/>
    <cellStyle name="Percent 2 2 2 3 10 2" xfId="44006" xr:uid="{00000000-0005-0000-0000-0000F2AB0000}"/>
    <cellStyle name="Percent 2 2 2 3 10 3" xfId="44007" xr:uid="{00000000-0005-0000-0000-0000F3AB0000}"/>
    <cellStyle name="Percent 2 2 2 3 11" xfId="44008" xr:uid="{00000000-0005-0000-0000-0000F4AB0000}"/>
    <cellStyle name="Percent 2 2 2 3 11 2" xfId="44009" xr:uid="{00000000-0005-0000-0000-0000F5AB0000}"/>
    <cellStyle name="Percent 2 2 2 3 11 3" xfId="44010" xr:uid="{00000000-0005-0000-0000-0000F6AB0000}"/>
    <cellStyle name="Percent 2 2 2 3 12" xfId="44011" xr:uid="{00000000-0005-0000-0000-0000F7AB0000}"/>
    <cellStyle name="Percent 2 2 2 3 12 2" xfId="44012" xr:uid="{00000000-0005-0000-0000-0000F8AB0000}"/>
    <cellStyle name="Percent 2 2 2 3 12 3" xfId="44013" xr:uid="{00000000-0005-0000-0000-0000F9AB0000}"/>
    <cellStyle name="Percent 2 2 2 3 13" xfId="44014" xr:uid="{00000000-0005-0000-0000-0000FAAB0000}"/>
    <cellStyle name="Percent 2 2 2 3 14" xfId="44015" xr:uid="{00000000-0005-0000-0000-0000FBAB0000}"/>
    <cellStyle name="Percent 2 2 2 3 2" xfId="1340" xr:uid="{00000000-0005-0000-0000-0000FCAB0000}"/>
    <cellStyle name="Percent 2 2 2 3 2 10" xfId="44016" xr:uid="{00000000-0005-0000-0000-0000FDAB0000}"/>
    <cellStyle name="Percent 2 2 2 3 2 11" xfId="44017" xr:uid="{00000000-0005-0000-0000-0000FEAB0000}"/>
    <cellStyle name="Percent 2 2 2 3 2 2" xfId="44018" xr:uid="{00000000-0005-0000-0000-0000FFAB0000}"/>
    <cellStyle name="Percent 2 2 2 3 2 2 2" xfId="44019" xr:uid="{00000000-0005-0000-0000-000000AC0000}"/>
    <cellStyle name="Percent 2 2 2 3 2 2 2 2" xfId="44020" xr:uid="{00000000-0005-0000-0000-000001AC0000}"/>
    <cellStyle name="Percent 2 2 2 3 2 2 2 2 2" xfId="44021" xr:uid="{00000000-0005-0000-0000-000002AC0000}"/>
    <cellStyle name="Percent 2 2 2 3 2 2 2 2 3" xfId="44022" xr:uid="{00000000-0005-0000-0000-000003AC0000}"/>
    <cellStyle name="Percent 2 2 2 3 2 2 2 3" xfId="44023" xr:uid="{00000000-0005-0000-0000-000004AC0000}"/>
    <cellStyle name="Percent 2 2 2 3 2 2 2 3 2" xfId="44024" xr:uid="{00000000-0005-0000-0000-000005AC0000}"/>
    <cellStyle name="Percent 2 2 2 3 2 2 2 3 3" xfId="44025" xr:uid="{00000000-0005-0000-0000-000006AC0000}"/>
    <cellStyle name="Percent 2 2 2 3 2 2 2 4" xfId="44026" xr:uid="{00000000-0005-0000-0000-000007AC0000}"/>
    <cellStyle name="Percent 2 2 2 3 2 2 2 4 2" xfId="44027" xr:uid="{00000000-0005-0000-0000-000008AC0000}"/>
    <cellStyle name="Percent 2 2 2 3 2 2 2 4 3" xfId="44028" xr:uid="{00000000-0005-0000-0000-000009AC0000}"/>
    <cellStyle name="Percent 2 2 2 3 2 2 2 5" xfId="44029" xr:uid="{00000000-0005-0000-0000-00000AAC0000}"/>
    <cellStyle name="Percent 2 2 2 3 2 2 2 5 2" xfId="44030" xr:uid="{00000000-0005-0000-0000-00000BAC0000}"/>
    <cellStyle name="Percent 2 2 2 3 2 2 2 5 3" xfId="44031" xr:uid="{00000000-0005-0000-0000-00000CAC0000}"/>
    <cellStyle name="Percent 2 2 2 3 2 2 2 6" xfId="44032" xr:uid="{00000000-0005-0000-0000-00000DAC0000}"/>
    <cellStyle name="Percent 2 2 2 3 2 2 2 7" xfId="44033" xr:uid="{00000000-0005-0000-0000-00000EAC0000}"/>
    <cellStyle name="Percent 2 2 2 3 2 2 3" xfId="44034" xr:uid="{00000000-0005-0000-0000-00000FAC0000}"/>
    <cellStyle name="Percent 2 2 2 3 2 2 3 2" xfId="44035" xr:uid="{00000000-0005-0000-0000-000010AC0000}"/>
    <cellStyle name="Percent 2 2 2 3 2 2 3 3" xfId="44036" xr:uid="{00000000-0005-0000-0000-000011AC0000}"/>
    <cellStyle name="Percent 2 2 2 3 2 2 4" xfId="44037" xr:uid="{00000000-0005-0000-0000-000012AC0000}"/>
    <cellStyle name="Percent 2 2 2 3 2 2 4 2" xfId="44038" xr:uid="{00000000-0005-0000-0000-000013AC0000}"/>
    <cellStyle name="Percent 2 2 2 3 2 2 4 3" xfId="44039" xr:uid="{00000000-0005-0000-0000-000014AC0000}"/>
    <cellStyle name="Percent 2 2 2 3 2 2 5" xfId="44040" xr:uid="{00000000-0005-0000-0000-000015AC0000}"/>
    <cellStyle name="Percent 2 2 2 3 2 2 5 2" xfId="44041" xr:uid="{00000000-0005-0000-0000-000016AC0000}"/>
    <cellStyle name="Percent 2 2 2 3 2 2 5 3" xfId="44042" xr:uid="{00000000-0005-0000-0000-000017AC0000}"/>
    <cellStyle name="Percent 2 2 2 3 2 2 6" xfId="44043" xr:uid="{00000000-0005-0000-0000-000018AC0000}"/>
    <cellStyle name="Percent 2 2 2 3 2 2 6 2" xfId="44044" xr:uid="{00000000-0005-0000-0000-000019AC0000}"/>
    <cellStyle name="Percent 2 2 2 3 2 2 6 3" xfId="44045" xr:uid="{00000000-0005-0000-0000-00001AAC0000}"/>
    <cellStyle name="Percent 2 2 2 3 2 2 7" xfId="44046" xr:uid="{00000000-0005-0000-0000-00001BAC0000}"/>
    <cellStyle name="Percent 2 2 2 3 2 2 8" xfId="44047" xr:uid="{00000000-0005-0000-0000-00001CAC0000}"/>
    <cellStyle name="Percent 2 2 2 3 2 3" xfId="44048" xr:uid="{00000000-0005-0000-0000-00001DAC0000}"/>
    <cellStyle name="Percent 2 2 2 3 2 3 2" xfId="44049" xr:uid="{00000000-0005-0000-0000-00001EAC0000}"/>
    <cellStyle name="Percent 2 2 2 3 2 3 2 2" xfId="44050" xr:uid="{00000000-0005-0000-0000-00001FAC0000}"/>
    <cellStyle name="Percent 2 2 2 3 2 3 2 3" xfId="44051" xr:uid="{00000000-0005-0000-0000-000020AC0000}"/>
    <cellStyle name="Percent 2 2 2 3 2 3 3" xfId="44052" xr:uid="{00000000-0005-0000-0000-000021AC0000}"/>
    <cellStyle name="Percent 2 2 2 3 2 3 3 2" xfId="44053" xr:uid="{00000000-0005-0000-0000-000022AC0000}"/>
    <cellStyle name="Percent 2 2 2 3 2 3 3 3" xfId="44054" xr:uid="{00000000-0005-0000-0000-000023AC0000}"/>
    <cellStyle name="Percent 2 2 2 3 2 3 4" xfId="44055" xr:uid="{00000000-0005-0000-0000-000024AC0000}"/>
    <cellStyle name="Percent 2 2 2 3 2 3 4 2" xfId="44056" xr:uid="{00000000-0005-0000-0000-000025AC0000}"/>
    <cellStyle name="Percent 2 2 2 3 2 3 4 3" xfId="44057" xr:uid="{00000000-0005-0000-0000-000026AC0000}"/>
    <cellStyle name="Percent 2 2 2 3 2 3 5" xfId="44058" xr:uid="{00000000-0005-0000-0000-000027AC0000}"/>
    <cellStyle name="Percent 2 2 2 3 2 3 5 2" xfId="44059" xr:uid="{00000000-0005-0000-0000-000028AC0000}"/>
    <cellStyle name="Percent 2 2 2 3 2 3 5 3" xfId="44060" xr:uid="{00000000-0005-0000-0000-000029AC0000}"/>
    <cellStyle name="Percent 2 2 2 3 2 3 6" xfId="44061" xr:uid="{00000000-0005-0000-0000-00002AAC0000}"/>
    <cellStyle name="Percent 2 2 2 3 2 3 7" xfId="44062" xr:uid="{00000000-0005-0000-0000-00002BAC0000}"/>
    <cellStyle name="Percent 2 2 2 3 2 4" xfId="44063" xr:uid="{00000000-0005-0000-0000-00002CAC0000}"/>
    <cellStyle name="Percent 2 2 2 3 2 4 2" xfId="44064" xr:uid="{00000000-0005-0000-0000-00002DAC0000}"/>
    <cellStyle name="Percent 2 2 2 3 2 4 2 2" xfId="44065" xr:uid="{00000000-0005-0000-0000-00002EAC0000}"/>
    <cellStyle name="Percent 2 2 2 3 2 4 2 3" xfId="44066" xr:uid="{00000000-0005-0000-0000-00002FAC0000}"/>
    <cellStyle name="Percent 2 2 2 3 2 4 3" xfId="44067" xr:uid="{00000000-0005-0000-0000-000030AC0000}"/>
    <cellStyle name="Percent 2 2 2 3 2 4 3 2" xfId="44068" xr:uid="{00000000-0005-0000-0000-000031AC0000}"/>
    <cellStyle name="Percent 2 2 2 3 2 4 3 3" xfId="44069" xr:uid="{00000000-0005-0000-0000-000032AC0000}"/>
    <cellStyle name="Percent 2 2 2 3 2 4 4" xfId="44070" xr:uid="{00000000-0005-0000-0000-000033AC0000}"/>
    <cellStyle name="Percent 2 2 2 3 2 4 4 2" xfId="44071" xr:uid="{00000000-0005-0000-0000-000034AC0000}"/>
    <cellStyle name="Percent 2 2 2 3 2 4 4 3" xfId="44072" xr:uid="{00000000-0005-0000-0000-000035AC0000}"/>
    <cellStyle name="Percent 2 2 2 3 2 4 5" xfId="44073" xr:uid="{00000000-0005-0000-0000-000036AC0000}"/>
    <cellStyle name="Percent 2 2 2 3 2 4 5 2" xfId="44074" xr:uid="{00000000-0005-0000-0000-000037AC0000}"/>
    <cellStyle name="Percent 2 2 2 3 2 4 5 3" xfId="44075" xr:uid="{00000000-0005-0000-0000-000038AC0000}"/>
    <cellStyle name="Percent 2 2 2 3 2 4 6" xfId="44076" xr:uid="{00000000-0005-0000-0000-000039AC0000}"/>
    <cellStyle name="Percent 2 2 2 3 2 4 7" xfId="44077" xr:uid="{00000000-0005-0000-0000-00003AAC0000}"/>
    <cellStyle name="Percent 2 2 2 3 2 5" xfId="44078" xr:uid="{00000000-0005-0000-0000-00003BAC0000}"/>
    <cellStyle name="Percent 2 2 2 3 2 5 2" xfId="44079" xr:uid="{00000000-0005-0000-0000-00003CAC0000}"/>
    <cellStyle name="Percent 2 2 2 3 2 5 2 2" xfId="44080" xr:uid="{00000000-0005-0000-0000-00003DAC0000}"/>
    <cellStyle name="Percent 2 2 2 3 2 5 2 3" xfId="44081" xr:uid="{00000000-0005-0000-0000-00003EAC0000}"/>
    <cellStyle name="Percent 2 2 2 3 2 5 3" xfId="44082" xr:uid="{00000000-0005-0000-0000-00003FAC0000}"/>
    <cellStyle name="Percent 2 2 2 3 2 5 3 2" xfId="44083" xr:uid="{00000000-0005-0000-0000-000040AC0000}"/>
    <cellStyle name="Percent 2 2 2 3 2 5 3 3" xfId="44084" xr:uid="{00000000-0005-0000-0000-000041AC0000}"/>
    <cellStyle name="Percent 2 2 2 3 2 5 4" xfId="44085" xr:uid="{00000000-0005-0000-0000-000042AC0000}"/>
    <cellStyle name="Percent 2 2 2 3 2 5 4 2" xfId="44086" xr:uid="{00000000-0005-0000-0000-000043AC0000}"/>
    <cellStyle name="Percent 2 2 2 3 2 5 4 3" xfId="44087" xr:uid="{00000000-0005-0000-0000-000044AC0000}"/>
    <cellStyle name="Percent 2 2 2 3 2 5 5" xfId="44088" xr:uid="{00000000-0005-0000-0000-000045AC0000}"/>
    <cellStyle name="Percent 2 2 2 3 2 5 5 2" xfId="44089" xr:uid="{00000000-0005-0000-0000-000046AC0000}"/>
    <cellStyle name="Percent 2 2 2 3 2 5 5 3" xfId="44090" xr:uid="{00000000-0005-0000-0000-000047AC0000}"/>
    <cellStyle name="Percent 2 2 2 3 2 5 6" xfId="44091" xr:uid="{00000000-0005-0000-0000-000048AC0000}"/>
    <cellStyle name="Percent 2 2 2 3 2 5 7" xfId="44092" xr:uid="{00000000-0005-0000-0000-000049AC0000}"/>
    <cellStyle name="Percent 2 2 2 3 2 6" xfId="44093" xr:uid="{00000000-0005-0000-0000-00004AAC0000}"/>
    <cellStyle name="Percent 2 2 2 3 2 6 2" xfId="44094" xr:uid="{00000000-0005-0000-0000-00004BAC0000}"/>
    <cellStyle name="Percent 2 2 2 3 2 6 3" xfId="44095" xr:uid="{00000000-0005-0000-0000-00004CAC0000}"/>
    <cellStyle name="Percent 2 2 2 3 2 7" xfId="44096" xr:uid="{00000000-0005-0000-0000-00004DAC0000}"/>
    <cellStyle name="Percent 2 2 2 3 2 7 2" xfId="44097" xr:uid="{00000000-0005-0000-0000-00004EAC0000}"/>
    <cellStyle name="Percent 2 2 2 3 2 7 3" xfId="44098" xr:uid="{00000000-0005-0000-0000-00004FAC0000}"/>
    <cellStyle name="Percent 2 2 2 3 2 8" xfId="44099" xr:uid="{00000000-0005-0000-0000-000050AC0000}"/>
    <cellStyle name="Percent 2 2 2 3 2 8 2" xfId="44100" xr:uid="{00000000-0005-0000-0000-000051AC0000}"/>
    <cellStyle name="Percent 2 2 2 3 2 8 3" xfId="44101" xr:uid="{00000000-0005-0000-0000-000052AC0000}"/>
    <cellStyle name="Percent 2 2 2 3 2 9" xfId="44102" xr:uid="{00000000-0005-0000-0000-000053AC0000}"/>
    <cellStyle name="Percent 2 2 2 3 2 9 2" xfId="44103" xr:uid="{00000000-0005-0000-0000-000054AC0000}"/>
    <cellStyle name="Percent 2 2 2 3 2 9 3" xfId="44104" xr:uid="{00000000-0005-0000-0000-000055AC0000}"/>
    <cellStyle name="Percent 2 2 2 3 3" xfId="44105" xr:uid="{00000000-0005-0000-0000-000056AC0000}"/>
    <cellStyle name="Percent 2 2 2 3 3 2" xfId="44106" xr:uid="{00000000-0005-0000-0000-000057AC0000}"/>
    <cellStyle name="Percent 2 2 2 3 3 2 2" xfId="44107" xr:uid="{00000000-0005-0000-0000-000058AC0000}"/>
    <cellStyle name="Percent 2 2 2 3 3 2 2 2" xfId="44108" xr:uid="{00000000-0005-0000-0000-000059AC0000}"/>
    <cellStyle name="Percent 2 2 2 3 3 2 2 3" xfId="44109" xr:uid="{00000000-0005-0000-0000-00005AAC0000}"/>
    <cellStyle name="Percent 2 2 2 3 3 2 3" xfId="44110" xr:uid="{00000000-0005-0000-0000-00005BAC0000}"/>
    <cellStyle name="Percent 2 2 2 3 3 2 3 2" xfId="44111" xr:uid="{00000000-0005-0000-0000-00005CAC0000}"/>
    <cellStyle name="Percent 2 2 2 3 3 2 3 3" xfId="44112" xr:uid="{00000000-0005-0000-0000-00005DAC0000}"/>
    <cellStyle name="Percent 2 2 2 3 3 2 4" xfId="44113" xr:uid="{00000000-0005-0000-0000-00005EAC0000}"/>
    <cellStyle name="Percent 2 2 2 3 3 2 4 2" xfId="44114" xr:uid="{00000000-0005-0000-0000-00005FAC0000}"/>
    <cellStyle name="Percent 2 2 2 3 3 2 4 3" xfId="44115" xr:uid="{00000000-0005-0000-0000-000060AC0000}"/>
    <cellStyle name="Percent 2 2 2 3 3 2 5" xfId="44116" xr:uid="{00000000-0005-0000-0000-000061AC0000}"/>
    <cellStyle name="Percent 2 2 2 3 3 2 5 2" xfId="44117" xr:uid="{00000000-0005-0000-0000-000062AC0000}"/>
    <cellStyle name="Percent 2 2 2 3 3 2 5 3" xfId="44118" xr:uid="{00000000-0005-0000-0000-000063AC0000}"/>
    <cellStyle name="Percent 2 2 2 3 3 2 6" xfId="44119" xr:uid="{00000000-0005-0000-0000-000064AC0000}"/>
    <cellStyle name="Percent 2 2 2 3 3 2 7" xfId="44120" xr:uid="{00000000-0005-0000-0000-000065AC0000}"/>
    <cellStyle name="Percent 2 2 2 3 3 3" xfId="44121" xr:uid="{00000000-0005-0000-0000-000066AC0000}"/>
    <cellStyle name="Percent 2 2 2 3 3 3 2" xfId="44122" xr:uid="{00000000-0005-0000-0000-000067AC0000}"/>
    <cellStyle name="Percent 2 2 2 3 3 3 3" xfId="44123" xr:uid="{00000000-0005-0000-0000-000068AC0000}"/>
    <cellStyle name="Percent 2 2 2 3 3 4" xfId="44124" xr:uid="{00000000-0005-0000-0000-000069AC0000}"/>
    <cellStyle name="Percent 2 2 2 3 3 4 2" xfId="44125" xr:uid="{00000000-0005-0000-0000-00006AAC0000}"/>
    <cellStyle name="Percent 2 2 2 3 3 4 3" xfId="44126" xr:uid="{00000000-0005-0000-0000-00006BAC0000}"/>
    <cellStyle name="Percent 2 2 2 3 3 5" xfId="44127" xr:uid="{00000000-0005-0000-0000-00006CAC0000}"/>
    <cellStyle name="Percent 2 2 2 3 3 5 2" xfId="44128" xr:uid="{00000000-0005-0000-0000-00006DAC0000}"/>
    <cellStyle name="Percent 2 2 2 3 3 5 3" xfId="44129" xr:uid="{00000000-0005-0000-0000-00006EAC0000}"/>
    <cellStyle name="Percent 2 2 2 3 3 6" xfId="44130" xr:uid="{00000000-0005-0000-0000-00006FAC0000}"/>
    <cellStyle name="Percent 2 2 2 3 3 6 2" xfId="44131" xr:uid="{00000000-0005-0000-0000-000070AC0000}"/>
    <cellStyle name="Percent 2 2 2 3 3 6 3" xfId="44132" xr:uid="{00000000-0005-0000-0000-000071AC0000}"/>
    <cellStyle name="Percent 2 2 2 3 3 7" xfId="44133" xr:uid="{00000000-0005-0000-0000-000072AC0000}"/>
    <cellStyle name="Percent 2 2 2 3 3 8" xfId="44134" xr:uid="{00000000-0005-0000-0000-000073AC0000}"/>
    <cellStyle name="Percent 2 2 2 3 4" xfId="44135" xr:uid="{00000000-0005-0000-0000-000074AC0000}"/>
    <cellStyle name="Percent 2 2 2 3 4 2" xfId="44136" xr:uid="{00000000-0005-0000-0000-000075AC0000}"/>
    <cellStyle name="Percent 2 2 2 3 4 2 2" xfId="44137" xr:uid="{00000000-0005-0000-0000-000076AC0000}"/>
    <cellStyle name="Percent 2 2 2 3 4 2 2 2" xfId="44138" xr:uid="{00000000-0005-0000-0000-000077AC0000}"/>
    <cellStyle name="Percent 2 2 2 3 4 2 2 3" xfId="44139" xr:uid="{00000000-0005-0000-0000-000078AC0000}"/>
    <cellStyle name="Percent 2 2 2 3 4 2 3" xfId="44140" xr:uid="{00000000-0005-0000-0000-000079AC0000}"/>
    <cellStyle name="Percent 2 2 2 3 4 2 3 2" xfId="44141" xr:uid="{00000000-0005-0000-0000-00007AAC0000}"/>
    <cellStyle name="Percent 2 2 2 3 4 2 3 3" xfId="44142" xr:uid="{00000000-0005-0000-0000-00007BAC0000}"/>
    <cellStyle name="Percent 2 2 2 3 4 2 4" xfId="44143" xr:uid="{00000000-0005-0000-0000-00007CAC0000}"/>
    <cellStyle name="Percent 2 2 2 3 4 2 4 2" xfId="44144" xr:uid="{00000000-0005-0000-0000-00007DAC0000}"/>
    <cellStyle name="Percent 2 2 2 3 4 2 4 3" xfId="44145" xr:uid="{00000000-0005-0000-0000-00007EAC0000}"/>
    <cellStyle name="Percent 2 2 2 3 4 2 5" xfId="44146" xr:uid="{00000000-0005-0000-0000-00007FAC0000}"/>
    <cellStyle name="Percent 2 2 2 3 4 2 5 2" xfId="44147" xr:uid="{00000000-0005-0000-0000-000080AC0000}"/>
    <cellStyle name="Percent 2 2 2 3 4 2 5 3" xfId="44148" xr:uid="{00000000-0005-0000-0000-000081AC0000}"/>
    <cellStyle name="Percent 2 2 2 3 4 2 6" xfId="44149" xr:uid="{00000000-0005-0000-0000-000082AC0000}"/>
    <cellStyle name="Percent 2 2 2 3 4 2 7" xfId="44150" xr:uid="{00000000-0005-0000-0000-000083AC0000}"/>
    <cellStyle name="Percent 2 2 2 3 4 3" xfId="44151" xr:uid="{00000000-0005-0000-0000-000084AC0000}"/>
    <cellStyle name="Percent 2 2 2 3 4 3 2" xfId="44152" xr:uid="{00000000-0005-0000-0000-000085AC0000}"/>
    <cellStyle name="Percent 2 2 2 3 4 3 3" xfId="44153" xr:uid="{00000000-0005-0000-0000-000086AC0000}"/>
    <cellStyle name="Percent 2 2 2 3 4 4" xfId="44154" xr:uid="{00000000-0005-0000-0000-000087AC0000}"/>
    <cellStyle name="Percent 2 2 2 3 4 4 2" xfId="44155" xr:uid="{00000000-0005-0000-0000-000088AC0000}"/>
    <cellStyle name="Percent 2 2 2 3 4 4 3" xfId="44156" xr:uid="{00000000-0005-0000-0000-000089AC0000}"/>
    <cellStyle name="Percent 2 2 2 3 4 5" xfId="44157" xr:uid="{00000000-0005-0000-0000-00008AAC0000}"/>
    <cellStyle name="Percent 2 2 2 3 4 5 2" xfId="44158" xr:uid="{00000000-0005-0000-0000-00008BAC0000}"/>
    <cellStyle name="Percent 2 2 2 3 4 5 3" xfId="44159" xr:uid="{00000000-0005-0000-0000-00008CAC0000}"/>
    <cellStyle name="Percent 2 2 2 3 4 6" xfId="44160" xr:uid="{00000000-0005-0000-0000-00008DAC0000}"/>
    <cellStyle name="Percent 2 2 2 3 4 6 2" xfId="44161" xr:uid="{00000000-0005-0000-0000-00008EAC0000}"/>
    <cellStyle name="Percent 2 2 2 3 4 6 3" xfId="44162" xr:uid="{00000000-0005-0000-0000-00008FAC0000}"/>
    <cellStyle name="Percent 2 2 2 3 4 7" xfId="44163" xr:uid="{00000000-0005-0000-0000-000090AC0000}"/>
    <cellStyle name="Percent 2 2 2 3 4 8" xfId="44164" xr:uid="{00000000-0005-0000-0000-000091AC0000}"/>
    <cellStyle name="Percent 2 2 2 3 5" xfId="44165" xr:uid="{00000000-0005-0000-0000-000092AC0000}"/>
    <cellStyle name="Percent 2 2 2 3 5 2" xfId="44166" xr:uid="{00000000-0005-0000-0000-000093AC0000}"/>
    <cellStyle name="Percent 2 2 2 3 5 2 2" xfId="44167" xr:uid="{00000000-0005-0000-0000-000094AC0000}"/>
    <cellStyle name="Percent 2 2 2 3 5 2 3" xfId="44168" xr:uid="{00000000-0005-0000-0000-000095AC0000}"/>
    <cellStyle name="Percent 2 2 2 3 5 3" xfId="44169" xr:uid="{00000000-0005-0000-0000-000096AC0000}"/>
    <cellStyle name="Percent 2 2 2 3 5 3 2" xfId="44170" xr:uid="{00000000-0005-0000-0000-000097AC0000}"/>
    <cellStyle name="Percent 2 2 2 3 5 3 3" xfId="44171" xr:uid="{00000000-0005-0000-0000-000098AC0000}"/>
    <cellStyle name="Percent 2 2 2 3 5 4" xfId="44172" xr:uid="{00000000-0005-0000-0000-000099AC0000}"/>
    <cellStyle name="Percent 2 2 2 3 5 4 2" xfId="44173" xr:uid="{00000000-0005-0000-0000-00009AAC0000}"/>
    <cellStyle name="Percent 2 2 2 3 5 4 3" xfId="44174" xr:uid="{00000000-0005-0000-0000-00009BAC0000}"/>
    <cellStyle name="Percent 2 2 2 3 5 5" xfId="44175" xr:uid="{00000000-0005-0000-0000-00009CAC0000}"/>
    <cellStyle name="Percent 2 2 2 3 5 5 2" xfId="44176" xr:uid="{00000000-0005-0000-0000-00009DAC0000}"/>
    <cellStyle name="Percent 2 2 2 3 5 5 3" xfId="44177" xr:uid="{00000000-0005-0000-0000-00009EAC0000}"/>
    <cellStyle name="Percent 2 2 2 3 5 6" xfId="44178" xr:uid="{00000000-0005-0000-0000-00009FAC0000}"/>
    <cellStyle name="Percent 2 2 2 3 5 7" xfId="44179" xr:uid="{00000000-0005-0000-0000-0000A0AC0000}"/>
    <cellStyle name="Percent 2 2 2 3 6" xfId="44180" xr:uid="{00000000-0005-0000-0000-0000A1AC0000}"/>
    <cellStyle name="Percent 2 2 2 3 6 2" xfId="44181" xr:uid="{00000000-0005-0000-0000-0000A2AC0000}"/>
    <cellStyle name="Percent 2 2 2 3 6 2 2" xfId="44182" xr:uid="{00000000-0005-0000-0000-0000A3AC0000}"/>
    <cellStyle name="Percent 2 2 2 3 6 2 3" xfId="44183" xr:uid="{00000000-0005-0000-0000-0000A4AC0000}"/>
    <cellStyle name="Percent 2 2 2 3 6 3" xfId="44184" xr:uid="{00000000-0005-0000-0000-0000A5AC0000}"/>
    <cellStyle name="Percent 2 2 2 3 6 3 2" xfId="44185" xr:uid="{00000000-0005-0000-0000-0000A6AC0000}"/>
    <cellStyle name="Percent 2 2 2 3 6 3 3" xfId="44186" xr:uid="{00000000-0005-0000-0000-0000A7AC0000}"/>
    <cellStyle name="Percent 2 2 2 3 6 4" xfId="44187" xr:uid="{00000000-0005-0000-0000-0000A8AC0000}"/>
    <cellStyle name="Percent 2 2 2 3 6 4 2" xfId="44188" xr:uid="{00000000-0005-0000-0000-0000A9AC0000}"/>
    <cellStyle name="Percent 2 2 2 3 6 4 3" xfId="44189" xr:uid="{00000000-0005-0000-0000-0000AAAC0000}"/>
    <cellStyle name="Percent 2 2 2 3 6 5" xfId="44190" xr:uid="{00000000-0005-0000-0000-0000ABAC0000}"/>
    <cellStyle name="Percent 2 2 2 3 6 5 2" xfId="44191" xr:uid="{00000000-0005-0000-0000-0000ACAC0000}"/>
    <cellStyle name="Percent 2 2 2 3 6 5 3" xfId="44192" xr:uid="{00000000-0005-0000-0000-0000ADAC0000}"/>
    <cellStyle name="Percent 2 2 2 3 6 6" xfId="44193" xr:uid="{00000000-0005-0000-0000-0000AEAC0000}"/>
    <cellStyle name="Percent 2 2 2 3 6 7" xfId="44194" xr:uid="{00000000-0005-0000-0000-0000AFAC0000}"/>
    <cellStyle name="Percent 2 2 2 3 7" xfId="44195" xr:uid="{00000000-0005-0000-0000-0000B0AC0000}"/>
    <cellStyle name="Percent 2 2 2 3 7 2" xfId="44196" xr:uid="{00000000-0005-0000-0000-0000B1AC0000}"/>
    <cellStyle name="Percent 2 2 2 3 7 2 2" xfId="44197" xr:uid="{00000000-0005-0000-0000-0000B2AC0000}"/>
    <cellStyle name="Percent 2 2 2 3 7 2 3" xfId="44198" xr:uid="{00000000-0005-0000-0000-0000B3AC0000}"/>
    <cellStyle name="Percent 2 2 2 3 7 3" xfId="44199" xr:uid="{00000000-0005-0000-0000-0000B4AC0000}"/>
    <cellStyle name="Percent 2 2 2 3 7 3 2" xfId="44200" xr:uid="{00000000-0005-0000-0000-0000B5AC0000}"/>
    <cellStyle name="Percent 2 2 2 3 7 3 3" xfId="44201" xr:uid="{00000000-0005-0000-0000-0000B6AC0000}"/>
    <cellStyle name="Percent 2 2 2 3 7 4" xfId="44202" xr:uid="{00000000-0005-0000-0000-0000B7AC0000}"/>
    <cellStyle name="Percent 2 2 2 3 7 4 2" xfId="44203" xr:uid="{00000000-0005-0000-0000-0000B8AC0000}"/>
    <cellStyle name="Percent 2 2 2 3 7 4 3" xfId="44204" xr:uid="{00000000-0005-0000-0000-0000B9AC0000}"/>
    <cellStyle name="Percent 2 2 2 3 7 5" xfId="44205" xr:uid="{00000000-0005-0000-0000-0000BAAC0000}"/>
    <cellStyle name="Percent 2 2 2 3 7 5 2" xfId="44206" xr:uid="{00000000-0005-0000-0000-0000BBAC0000}"/>
    <cellStyle name="Percent 2 2 2 3 7 5 3" xfId="44207" xr:uid="{00000000-0005-0000-0000-0000BCAC0000}"/>
    <cellStyle name="Percent 2 2 2 3 7 6" xfId="44208" xr:uid="{00000000-0005-0000-0000-0000BDAC0000}"/>
    <cellStyle name="Percent 2 2 2 3 7 7" xfId="44209" xr:uid="{00000000-0005-0000-0000-0000BEAC0000}"/>
    <cellStyle name="Percent 2 2 2 3 8" xfId="44210" xr:uid="{00000000-0005-0000-0000-0000BFAC0000}"/>
    <cellStyle name="Percent 2 2 2 3 8 2" xfId="44211" xr:uid="{00000000-0005-0000-0000-0000C0AC0000}"/>
    <cellStyle name="Percent 2 2 2 3 8 2 2" xfId="44212" xr:uid="{00000000-0005-0000-0000-0000C1AC0000}"/>
    <cellStyle name="Percent 2 2 2 3 8 2 3" xfId="44213" xr:uid="{00000000-0005-0000-0000-0000C2AC0000}"/>
    <cellStyle name="Percent 2 2 2 3 8 3" xfId="44214" xr:uid="{00000000-0005-0000-0000-0000C3AC0000}"/>
    <cellStyle name="Percent 2 2 2 3 8 3 2" xfId="44215" xr:uid="{00000000-0005-0000-0000-0000C4AC0000}"/>
    <cellStyle name="Percent 2 2 2 3 8 3 3" xfId="44216" xr:uid="{00000000-0005-0000-0000-0000C5AC0000}"/>
    <cellStyle name="Percent 2 2 2 3 8 4" xfId="44217" xr:uid="{00000000-0005-0000-0000-0000C6AC0000}"/>
    <cellStyle name="Percent 2 2 2 3 8 4 2" xfId="44218" xr:uid="{00000000-0005-0000-0000-0000C7AC0000}"/>
    <cellStyle name="Percent 2 2 2 3 8 4 3" xfId="44219" xr:uid="{00000000-0005-0000-0000-0000C8AC0000}"/>
    <cellStyle name="Percent 2 2 2 3 8 5" xfId="44220" xr:uid="{00000000-0005-0000-0000-0000C9AC0000}"/>
    <cellStyle name="Percent 2 2 2 3 8 5 2" xfId="44221" xr:uid="{00000000-0005-0000-0000-0000CAAC0000}"/>
    <cellStyle name="Percent 2 2 2 3 8 5 3" xfId="44222" xr:uid="{00000000-0005-0000-0000-0000CBAC0000}"/>
    <cellStyle name="Percent 2 2 2 3 8 6" xfId="44223" xr:uid="{00000000-0005-0000-0000-0000CCAC0000}"/>
    <cellStyle name="Percent 2 2 2 3 8 7" xfId="44224" xr:uid="{00000000-0005-0000-0000-0000CDAC0000}"/>
    <cellStyle name="Percent 2 2 2 3 9" xfId="44225" xr:uid="{00000000-0005-0000-0000-0000CEAC0000}"/>
    <cellStyle name="Percent 2 2 2 3 9 2" xfId="44226" xr:uid="{00000000-0005-0000-0000-0000CFAC0000}"/>
    <cellStyle name="Percent 2 2 2 3 9 3" xfId="44227" xr:uid="{00000000-0005-0000-0000-0000D0AC0000}"/>
    <cellStyle name="Percent 2 2 2 4" xfId="1341" xr:uid="{00000000-0005-0000-0000-0000D1AC0000}"/>
    <cellStyle name="Percent 2 2 2 4 10" xfId="44228" xr:uid="{00000000-0005-0000-0000-0000D2AC0000}"/>
    <cellStyle name="Percent 2 2 2 4 11" xfId="44229" xr:uid="{00000000-0005-0000-0000-0000D3AC0000}"/>
    <cellStyle name="Percent 2 2 2 4 2" xfId="44230" xr:uid="{00000000-0005-0000-0000-0000D4AC0000}"/>
    <cellStyle name="Percent 2 2 2 4 2 2" xfId="44231" xr:uid="{00000000-0005-0000-0000-0000D5AC0000}"/>
    <cellStyle name="Percent 2 2 2 4 2 2 2" xfId="44232" xr:uid="{00000000-0005-0000-0000-0000D6AC0000}"/>
    <cellStyle name="Percent 2 2 2 4 2 2 2 2" xfId="44233" xr:uid="{00000000-0005-0000-0000-0000D7AC0000}"/>
    <cellStyle name="Percent 2 2 2 4 2 2 2 3" xfId="44234" xr:uid="{00000000-0005-0000-0000-0000D8AC0000}"/>
    <cellStyle name="Percent 2 2 2 4 2 2 3" xfId="44235" xr:uid="{00000000-0005-0000-0000-0000D9AC0000}"/>
    <cellStyle name="Percent 2 2 2 4 2 2 3 2" xfId="44236" xr:uid="{00000000-0005-0000-0000-0000DAAC0000}"/>
    <cellStyle name="Percent 2 2 2 4 2 2 3 3" xfId="44237" xr:uid="{00000000-0005-0000-0000-0000DBAC0000}"/>
    <cellStyle name="Percent 2 2 2 4 2 2 4" xfId="44238" xr:uid="{00000000-0005-0000-0000-0000DCAC0000}"/>
    <cellStyle name="Percent 2 2 2 4 2 2 4 2" xfId="44239" xr:uid="{00000000-0005-0000-0000-0000DDAC0000}"/>
    <cellStyle name="Percent 2 2 2 4 2 2 4 3" xfId="44240" xr:uid="{00000000-0005-0000-0000-0000DEAC0000}"/>
    <cellStyle name="Percent 2 2 2 4 2 2 5" xfId="44241" xr:uid="{00000000-0005-0000-0000-0000DFAC0000}"/>
    <cellStyle name="Percent 2 2 2 4 2 2 5 2" xfId="44242" xr:uid="{00000000-0005-0000-0000-0000E0AC0000}"/>
    <cellStyle name="Percent 2 2 2 4 2 2 5 3" xfId="44243" xr:uid="{00000000-0005-0000-0000-0000E1AC0000}"/>
    <cellStyle name="Percent 2 2 2 4 2 2 6" xfId="44244" xr:uid="{00000000-0005-0000-0000-0000E2AC0000}"/>
    <cellStyle name="Percent 2 2 2 4 2 2 7" xfId="44245" xr:uid="{00000000-0005-0000-0000-0000E3AC0000}"/>
    <cellStyle name="Percent 2 2 2 4 2 3" xfId="44246" xr:uid="{00000000-0005-0000-0000-0000E4AC0000}"/>
    <cellStyle name="Percent 2 2 2 4 2 3 2" xfId="44247" xr:uid="{00000000-0005-0000-0000-0000E5AC0000}"/>
    <cellStyle name="Percent 2 2 2 4 2 3 3" xfId="44248" xr:uid="{00000000-0005-0000-0000-0000E6AC0000}"/>
    <cellStyle name="Percent 2 2 2 4 2 4" xfId="44249" xr:uid="{00000000-0005-0000-0000-0000E7AC0000}"/>
    <cellStyle name="Percent 2 2 2 4 2 4 2" xfId="44250" xr:uid="{00000000-0005-0000-0000-0000E8AC0000}"/>
    <cellStyle name="Percent 2 2 2 4 2 4 3" xfId="44251" xr:uid="{00000000-0005-0000-0000-0000E9AC0000}"/>
    <cellStyle name="Percent 2 2 2 4 2 5" xfId="44252" xr:uid="{00000000-0005-0000-0000-0000EAAC0000}"/>
    <cellStyle name="Percent 2 2 2 4 2 5 2" xfId="44253" xr:uid="{00000000-0005-0000-0000-0000EBAC0000}"/>
    <cellStyle name="Percent 2 2 2 4 2 5 3" xfId="44254" xr:uid="{00000000-0005-0000-0000-0000ECAC0000}"/>
    <cellStyle name="Percent 2 2 2 4 2 6" xfId="44255" xr:uid="{00000000-0005-0000-0000-0000EDAC0000}"/>
    <cellStyle name="Percent 2 2 2 4 2 6 2" xfId="44256" xr:uid="{00000000-0005-0000-0000-0000EEAC0000}"/>
    <cellStyle name="Percent 2 2 2 4 2 6 3" xfId="44257" xr:uid="{00000000-0005-0000-0000-0000EFAC0000}"/>
    <cellStyle name="Percent 2 2 2 4 2 7" xfId="44258" xr:uid="{00000000-0005-0000-0000-0000F0AC0000}"/>
    <cellStyle name="Percent 2 2 2 4 2 8" xfId="44259" xr:uid="{00000000-0005-0000-0000-0000F1AC0000}"/>
    <cellStyle name="Percent 2 2 2 4 3" xfId="44260" xr:uid="{00000000-0005-0000-0000-0000F2AC0000}"/>
    <cellStyle name="Percent 2 2 2 4 3 2" xfId="44261" xr:uid="{00000000-0005-0000-0000-0000F3AC0000}"/>
    <cellStyle name="Percent 2 2 2 4 3 2 2" xfId="44262" xr:uid="{00000000-0005-0000-0000-0000F4AC0000}"/>
    <cellStyle name="Percent 2 2 2 4 3 2 3" xfId="44263" xr:uid="{00000000-0005-0000-0000-0000F5AC0000}"/>
    <cellStyle name="Percent 2 2 2 4 3 3" xfId="44264" xr:uid="{00000000-0005-0000-0000-0000F6AC0000}"/>
    <cellStyle name="Percent 2 2 2 4 3 3 2" xfId="44265" xr:uid="{00000000-0005-0000-0000-0000F7AC0000}"/>
    <cellStyle name="Percent 2 2 2 4 3 3 3" xfId="44266" xr:uid="{00000000-0005-0000-0000-0000F8AC0000}"/>
    <cellStyle name="Percent 2 2 2 4 3 4" xfId="44267" xr:uid="{00000000-0005-0000-0000-0000F9AC0000}"/>
    <cellStyle name="Percent 2 2 2 4 3 4 2" xfId="44268" xr:uid="{00000000-0005-0000-0000-0000FAAC0000}"/>
    <cellStyle name="Percent 2 2 2 4 3 4 3" xfId="44269" xr:uid="{00000000-0005-0000-0000-0000FBAC0000}"/>
    <cellStyle name="Percent 2 2 2 4 3 5" xfId="44270" xr:uid="{00000000-0005-0000-0000-0000FCAC0000}"/>
    <cellStyle name="Percent 2 2 2 4 3 5 2" xfId="44271" xr:uid="{00000000-0005-0000-0000-0000FDAC0000}"/>
    <cellStyle name="Percent 2 2 2 4 3 5 3" xfId="44272" xr:uid="{00000000-0005-0000-0000-0000FEAC0000}"/>
    <cellStyle name="Percent 2 2 2 4 3 6" xfId="44273" xr:uid="{00000000-0005-0000-0000-0000FFAC0000}"/>
    <cellStyle name="Percent 2 2 2 4 3 7" xfId="44274" xr:uid="{00000000-0005-0000-0000-000000AD0000}"/>
    <cellStyle name="Percent 2 2 2 4 4" xfId="44275" xr:uid="{00000000-0005-0000-0000-000001AD0000}"/>
    <cellStyle name="Percent 2 2 2 4 4 2" xfId="44276" xr:uid="{00000000-0005-0000-0000-000002AD0000}"/>
    <cellStyle name="Percent 2 2 2 4 4 2 2" xfId="44277" xr:uid="{00000000-0005-0000-0000-000003AD0000}"/>
    <cellStyle name="Percent 2 2 2 4 4 2 3" xfId="44278" xr:uid="{00000000-0005-0000-0000-000004AD0000}"/>
    <cellStyle name="Percent 2 2 2 4 4 3" xfId="44279" xr:uid="{00000000-0005-0000-0000-000005AD0000}"/>
    <cellStyle name="Percent 2 2 2 4 4 3 2" xfId="44280" xr:uid="{00000000-0005-0000-0000-000006AD0000}"/>
    <cellStyle name="Percent 2 2 2 4 4 3 3" xfId="44281" xr:uid="{00000000-0005-0000-0000-000007AD0000}"/>
    <cellStyle name="Percent 2 2 2 4 4 4" xfId="44282" xr:uid="{00000000-0005-0000-0000-000008AD0000}"/>
    <cellStyle name="Percent 2 2 2 4 4 4 2" xfId="44283" xr:uid="{00000000-0005-0000-0000-000009AD0000}"/>
    <cellStyle name="Percent 2 2 2 4 4 4 3" xfId="44284" xr:uid="{00000000-0005-0000-0000-00000AAD0000}"/>
    <cellStyle name="Percent 2 2 2 4 4 5" xfId="44285" xr:uid="{00000000-0005-0000-0000-00000BAD0000}"/>
    <cellStyle name="Percent 2 2 2 4 4 5 2" xfId="44286" xr:uid="{00000000-0005-0000-0000-00000CAD0000}"/>
    <cellStyle name="Percent 2 2 2 4 4 5 3" xfId="44287" xr:uid="{00000000-0005-0000-0000-00000DAD0000}"/>
    <cellStyle name="Percent 2 2 2 4 4 6" xfId="44288" xr:uid="{00000000-0005-0000-0000-00000EAD0000}"/>
    <cellStyle name="Percent 2 2 2 4 4 7" xfId="44289" xr:uid="{00000000-0005-0000-0000-00000FAD0000}"/>
    <cellStyle name="Percent 2 2 2 4 5" xfId="44290" xr:uid="{00000000-0005-0000-0000-000010AD0000}"/>
    <cellStyle name="Percent 2 2 2 4 5 2" xfId="44291" xr:uid="{00000000-0005-0000-0000-000011AD0000}"/>
    <cellStyle name="Percent 2 2 2 4 5 2 2" xfId="44292" xr:uid="{00000000-0005-0000-0000-000012AD0000}"/>
    <cellStyle name="Percent 2 2 2 4 5 2 3" xfId="44293" xr:uid="{00000000-0005-0000-0000-000013AD0000}"/>
    <cellStyle name="Percent 2 2 2 4 5 3" xfId="44294" xr:uid="{00000000-0005-0000-0000-000014AD0000}"/>
    <cellStyle name="Percent 2 2 2 4 5 3 2" xfId="44295" xr:uid="{00000000-0005-0000-0000-000015AD0000}"/>
    <cellStyle name="Percent 2 2 2 4 5 3 3" xfId="44296" xr:uid="{00000000-0005-0000-0000-000016AD0000}"/>
    <cellStyle name="Percent 2 2 2 4 5 4" xfId="44297" xr:uid="{00000000-0005-0000-0000-000017AD0000}"/>
    <cellStyle name="Percent 2 2 2 4 5 4 2" xfId="44298" xr:uid="{00000000-0005-0000-0000-000018AD0000}"/>
    <cellStyle name="Percent 2 2 2 4 5 4 3" xfId="44299" xr:uid="{00000000-0005-0000-0000-000019AD0000}"/>
    <cellStyle name="Percent 2 2 2 4 5 5" xfId="44300" xr:uid="{00000000-0005-0000-0000-00001AAD0000}"/>
    <cellStyle name="Percent 2 2 2 4 5 5 2" xfId="44301" xr:uid="{00000000-0005-0000-0000-00001BAD0000}"/>
    <cellStyle name="Percent 2 2 2 4 5 5 3" xfId="44302" xr:uid="{00000000-0005-0000-0000-00001CAD0000}"/>
    <cellStyle name="Percent 2 2 2 4 5 6" xfId="44303" xr:uid="{00000000-0005-0000-0000-00001DAD0000}"/>
    <cellStyle name="Percent 2 2 2 4 5 7" xfId="44304" xr:uid="{00000000-0005-0000-0000-00001EAD0000}"/>
    <cellStyle name="Percent 2 2 2 4 6" xfId="44305" xr:uid="{00000000-0005-0000-0000-00001FAD0000}"/>
    <cellStyle name="Percent 2 2 2 4 6 2" xfId="44306" xr:uid="{00000000-0005-0000-0000-000020AD0000}"/>
    <cellStyle name="Percent 2 2 2 4 6 3" xfId="44307" xr:uid="{00000000-0005-0000-0000-000021AD0000}"/>
    <cellStyle name="Percent 2 2 2 4 7" xfId="44308" xr:uid="{00000000-0005-0000-0000-000022AD0000}"/>
    <cellStyle name="Percent 2 2 2 4 7 2" xfId="44309" xr:uid="{00000000-0005-0000-0000-000023AD0000}"/>
    <cellStyle name="Percent 2 2 2 4 7 3" xfId="44310" xr:uid="{00000000-0005-0000-0000-000024AD0000}"/>
    <cellStyle name="Percent 2 2 2 4 8" xfId="44311" xr:uid="{00000000-0005-0000-0000-000025AD0000}"/>
    <cellStyle name="Percent 2 2 2 4 8 2" xfId="44312" xr:uid="{00000000-0005-0000-0000-000026AD0000}"/>
    <cellStyle name="Percent 2 2 2 4 8 3" xfId="44313" xr:uid="{00000000-0005-0000-0000-000027AD0000}"/>
    <cellStyle name="Percent 2 2 2 4 9" xfId="44314" xr:uid="{00000000-0005-0000-0000-000028AD0000}"/>
    <cellStyle name="Percent 2 2 2 4 9 2" xfId="44315" xr:uid="{00000000-0005-0000-0000-000029AD0000}"/>
    <cellStyle name="Percent 2 2 2 4 9 3" xfId="44316" xr:uid="{00000000-0005-0000-0000-00002AAD0000}"/>
    <cellStyle name="Percent 2 2 2 5" xfId="44317" xr:uid="{00000000-0005-0000-0000-00002BAD0000}"/>
    <cellStyle name="Percent 2 2 2 5 2" xfId="44318" xr:uid="{00000000-0005-0000-0000-00002CAD0000}"/>
    <cellStyle name="Percent 2 2 2 5 2 2" xfId="44319" xr:uid="{00000000-0005-0000-0000-00002DAD0000}"/>
    <cellStyle name="Percent 2 2 2 5 2 2 2" xfId="44320" xr:uid="{00000000-0005-0000-0000-00002EAD0000}"/>
    <cellStyle name="Percent 2 2 2 5 2 2 3" xfId="44321" xr:uid="{00000000-0005-0000-0000-00002FAD0000}"/>
    <cellStyle name="Percent 2 2 2 5 2 3" xfId="44322" xr:uid="{00000000-0005-0000-0000-000030AD0000}"/>
    <cellStyle name="Percent 2 2 2 5 2 3 2" xfId="44323" xr:uid="{00000000-0005-0000-0000-000031AD0000}"/>
    <cellStyle name="Percent 2 2 2 5 2 3 3" xfId="44324" xr:uid="{00000000-0005-0000-0000-000032AD0000}"/>
    <cellStyle name="Percent 2 2 2 5 2 4" xfId="44325" xr:uid="{00000000-0005-0000-0000-000033AD0000}"/>
    <cellStyle name="Percent 2 2 2 5 2 4 2" xfId="44326" xr:uid="{00000000-0005-0000-0000-000034AD0000}"/>
    <cellStyle name="Percent 2 2 2 5 2 4 3" xfId="44327" xr:uid="{00000000-0005-0000-0000-000035AD0000}"/>
    <cellStyle name="Percent 2 2 2 5 2 5" xfId="44328" xr:uid="{00000000-0005-0000-0000-000036AD0000}"/>
    <cellStyle name="Percent 2 2 2 5 2 5 2" xfId="44329" xr:uid="{00000000-0005-0000-0000-000037AD0000}"/>
    <cellStyle name="Percent 2 2 2 5 2 5 3" xfId="44330" xr:uid="{00000000-0005-0000-0000-000038AD0000}"/>
    <cellStyle name="Percent 2 2 2 5 2 6" xfId="44331" xr:uid="{00000000-0005-0000-0000-000039AD0000}"/>
    <cellStyle name="Percent 2 2 2 5 2 7" xfId="44332" xr:uid="{00000000-0005-0000-0000-00003AAD0000}"/>
    <cellStyle name="Percent 2 2 2 5 3" xfId="44333" xr:uid="{00000000-0005-0000-0000-00003BAD0000}"/>
    <cellStyle name="Percent 2 2 2 5 3 2" xfId="44334" xr:uid="{00000000-0005-0000-0000-00003CAD0000}"/>
    <cellStyle name="Percent 2 2 2 5 3 3" xfId="44335" xr:uid="{00000000-0005-0000-0000-00003DAD0000}"/>
    <cellStyle name="Percent 2 2 2 5 4" xfId="44336" xr:uid="{00000000-0005-0000-0000-00003EAD0000}"/>
    <cellStyle name="Percent 2 2 2 5 4 2" xfId="44337" xr:uid="{00000000-0005-0000-0000-00003FAD0000}"/>
    <cellStyle name="Percent 2 2 2 5 4 3" xfId="44338" xr:uid="{00000000-0005-0000-0000-000040AD0000}"/>
    <cellStyle name="Percent 2 2 2 5 5" xfId="44339" xr:uid="{00000000-0005-0000-0000-000041AD0000}"/>
    <cellStyle name="Percent 2 2 2 5 5 2" xfId="44340" xr:uid="{00000000-0005-0000-0000-000042AD0000}"/>
    <cellStyle name="Percent 2 2 2 5 5 3" xfId="44341" xr:uid="{00000000-0005-0000-0000-000043AD0000}"/>
    <cellStyle name="Percent 2 2 2 5 6" xfId="44342" xr:uid="{00000000-0005-0000-0000-000044AD0000}"/>
    <cellStyle name="Percent 2 2 2 5 6 2" xfId="44343" xr:uid="{00000000-0005-0000-0000-000045AD0000}"/>
    <cellStyle name="Percent 2 2 2 5 6 3" xfId="44344" xr:uid="{00000000-0005-0000-0000-000046AD0000}"/>
    <cellStyle name="Percent 2 2 2 5 7" xfId="44345" xr:uid="{00000000-0005-0000-0000-000047AD0000}"/>
    <cellStyle name="Percent 2 2 2 5 8" xfId="44346" xr:uid="{00000000-0005-0000-0000-000048AD0000}"/>
    <cellStyle name="Percent 2 2 2 6" xfId="44347" xr:uid="{00000000-0005-0000-0000-000049AD0000}"/>
    <cellStyle name="Percent 2 2 2 6 2" xfId="44348" xr:uid="{00000000-0005-0000-0000-00004AAD0000}"/>
    <cellStyle name="Percent 2 2 2 6 2 2" xfId="44349" xr:uid="{00000000-0005-0000-0000-00004BAD0000}"/>
    <cellStyle name="Percent 2 2 2 6 2 2 2" xfId="44350" xr:uid="{00000000-0005-0000-0000-00004CAD0000}"/>
    <cellStyle name="Percent 2 2 2 6 2 2 3" xfId="44351" xr:uid="{00000000-0005-0000-0000-00004DAD0000}"/>
    <cellStyle name="Percent 2 2 2 6 2 3" xfId="44352" xr:uid="{00000000-0005-0000-0000-00004EAD0000}"/>
    <cellStyle name="Percent 2 2 2 6 2 3 2" xfId="44353" xr:uid="{00000000-0005-0000-0000-00004FAD0000}"/>
    <cellStyle name="Percent 2 2 2 6 2 3 3" xfId="44354" xr:uid="{00000000-0005-0000-0000-000050AD0000}"/>
    <cellStyle name="Percent 2 2 2 6 2 4" xfId="44355" xr:uid="{00000000-0005-0000-0000-000051AD0000}"/>
    <cellStyle name="Percent 2 2 2 6 2 4 2" xfId="44356" xr:uid="{00000000-0005-0000-0000-000052AD0000}"/>
    <cellStyle name="Percent 2 2 2 6 2 4 3" xfId="44357" xr:uid="{00000000-0005-0000-0000-000053AD0000}"/>
    <cellStyle name="Percent 2 2 2 6 2 5" xfId="44358" xr:uid="{00000000-0005-0000-0000-000054AD0000}"/>
    <cellStyle name="Percent 2 2 2 6 2 5 2" xfId="44359" xr:uid="{00000000-0005-0000-0000-000055AD0000}"/>
    <cellStyle name="Percent 2 2 2 6 2 5 3" xfId="44360" xr:uid="{00000000-0005-0000-0000-000056AD0000}"/>
    <cellStyle name="Percent 2 2 2 6 2 6" xfId="44361" xr:uid="{00000000-0005-0000-0000-000057AD0000}"/>
    <cellStyle name="Percent 2 2 2 6 2 7" xfId="44362" xr:uid="{00000000-0005-0000-0000-000058AD0000}"/>
    <cellStyle name="Percent 2 2 2 6 3" xfId="44363" xr:uid="{00000000-0005-0000-0000-000059AD0000}"/>
    <cellStyle name="Percent 2 2 2 6 3 2" xfId="44364" xr:uid="{00000000-0005-0000-0000-00005AAD0000}"/>
    <cellStyle name="Percent 2 2 2 6 3 3" xfId="44365" xr:uid="{00000000-0005-0000-0000-00005BAD0000}"/>
    <cellStyle name="Percent 2 2 2 6 4" xfId="44366" xr:uid="{00000000-0005-0000-0000-00005CAD0000}"/>
    <cellStyle name="Percent 2 2 2 6 4 2" xfId="44367" xr:uid="{00000000-0005-0000-0000-00005DAD0000}"/>
    <cellStyle name="Percent 2 2 2 6 4 3" xfId="44368" xr:uid="{00000000-0005-0000-0000-00005EAD0000}"/>
    <cellStyle name="Percent 2 2 2 6 5" xfId="44369" xr:uid="{00000000-0005-0000-0000-00005FAD0000}"/>
    <cellStyle name="Percent 2 2 2 6 5 2" xfId="44370" xr:uid="{00000000-0005-0000-0000-000060AD0000}"/>
    <cellStyle name="Percent 2 2 2 6 5 3" xfId="44371" xr:uid="{00000000-0005-0000-0000-000061AD0000}"/>
    <cellStyle name="Percent 2 2 2 6 6" xfId="44372" xr:uid="{00000000-0005-0000-0000-000062AD0000}"/>
    <cellStyle name="Percent 2 2 2 6 6 2" xfId="44373" xr:uid="{00000000-0005-0000-0000-000063AD0000}"/>
    <cellStyle name="Percent 2 2 2 6 6 3" xfId="44374" xr:uid="{00000000-0005-0000-0000-000064AD0000}"/>
    <cellStyle name="Percent 2 2 2 6 7" xfId="44375" xr:uid="{00000000-0005-0000-0000-000065AD0000}"/>
    <cellStyle name="Percent 2 2 2 6 8" xfId="44376" xr:uid="{00000000-0005-0000-0000-000066AD0000}"/>
    <cellStyle name="Percent 2 2 2 7" xfId="44377" xr:uid="{00000000-0005-0000-0000-000067AD0000}"/>
    <cellStyle name="Percent 2 2 2 7 2" xfId="44378" xr:uid="{00000000-0005-0000-0000-000068AD0000}"/>
    <cellStyle name="Percent 2 2 2 7 2 2" xfId="44379" xr:uid="{00000000-0005-0000-0000-000069AD0000}"/>
    <cellStyle name="Percent 2 2 2 7 2 3" xfId="44380" xr:uid="{00000000-0005-0000-0000-00006AAD0000}"/>
    <cellStyle name="Percent 2 2 2 7 3" xfId="44381" xr:uid="{00000000-0005-0000-0000-00006BAD0000}"/>
    <cellStyle name="Percent 2 2 2 7 3 2" xfId="44382" xr:uid="{00000000-0005-0000-0000-00006CAD0000}"/>
    <cellStyle name="Percent 2 2 2 7 3 3" xfId="44383" xr:uid="{00000000-0005-0000-0000-00006DAD0000}"/>
    <cellStyle name="Percent 2 2 2 7 4" xfId="44384" xr:uid="{00000000-0005-0000-0000-00006EAD0000}"/>
    <cellStyle name="Percent 2 2 2 7 4 2" xfId="44385" xr:uid="{00000000-0005-0000-0000-00006FAD0000}"/>
    <cellStyle name="Percent 2 2 2 7 4 3" xfId="44386" xr:uid="{00000000-0005-0000-0000-000070AD0000}"/>
    <cellStyle name="Percent 2 2 2 7 5" xfId="44387" xr:uid="{00000000-0005-0000-0000-000071AD0000}"/>
    <cellStyle name="Percent 2 2 2 7 5 2" xfId="44388" xr:uid="{00000000-0005-0000-0000-000072AD0000}"/>
    <cellStyle name="Percent 2 2 2 7 5 3" xfId="44389" xr:uid="{00000000-0005-0000-0000-000073AD0000}"/>
    <cellStyle name="Percent 2 2 2 7 6" xfId="44390" xr:uid="{00000000-0005-0000-0000-000074AD0000}"/>
    <cellStyle name="Percent 2 2 2 7 7" xfId="44391" xr:uid="{00000000-0005-0000-0000-000075AD0000}"/>
    <cellStyle name="Percent 2 2 2 8" xfId="44392" xr:uid="{00000000-0005-0000-0000-000076AD0000}"/>
    <cellStyle name="Percent 2 2 2 8 2" xfId="44393" xr:uid="{00000000-0005-0000-0000-000077AD0000}"/>
    <cellStyle name="Percent 2 2 2 8 2 2" xfId="44394" xr:uid="{00000000-0005-0000-0000-000078AD0000}"/>
    <cellStyle name="Percent 2 2 2 8 2 3" xfId="44395" xr:uid="{00000000-0005-0000-0000-000079AD0000}"/>
    <cellStyle name="Percent 2 2 2 8 3" xfId="44396" xr:uid="{00000000-0005-0000-0000-00007AAD0000}"/>
    <cellStyle name="Percent 2 2 2 8 3 2" xfId="44397" xr:uid="{00000000-0005-0000-0000-00007BAD0000}"/>
    <cellStyle name="Percent 2 2 2 8 3 3" xfId="44398" xr:uid="{00000000-0005-0000-0000-00007CAD0000}"/>
    <cellStyle name="Percent 2 2 2 8 4" xfId="44399" xr:uid="{00000000-0005-0000-0000-00007DAD0000}"/>
    <cellStyle name="Percent 2 2 2 8 4 2" xfId="44400" xr:uid="{00000000-0005-0000-0000-00007EAD0000}"/>
    <cellStyle name="Percent 2 2 2 8 4 3" xfId="44401" xr:uid="{00000000-0005-0000-0000-00007FAD0000}"/>
    <cellStyle name="Percent 2 2 2 8 5" xfId="44402" xr:uid="{00000000-0005-0000-0000-000080AD0000}"/>
    <cellStyle name="Percent 2 2 2 8 5 2" xfId="44403" xr:uid="{00000000-0005-0000-0000-000081AD0000}"/>
    <cellStyle name="Percent 2 2 2 8 5 3" xfId="44404" xr:uid="{00000000-0005-0000-0000-000082AD0000}"/>
    <cellStyle name="Percent 2 2 2 8 6" xfId="44405" xr:uid="{00000000-0005-0000-0000-000083AD0000}"/>
    <cellStyle name="Percent 2 2 2 8 7" xfId="44406" xr:uid="{00000000-0005-0000-0000-000084AD0000}"/>
    <cellStyle name="Percent 2 2 2 9" xfId="44407" xr:uid="{00000000-0005-0000-0000-000085AD0000}"/>
    <cellStyle name="Percent 2 2 2 9 2" xfId="44408" xr:uid="{00000000-0005-0000-0000-000086AD0000}"/>
    <cellStyle name="Percent 2 2 2 9 2 2" xfId="44409" xr:uid="{00000000-0005-0000-0000-000087AD0000}"/>
    <cellStyle name="Percent 2 2 2 9 2 3" xfId="44410" xr:uid="{00000000-0005-0000-0000-000088AD0000}"/>
    <cellStyle name="Percent 2 2 2 9 3" xfId="44411" xr:uid="{00000000-0005-0000-0000-000089AD0000}"/>
    <cellStyle name="Percent 2 2 2 9 3 2" xfId="44412" xr:uid="{00000000-0005-0000-0000-00008AAD0000}"/>
    <cellStyle name="Percent 2 2 2 9 3 3" xfId="44413" xr:uid="{00000000-0005-0000-0000-00008BAD0000}"/>
    <cellStyle name="Percent 2 2 2 9 4" xfId="44414" xr:uid="{00000000-0005-0000-0000-00008CAD0000}"/>
    <cellStyle name="Percent 2 2 2 9 4 2" xfId="44415" xr:uid="{00000000-0005-0000-0000-00008DAD0000}"/>
    <cellStyle name="Percent 2 2 2 9 4 3" xfId="44416" xr:uid="{00000000-0005-0000-0000-00008EAD0000}"/>
    <cellStyle name="Percent 2 2 2 9 5" xfId="44417" xr:uid="{00000000-0005-0000-0000-00008FAD0000}"/>
    <cellStyle name="Percent 2 2 2 9 5 2" xfId="44418" xr:uid="{00000000-0005-0000-0000-000090AD0000}"/>
    <cellStyle name="Percent 2 2 2 9 5 3" xfId="44419" xr:uid="{00000000-0005-0000-0000-000091AD0000}"/>
    <cellStyle name="Percent 2 2 2 9 6" xfId="44420" xr:uid="{00000000-0005-0000-0000-000092AD0000}"/>
    <cellStyle name="Percent 2 2 2 9 7" xfId="44421" xr:uid="{00000000-0005-0000-0000-000093AD0000}"/>
    <cellStyle name="Percent 2 2 3" xfId="1342" xr:uid="{00000000-0005-0000-0000-000094AD0000}"/>
    <cellStyle name="Percent 2 2 3 10" xfId="44423" xr:uid="{00000000-0005-0000-0000-000095AD0000}"/>
    <cellStyle name="Percent 2 2 3 10 2" xfId="44424" xr:uid="{00000000-0005-0000-0000-000096AD0000}"/>
    <cellStyle name="Percent 2 2 3 10 3" xfId="44425" xr:uid="{00000000-0005-0000-0000-000097AD0000}"/>
    <cellStyle name="Percent 2 2 3 11" xfId="44426" xr:uid="{00000000-0005-0000-0000-000098AD0000}"/>
    <cellStyle name="Percent 2 2 3 11 2" xfId="44427" xr:uid="{00000000-0005-0000-0000-000099AD0000}"/>
    <cellStyle name="Percent 2 2 3 11 3" xfId="44428" xr:uid="{00000000-0005-0000-0000-00009AAD0000}"/>
    <cellStyle name="Percent 2 2 3 12" xfId="44429" xr:uid="{00000000-0005-0000-0000-00009BAD0000}"/>
    <cellStyle name="Percent 2 2 3 12 2" xfId="44430" xr:uid="{00000000-0005-0000-0000-00009CAD0000}"/>
    <cellStyle name="Percent 2 2 3 12 3" xfId="44431" xr:uid="{00000000-0005-0000-0000-00009DAD0000}"/>
    <cellStyle name="Percent 2 2 3 13" xfId="44432" xr:uid="{00000000-0005-0000-0000-00009EAD0000}"/>
    <cellStyle name="Percent 2 2 3 13 2" xfId="44433" xr:uid="{00000000-0005-0000-0000-00009FAD0000}"/>
    <cellStyle name="Percent 2 2 3 13 3" xfId="44434" xr:uid="{00000000-0005-0000-0000-0000A0AD0000}"/>
    <cellStyle name="Percent 2 2 3 14" xfId="44435" xr:uid="{00000000-0005-0000-0000-0000A1AD0000}"/>
    <cellStyle name="Percent 2 2 3 15" xfId="44436" xr:uid="{00000000-0005-0000-0000-0000A2AD0000}"/>
    <cellStyle name="Percent 2 2 3 16" xfId="44422" xr:uid="{00000000-0005-0000-0000-0000A3AD0000}"/>
    <cellStyle name="Percent 2 2 3 2" xfId="44437" xr:uid="{00000000-0005-0000-0000-0000A4AD0000}"/>
    <cellStyle name="Percent 2 2 3 2 10" xfId="44438" xr:uid="{00000000-0005-0000-0000-0000A5AD0000}"/>
    <cellStyle name="Percent 2 2 3 2 10 2" xfId="44439" xr:uid="{00000000-0005-0000-0000-0000A6AD0000}"/>
    <cellStyle name="Percent 2 2 3 2 10 3" xfId="44440" xr:uid="{00000000-0005-0000-0000-0000A7AD0000}"/>
    <cellStyle name="Percent 2 2 3 2 11" xfId="44441" xr:uid="{00000000-0005-0000-0000-0000A8AD0000}"/>
    <cellStyle name="Percent 2 2 3 2 11 2" xfId="44442" xr:uid="{00000000-0005-0000-0000-0000A9AD0000}"/>
    <cellStyle name="Percent 2 2 3 2 11 3" xfId="44443" xr:uid="{00000000-0005-0000-0000-0000AAAD0000}"/>
    <cellStyle name="Percent 2 2 3 2 12" xfId="44444" xr:uid="{00000000-0005-0000-0000-0000ABAD0000}"/>
    <cellStyle name="Percent 2 2 3 2 12 2" xfId="44445" xr:uid="{00000000-0005-0000-0000-0000ACAD0000}"/>
    <cellStyle name="Percent 2 2 3 2 12 3" xfId="44446" xr:uid="{00000000-0005-0000-0000-0000ADAD0000}"/>
    <cellStyle name="Percent 2 2 3 2 13" xfId="44447" xr:uid="{00000000-0005-0000-0000-0000AEAD0000}"/>
    <cellStyle name="Percent 2 2 3 2 14" xfId="44448" xr:uid="{00000000-0005-0000-0000-0000AFAD0000}"/>
    <cellStyle name="Percent 2 2 3 2 2" xfId="44449" xr:uid="{00000000-0005-0000-0000-0000B0AD0000}"/>
    <cellStyle name="Percent 2 2 3 2 2 10" xfId="44450" xr:uid="{00000000-0005-0000-0000-0000B1AD0000}"/>
    <cellStyle name="Percent 2 2 3 2 2 11" xfId="44451" xr:uid="{00000000-0005-0000-0000-0000B2AD0000}"/>
    <cellStyle name="Percent 2 2 3 2 2 2" xfId="44452" xr:uid="{00000000-0005-0000-0000-0000B3AD0000}"/>
    <cellStyle name="Percent 2 2 3 2 2 2 2" xfId="44453" xr:uid="{00000000-0005-0000-0000-0000B4AD0000}"/>
    <cellStyle name="Percent 2 2 3 2 2 2 2 2" xfId="44454" xr:uid="{00000000-0005-0000-0000-0000B5AD0000}"/>
    <cellStyle name="Percent 2 2 3 2 2 2 2 2 2" xfId="44455" xr:uid="{00000000-0005-0000-0000-0000B6AD0000}"/>
    <cellStyle name="Percent 2 2 3 2 2 2 2 2 3" xfId="44456" xr:uid="{00000000-0005-0000-0000-0000B7AD0000}"/>
    <cellStyle name="Percent 2 2 3 2 2 2 2 3" xfId="44457" xr:uid="{00000000-0005-0000-0000-0000B8AD0000}"/>
    <cellStyle name="Percent 2 2 3 2 2 2 2 3 2" xfId="44458" xr:uid="{00000000-0005-0000-0000-0000B9AD0000}"/>
    <cellStyle name="Percent 2 2 3 2 2 2 2 3 3" xfId="44459" xr:uid="{00000000-0005-0000-0000-0000BAAD0000}"/>
    <cellStyle name="Percent 2 2 3 2 2 2 2 4" xfId="44460" xr:uid="{00000000-0005-0000-0000-0000BBAD0000}"/>
    <cellStyle name="Percent 2 2 3 2 2 2 2 4 2" xfId="44461" xr:uid="{00000000-0005-0000-0000-0000BCAD0000}"/>
    <cellStyle name="Percent 2 2 3 2 2 2 2 4 3" xfId="44462" xr:uid="{00000000-0005-0000-0000-0000BDAD0000}"/>
    <cellStyle name="Percent 2 2 3 2 2 2 2 5" xfId="44463" xr:uid="{00000000-0005-0000-0000-0000BEAD0000}"/>
    <cellStyle name="Percent 2 2 3 2 2 2 2 5 2" xfId="44464" xr:uid="{00000000-0005-0000-0000-0000BFAD0000}"/>
    <cellStyle name="Percent 2 2 3 2 2 2 2 5 3" xfId="44465" xr:uid="{00000000-0005-0000-0000-0000C0AD0000}"/>
    <cellStyle name="Percent 2 2 3 2 2 2 2 6" xfId="44466" xr:uid="{00000000-0005-0000-0000-0000C1AD0000}"/>
    <cellStyle name="Percent 2 2 3 2 2 2 2 7" xfId="44467" xr:uid="{00000000-0005-0000-0000-0000C2AD0000}"/>
    <cellStyle name="Percent 2 2 3 2 2 2 3" xfId="44468" xr:uid="{00000000-0005-0000-0000-0000C3AD0000}"/>
    <cellStyle name="Percent 2 2 3 2 2 2 3 2" xfId="44469" xr:uid="{00000000-0005-0000-0000-0000C4AD0000}"/>
    <cellStyle name="Percent 2 2 3 2 2 2 3 3" xfId="44470" xr:uid="{00000000-0005-0000-0000-0000C5AD0000}"/>
    <cellStyle name="Percent 2 2 3 2 2 2 4" xfId="44471" xr:uid="{00000000-0005-0000-0000-0000C6AD0000}"/>
    <cellStyle name="Percent 2 2 3 2 2 2 4 2" xfId="44472" xr:uid="{00000000-0005-0000-0000-0000C7AD0000}"/>
    <cellStyle name="Percent 2 2 3 2 2 2 4 3" xfId="44473" xr:uid="{00000000-0005-0000-0000-0000C8AD0000}"/>
    <cellStyle name="Percent 2 2 3 2 2 2 5" xfId="44474" xr:uid="{00000000-0005-0000-0000-0000C9AD0000}"/>
    <cellStyle name="Percent 2 2 3 2 2 2 5 2" xfId="44475" xr:uid="{00000000-0005-0000-0000-0000CAAD0000}"/>
    <cellStyle name="Percent 2 2 3 2 2 2 5 3" xfId="44476" xr:uid="{00000000-0005-0000-0000-0000CBAD0000}"/>
    <cellStyle name="Percent 2 2 3 2 2 2 6" xfId="44477" xr:uid="{00000000-0005-0000-0000-0000CCAD0000}"/>
    <cellStyle name="Percent 2 2 3 2 2 2 6 2" xfId="44478" xr:uid="{00000000-0005-0000-0000-0000CDAD0000}"/>
    <cellStyle name="Percent 2 2 3 2 2 2 6 3" xfId="44479" xr:uid="{00000000-0005-0000-0000-0000CEAD0000}"/>
    <cellStyle name="Percent 2 2 3 2 2 2 7" xfId="44480" xr:uid="{00000000-0005-0000-0000-0000CFAD0000}"/>
    <cellStyle name="Percent 2 2 3 2 2 2 8" xfId="44481" xr:uid="{00000000-0005-0000-0000-0000D0AD0000}"/>
    <cellStyle name="Percent 2 2 3 2 2 3" xfId="44482" xr:uid="{00000000-0005-0000-0000-0000D1AD0000}"/>
    <cellStyle name="Percent 2 2 3 2 2 3 2" xfId="44483" xr:uid="{00000000-0005-0000-0000-0000D2AD0000}"/>
    <cellStyle name="Percent 2 2 3 2 2 3 2 2" xfId="44484" xr:uid="{00000000-0005-0000-0000-0000D3AD0000}"/>
    <cellStyle name="Percent 2 2 3 2 2 3 2 3" xfId="44485" xr:uid="{00000000-0005-0000-0000-0000D4AD0000}"/>
    <cellStyle name="Percent 2 2 3 2 2 3 3" xfId="44486" xr:uid="{00000000-0005-0000-0000-0000D5AD0000}"/>
    <cellStyle name="Percent 2 2 3 2 2 3 3 2" xfId="44487" xr:uid="{00000000-0005-0000-0000-0000D6AD0000}"/>
    <cellStyle name="Percent 2 2 3 2 2 3 3 3" xfId="44488" xr:uid="{00000000-0005-0000-0000-0000D7AD0000}"/>
    <cellStyle name="Percent 2 2 3 2 2 3 4" xfId="44489" xr:uid="{00000000-0005-0000-0000-0000D8AD0000}"/>
    <cellStyle name="Percent 2 2 3 2 2 3 4 2" xfId="44490" xr:uid="{00000000-0005-0000-0000-0000D9AD0000}"/>
    <cellStyle name="Percent 2 2 3 2 2 3 4 3" xfId="44491" xr:uid="{00000000-0005-0000-0000-0000DAAD0000}"/>
    <cellStyle name="Percent 2 2 3 2 2 3 5" xfId="44492" xr:uid="{00000000-0005-0000-0000-0000DBAD0000}"/>
    <cellStyle name="Percent 2 2 3 2 2 3 5 2" xfId="44493" xr:uid="{00000000-0005-0000-0000-0000DCAD0000}"/>
    <cellStyle name="Percent 2 2 3 2 2 3 5 3" xfId="44494" xr:uid="{00000000-0005-0000-0000-0000DDAD0000}"/>
    <cellStyle name="Percent 2 2 3 2 2 3 6" xfId="44495" xr:uid="{00000000-0005-0000-0000-0000DEAD0000}"/>
    <cellStyle name="Percent 2 2 3 2 2 3 7" xfId="44496" xr:uid="{00000000-0005-0000-0000-0000DFAD0000}"/>
    <cellStyle name="Percent 2 2 3 2 2 4" xfId="44497" xr:uid="{00000000-0005-0000-0000-0000E0AD0000}"/>
    <cellStyle name="Percent 2 2 3 2 2 4 2" xfId="44498" xr:uid="{00000000-0005-0000-0000-0000E1AD0000}"/>
    <cellStyle name="Percent 2 2 3 2 2 4 2 2" xfId="44499" xr:uid="{00000000-0005-0000-0000-0000E2AD0000}"/>
    <cellStyle name="Percent 2 2 3 2 2 4 2 3" xfId="44500" xr:uid="{00000000-0005-0000-0000-0000E3AD0000}"/>
    <cellStyle name="Percent 2 2 3 2 2 4 3" xfId="44501" xr:uid="{00000000-0005-0000-0000-0000E4AD0000}"/>
    <cellStyle name="Percent 2 2 3 2 2 4 3 2" xfId="44502" xr:uid="{00000000-0005-0000-0000-0000E5AD0000}"/>
    <cellStyle name="Percent 2 2 3 2 2 4 3 3" xfId="44503" xr:uid="{00000000-0005-0000-0000-0000E6AD0000}"/>
    <cellStyle name="Percent 2 2 3 2 2 4 4" xfId="44504" xr:uid="{00000000-0005-0000-0000-0000E7AD0000}"/>
    <cellStyle name="Percent 2 2 3 2 2 4 4 2" xfId="44505" xr:uid="{00000000-0005-0000-0000-0000E8AD0000}"/>
    <cellStyle name="Percent 2 2 3 2 2 4 4 3" xfId="44506" xr:uid="{00000000-0005-0000-0000-0000E9AD0000}"/>
    <cellStyle name="Percent 2 2 3 2 2 4 5" xfId="44507" xr:uid="{00000000-0005-0000-0000-0000EAAD0000}"/>
    <cellStyle name="Percent 2 2 3 2 2 4 5 2" xfId="44508" xr:uid="{00000000-0005-0000-0000-0000EBAD0000}"/>
    <cellStyle name="Percent 2 2 3 2 2 4 5 3" xfId="44509" xr:uid="{00000000-0005-0000-0000-0000ECAD0000}"/>
    <cellStyle name="Percent 2 2 3 2 2 4 6" xfId="44510" xr:uid="{00000000-0005-0000-0000-0000EDAD0000}"/>
    <cellStyle name="Percent 2 2 3 2 2 4 7" xfId="44511" xr:uid="{00000000-0005-0000-0000-0000EEAD0000}"/>
    <cellStyle name="Percent 2 2 3 2 2 5" xfId="44512" xr:uid="{00000000-0005-0000-0000-0000EFAD0000}"/>
    <cellStyle name="Percent 2 2 3 2 2 5 2" xfId="44513" xr:uid="{00000000-0005-0000-0000-0000F0AD0000}"/>
    <cellStyle name="Percent 2 2 3 2 2 5 2 2" xfId="44514" xr:uid="{00000000-0005-0000-0000-0000F1AD0000}"/>
    <cellStyle name="Percent 2 2 3 2 2 5 2 3" xfId="44515" xr:uid="{00000000-0005-0000-0000-0000F2AD0000}"/>
    <cellStyle name="Percent 2 2 3 2 2 5 3" xfId="44516" xr:uid="{00000000-0005-0000-0000-0000F3AD0000}"/>
    <cellStyle name="Percent 2 2 3 2 2 5 3 2" xfId="44517" xr:uid="{00000000-0005-0000-0000-0000F4AD0000}"/>
    <cellStyle name="Percent 2 2 3 2 2 5 3 3" xfId="44518" xr:uid="{00000000-0005-0000-0000-0000F5AD0000}"/>
    <cellStyle name="Percent 2 2 3 2 2 5 4" xfId="44519" xr:uid="{00000000-0005-0000-0000-0000F6AD0000}"/>
    <cellStyle name="Percent 2 2 3 2 2 5 4 2" xfId="44520" xr:uid="{00000000-0005-0000-0000-0000F7AD0000}"/>
    <cellStyle name="Percent 2 2 3 2 2 5 4 3" xfId="44521" xr:uid="{00000000-0005-0000-0000-0000F8AD0000}"/>
    <cellStyle name="Percent 2 2 3 2 2 5 5" xfId="44522" xr:uid="{00000000-0005-0000-0000-0000F9AD0000}"/>
    <cellStyle name="Percent 2 2 3 2 2 5 5 2" xfId="44523" xr:uid="{00000000-0005-0000-0000-0000FAAD0000}"/>
    <cellStyle name="Percent 2 2 3 2 2 5 5 3" xfId="44524" xr:uid="{00000000-0005-0000-0000-0000FBAD0000}"/>
    <cellStyle name="Percent 2 2 3 2 2 5 6" xfId="44525" xr:uid="{00000000-0005-0000-0000-0000FCAD0000}"/>
    <cellStyle name="Percent 2 2 3 2 2 5 7" xfId="44526" xr:uid="{00000000-0005-0000-0000-0000FDAD0000}"/>
    <cellStyle name="Percent 2 2 3 2 2 6" xfId="44527" xr:uid="{00000000-0005-0000-0000-0000FEAD0000}"/>
    <cellStyle name="Percent 2 2 3 2 2 6 2" xfId="44528" xr:uid="{00000000-0005-0000-0000-0000FFAD0000}"/>
    <cellStyle name="Percent 2 2 3 2 2 6 3" xfId="44529" xr:uid="{00000000-0005-0000-0000-000000AE0000}"/>
    <cellStyle name="Percent 2 2 3 2 2 7" xfId="44530" xr:uid="{00000000-0005-0000-0000-000001AE0000}"/>
    <cellStyle name="Percent 2 2 3 2 2 7 2" xfId="44531" xr:uid="{00000000-0005-0000-0000-000002AE0000}"/>
    <cellStyle name="Percent 2 2 3 2 2 7 3" xfId="44532" xr:uid="{00000000-0005-0000-0000-000003AE0000}"/>
    <cellStyle name="Percent 2 2 3 2 2 8" xfId="44533" xr:uid="{00000000-0005-0000-0000-000004AE0000}"/>
    <cellStyle name="Percent 2 2 3 2 2 8 2" xfId="44534" xr:uid="{00000000-0005-0000-0000-000005AE0000}"/>
    <cellStyle name="Percent 2 2 3 2 2 8 3" xfId="44535" xr:uid="{00000000-0005-0000-0000-000006AE0000}"/>
    <cellStyle name="Percent 2 2 3 2 2 9" xfId="44536" xr:uid="{00000000-0005-0000-0000-000007AE0000}"/>
    <cellStyle name="Percent 2 2 3 2 2 9 2" xfId="44537" xr:uid="{00000000-0005-0000-0000-000008AE0000}"/>
    <cellStyle name="Percent 2 2 3 2 2 9 3" xfId="44538" xr:uid="{00000000-0005-0000-0000-000009AE0000}"/>
    <cellStyle name="Percent 2 2 3 2 3" xfId="44539" xr:uid="{00000000-0005-0000-0000-00000AAE0000}"/>
    <cellStyle name="Percent 2 2 3 2 3 2" xfId="44540" xr:uid="{00000000-0005-0000-0000-00000BAE0000}"/>
    <cellStyle name="Percent 2 2 3 2 3 2 2" xfId="44541" xr:uid="{00000000-0005-0000-0000-00000CAE0000}"/>
    <cellStyle name="Percent 2 2 3 2 3 2 2 2" xfId="44542" xr:uid="{00000000-0005-0000-0000-00000DAE0000}"/>
    <cellStyle name="Percent 2 2 3 2 3 2 2 3" xfId="44543" xr:uid="{00000000-0005-0000-0000-00000EAE0000}"/>
    <cellStyle name="Percent 2 2 3 2 3 2 3" xfId="44544" xr:uid="{00000000-0005-0000-0000-00000FAE0000}"/>
    <cellStyle name="Percent 2 2 3 2 3 2 3 2" xfId="44545" xr:uid="{00000000-0005-0000-0000-000010AE0000}"/>
    <cellStyle name="Percent 2 2 3 2 3 2 3 3" xfId="44546" xr:uid="{00000000-0005-0000-0000-000011AE0000}"/>
    <cellStyle name="Percent 2 2 3 2 3 2 4" xfId="44547" xr:uid="{00000000-0005-0000-0000-000012AE0000}"/>
    <cellStyle name="Percent 2 2 3 2 3 2 4 2" xfId="44548" xr:uid="{00000000-0005-0000-0000-000013AE0000}"/>
    <cellStyle name="Percent 2 2 3 2 3 2 4 3" xfId="44549" xr:uid="{00000000-0005-0000-0000-000014AE0000}"/>
    <cellStyle name="Percent 2 2 3 2 3 2 5" xfId="44550" xr:uid="{00000000-0005-0000-0000-000015AE0000}"/>
    <cellStyle name="Percent 2 2 3 2 3 2 5 2" xfId="44551" xr:uid="{00000000-0005-0000-0000-000016AE0000}"/>
    <cellStyle name="Percent 2 2 3 2 3 2 5 3" xfId="44552" xr:uid="{00000000-0005-0000-0000-000017AE0000}"/>
    <cellStyle name="Percent 2 2 3 2 3 2 6" xfId="44553" xr:uid="{00000000-0005-0000-0000-000018AE0000}"/>
    <cellStyle name="Percent 2 2 3 2 3 2 7" xfId="44554" xr:uid="{00000000-0005-0000-0000-000019AE0000}"/>
    <cellStyle name="Percent 2 2 3 2 3 3" xfId="44555" xr:uid="{00000000-0005-0000-0000-00001AAE0000}"/>
    <cellStyle name="Percent 2 2 3 2 3 3 2" xfId="44556" xr:uid="{00000000-0005-0000-0000-00001BAE0000}"/>
    <cellStyle name="Percent 2 2 3 2 3 3 3" xfId="44557" xr:uid="{00000000-0005-0000-0000-00001CAE0000}"/>
    <cellStyle name="Percent 2 2 3 2 3 4" xfId="44558" xr:uid="{00000000-0005-0000-0000-00001DAE0000}"/>
    <cellStyle name="Percent 2 2 3 2 3 4 2" xfId="44559" xr:uid="{00000000-0005-0000-0000-00001EAE0000}"/>
    <cellStyle name="Percent 2 2 3 2 3 4 3" xfId="44560" xr:uid="{00000000-0005-0000-0000-00001FAE0000}"/>
    <cellStyle name="Percent 2 2 3 2 3 5" xfId="44561" xr:uid="{00000000-0005-0000-0000-000020AE0000}"/>
    <cellStyle name="Percent 2 2 3 2 3 5 2" xfId="44562" xr:uid="{00000000-0005-0000-0000-000021AE0000}"/>
    <cellStyle name="Percent 2 2 3 2 3 5 3" xfId="44563" xr:uid="{00000000-0005-0000-0000-000022AE0000}"/>
    <cellStyle name="Percent 2 2 3 2 3 6" xfId="44564" xr:uid="{00000000-0005-0000-0000-000023AE0000}"/>
    <cellStyle name="Percent 2 2 3 2 3 6 2" xfId="44565" xr:uid="{00000000-0005-0000-0000-000024AE0000}"/>
    <cellStyle name="Percent 2 2 3 2 3 6 3" xfId="44566" xr:uid="{00000000-0005-0000-0000-000025AE0000}"/>
    <cellStyle name="Percent 2 2 3 2 3 7" xfId="44567" xr:uid="{00000000-0005-0000-0000-000026AE0000}"/>
    <cellStyle name="Percent 2 2 3 2 3 8" xfId="44568" xr:uid="{00000000-0005-0000-0000-000027AE0000}"/>
    <cellStyle name="Percent 2 2 3 2 4" xfId="44569" xr:uid="{00000000-0005-0000-0000-000028AE0000}"/>
    <cellStyle name="Percent 2 2 3 2 4 2" xfId="44570" xr:uid="{00000000-0005-0000-0000-000029AE0000}"/>
    <cellStyle name="Percent 2 2 3 2 4 2 2" xfId="44571" xr:uid="{00000000-0005-0000-0000-00002AAE0000}"/>
    <cellStyle name="Percent 2 2 3 2 4 2 2 2" xfId="44572" xr:uid="{00000000-0005-0000-0000-00002BAE0000}"/>
    <cellStyle name="Percent 2 2 3 2 4 2 2 3" xfId="44573" xr:uid="{00000000-0005-0000-0000-00002CAE0000}"/>
    <cellStyle name="Percent 2 2 3 2 4 2 3" xfId="44574" xr:uid="{00000000-0005-0000-0000-00002DAE0000}"/>
    <cellStyle name="Percent 2 2 3 2 4 2 3 2" xfId="44575" xr:uid="{00000000-0005-0000-0000-00002EAE0000}"/>
    <cellStyle name="Percent 2 2 3 2 4 2 3 3" xfId="44576" xr:uid="{00000000-0005-0000-0000-00002FAE0000}"/>
    <cellStyle name="Percent 2 2 3 2 4 2 4" xfId="44577" xr:uid="{00000000-0005-0000-0000-000030AE0000}"/>
    <cellStyle name="Percent 2 2 3 2 4 2 4 2" xfId="44578" xr:uid="{00000000-0005-0000-0000-000031AE0000}"/>
    <cellStyle name="Percent 2 2 3 2 4 2 4 3" xfId="44579" xr:uid="{00000000-0005-0000-0000-000032AE0000}"/>
    <cellStyle name="Percent 2 2 3 2 4 2 5" xfId="44580" xr:uid="{00000000-0005-0000-0000-000033AE0000}"/>
    <cellStyle name="Percent 2 2 3 2 4 2 5 2" xfId="44581" xr:uid="{00000000-0005-0000-0000-000034AE0000}"/>
    <cellStyle name="Percent 2 2 3 2 4 2 5 3" xfId="44582" xr:uid="{00000000-0005-0000-0000-000035AE0000}"/>
    <cellStyle name="Percent 2 2 3 2 4 2 6" xfId="44583" xr:uid="{00000000-0005-0000-0000-000036AE0000}"/>
    <cellStyle name="Percent 2 2 3 2 4 2 7" xfId="44584" xr:uid="{00000000-0005-0000-0000-000037AE0000}"/>
    <cellStyle name="Percent 2 2 3 2 4 3" xfId="44585" xr:uid="{00000000-0005-0000-0000-000038AE0000}"/>
    <cellStyle name="Percent 2 2 3 2 4 3 2" xfId="44586" xr:uid="{00000000-0005-0000-0000-000039AE0000}"/>
    <cellStyle name="Percent 2 2 3 2 4 3 3" xfId="44587" xr:uid="{00000000-0005-0000-0000-00003AAE0000}"/>
    <cellStyle name="Percent 2 2 3 2 4 4" xfId="44588" xr:uid="{00000000-0005-0000-0000-00003BAE0000}"/>
    <cellStyle name="Percent 2 2 3 2 4 4 2" xfId="44589" xr:uid="{00000000-0005-0000-0000-00003CAE0000}"/>
    <cellStyle name="Percent 2 2 3 2 4 4 3" xfId="44590" xr:uid="{00000000-0005-0000-0000-00003DAE0000}"/>
    <cellStyle name="Percent 2 2 3 2 4 5" xfId="44591" xr:uid="{00000000-0005-0000-0000-00003EAE0000}"/>
    <cellStyle name="Percent 2 2 3 2 4 5 2" xfId="44592" xr:uid="{00000000-0005-0000-0000-00003FAE0000}"/>
    <cellStyle name="Percent 2 2 3 2 4 5 3" xfId="44593" xr:uid="{00000000-0005-0000-0000-000040AE0000}"/>
    <cellStyle name="Percent 2 2 3 2 4 6" xfId="44594" xr:uid="{00000000-0005-0000-0000-000041AE0000}"/>
    <cellStyle name="Percent 2 2 3 2 4 6 2" xfId="44595" xr:uid="{00000000-0005-0000-0000-000042AE0000}"/>
    <cellStyle name="Percent 2 2 3 2 4 6 3" xfId="44596" xr:uid="{00000000-0005-0000-0000-000043AE0000}"/>
    <cellStyle name="Percent 2 2 3 2 4 7" xfId="44597" xr:uid="{00000000-0005-0000-0000-000044AE0000}"/>
    <cellStyle name="Percent 2 2 3 2 4 8" xfId="44598" xr:uid="{00000000-0005-0000-0000-000045AE0000}"/>
    <cellStyle name="Percent 2 2 3 2 5" xfId="44599" xr:uid="{00000000-0005-0000-0000-000046AE0000}"/>
    <cellStyle name="Percent 2 2 3 2 5 2" xfId="44600" xr:uid="{00000000-0005-0000-0000-000047AE0000}"/>
    <cellStyle name="Percent 2 2 3 2 5 2 2" xfId="44601" xr:uid="{00000000-0005-0000-0000-000048AE0000}"/>
    <cellStyle name="Percent 2 2 3 2 5 2 3" xfId="44602" xr:uid="{00000000-0005-0000-0000-000049AE0000}"/>
    <cellStyle name="Percent 2 2 3 2 5 3" xfId="44603" xr:uid="{00000000-0005-0000-0000-00004AAE0000}"/>
    <cellStyle name="Percent 2 2 3 2 5 3 2" xfId="44604" xr:uid="{00000000-0005-0000-0000-00004BAE0000}"/>
    <cellStyle name="Percent 2 2 3 2 5 3 3" xfId="44605" xr:uid="{00000000-0005-0000-0000-00004CAE0000}"/>
    <cellStyle name="Percent 2 2 3 2 5 4" xfId="44606" xr:uid="{00000000-0005-0000-0000-00004DAE0000}"/>
    <cellStyle name="Percent 2 2 3 2 5 4 2" xfId="44607" xr:uid="{00000000-0005-0000-0000-00004EAE0000}"/>
    <cellStyle name="Percent 2 2 3 2 5 4 3" xfId="44608" xr:uid="{00000000-0005-0000-0000-00004FAE0000}"/>
    <cellStyle name="Percent 2 2 3 2 5 5" xfId="44609" xr:uid="{00000000-0005-0000-0000-000050AE0000}"/>
    <cellStyle name="Percent 2 2 3 2 5 5 2" xfId="44610" xr:uid="{00000000-0005-0000-0000-000051AE0000}"/>
    <cellStyle name="Percent 2 2 3 2 5 5 3" xfId="44611" xr:uid="{00000000-0005-0000-0000-000052AE0000}"/>
    <cellStyle name="Percent 2 2 3 2 5 6" xfId="44612" xr:uid="{00000000-0005-0000-0000-000053AE0000}"/>
    <cellStyle name="Percent 2 2 3 2 5 7" xfId="44613" xr:uid="{00000000-0005-0000-0000-000054AE0000}"/>
    <cellStyle name="Percent 2 2 3 2 6" xfId="44614" xr:uid="{00000000-0005-0000-0000-000055AE0000}"/>
    <cellStyle name="Percent 2 2 3 2 6 2" xfId="44615" xr:uid="{00000000-0005-0000-0000-000056AE0000}"/>
    <cellStyle name="Percent 2 2 3 2 6 2 2" xfId="44616" xr:uid="{00000000-0005-0000-0000-000057AE0000}"/>
    <cellStyle name="Percent 2 2 3 2 6 2 3" xfId="44617" xr:uid="{00000000-0005-0000-0000-000058AE0000}"/>
    <cellStyle name="Percent 2 2 3 2 6 3" xfId="44618" xr:uid="{00000000-0005-0000-0000-000059AE0000}"/>
    <cellStyle name="Percent 2 2 3 2 6 3 2" xfId="44619" xr:uid="{00000000-0005-0000-0000-00005AAE0000}"/>
    <cellStyle name="Percent 2 2 3 2 6 3 3" xfId="44620" xr:uid="{00000000-0005-0000-0000-00005BAE0000}"/>
    <cellStyle name="Percent 2 2 3 2 6 4" xfId="44621" xr:uid="{00000000-0005-0000-0000-00005CAE0000}"/>
    <cellStyle name="Percent 2 2 3 2 6 4 2" xfId="44622" xr:uid="{00000000-0005-0000-0000-00005DAE0000}"/>
    <cellStyle name="Percent 2 2 3 2 6 4 3" xfId="44623" xr:uid="{00000000-0005-0000-0000-00005EAE0000}"/>
    <cellStyle name="Percent 2 2 3 2 6 5" xfId="44624" xr:uid="{00000000-0005-0000-0000-00005FAE0000}"/>
    <cellStyle name="Percent 2 2 3 2 6 5 2" xfId="44625" xr:uid="{00000000-0005-0000-0000-000060AE0000}"/>
    <cellStyle name="Percent 2 2 3 2 6 5 3" xfId="44626" xr:uid="{00000000-0005-0000-0000-000061AE0000}"/>
    <cellStyle name="Percent 2 2 3 2 6 6" xfId="44627" xr:uid="{00000000-0005-0000-0000-000062AE0000}"/>
    <cellStyle name="Percent 2 2 3 2 6 7" xfId="44628" xr:uid="{00000000-0005-0000-0000-000063AE0000}"/>
    <cellStyle name="Percent 2 2 3 2 7" xfId="44629" xr:uid="{00000000-0005-0000-0000-000064AE0000}"/>
    <cellStyle name="Percent 2 2 3 2 7 2" xfId="44630" xr:uid="{00000000-0005-0000-0000-000065AE0000}"/>
    <cellStyle name="Percent 2 2 3 2 7 2 2" xfId="44631" xr:uid="{00000000-0005-0000-0000-000066AE0000}"/>
    <cellStyle name="Percent 2 2 3 2 7 2 3" xfId="44632" xr:uid="{00000000-0005-0000-0000-000067AE0000}"/>
    <cellStyle name="Percent 2 2 3 2 7 3" xfId="44633" xr:uid="{00000000-0005-0000-0000-000068AE0000}"/>
    <cellStyle name="Percent 2 2 3 2 7 3 2" xfId="44634" xr:uid="{00000000-0005-0000-0000-000069AE0000}"/>
    <cellStyle name="Percent 2 2 3 2 7 3 3" xfId="44635" xr:uid="{00000000-0005-0000-0000-00006AAE0000}"/>
    <cellStyle name="Percent 2 2 3 2 7 4" xfId="44636" xr:uid="{00000000-0005-0000-0000-00006BAE0000}"/>
    <cellStyle name="Percent 2 2 3 2 7 4 2" xfId="44637" xr:uid="{00000000-0005-0000-0000-00006CAE0000}"/>
    <cellStyle name="Percent 2 2 3 2 7 4 3" xfId="44638" xr:uid="{00000000-0005-0000-0000-00006DAE0000}"/>
    <cellStyle name="Percent 2 2 3 2 7 5" xfId="44639" xr:uid="{00000000-0005-0000-0000-00006EAE0000}"/>
    <cellStyle name="Percent 2 2 3 2 7 5 2" xfId="44640" xr:uid="{00000000-0005-0000-0000-00006FAE0000}"/>
    <cellStyle name="Percent 2 2 3 2 7 5 3" xfId="44641" xr:uid="{00000000-0005-0000-0000-000070AE0000}"/>
    <cellStyle name="Percent 2 2 3 2 7 6" xfId="44642" xr:uid="{00000000-0005-0000-0000-000071AE0000}"/>
    <cellStyle name="Percent 2 2 3 2 7 7" xfId="44643" xr:uid="{00000000-0005-0000-0000-000072AE0000}"/>
    <cellStyle name="Percent 2 2 3 2 8" xfId="44644" xr:uid="{00000000-0005-0000-0000-000073AE0000}"/>
    <cellStyle name="Percent 2 2 3 2 8 2" xfId="44645" xr:uid="{00000000-0005-0000-0000-000074AE0000}"/>
    <cellStyle name="Percent 2 2 3 2 8 2 2" xfId="44646" xr:uid="{00000000-0005-0000-0000-000075AE0000}"/>
    <cellStyle name="Percent 2 2 3 2 8 2 3" xfId="44647" xr:uid="{00000000-0005-0000-0000-000076AE0000}"/>
    <cellStyle name="Percent 2 2 3 2 8 3" xfId="44648" xr:uid="{00000000-0005-0000-0000-000077AE0000}"/>
    <cellStyle name="Percent 2 2 3 2 8 3 2" xfId="44649" xr:uid="{00000000-0005-0000-0000-000078AE0000}"/>
    <cellStyle name="Percent 2 2 3 2 8 3 3" xfId="44650" xr:uid="{00000000-0005-0000-0000-000079AE0000}"/>
    <cellStyle name="Percent 2 2 3 2 8 4" xfId="44651" xr:uid="{00000000-0005-0000-0000-00007AAE0000}"/>
    <cellStyle name="Percent 2 2 3 2 8 4 2" xfId="44652" xr:uid="{00000000-0005-0000-0000-00007BAE0000}"/>
    <cellStyle name="Percent 2 2 3 2 8 4 3" xfId="44653" xr:uid="{00000000-0005-0000-0000-00007CAE0000}"/>
    <cellStyle name="Percent 2 2 3 2 8 5" xfId="44654" xr:uid="{00000000-0005-0000-0000-00007DAE0000}"/>
    <cellStyle name="Percent 2 2 3 2 8 5 2" xfId="44655" xr:uid="{00000000-0005-0000-0000-00007EAE0000}"/>
    <cellStyle name="Percent 2 2 3 2 8 5 3" xfId="44656" xr:uid="{00000000-0005-0000-0000-00007FAE0000}"/>
    <cellStyle name="Percent 2 2 3 2 8 6" xfId="44657" xr:uid="{00000000-0005-0000-0000-000080AE0000}"/>
    <cellStyle name="Percent 2 2 3 2 8 7" xfId="44658" xr:uid="{00000000-0005-0000-0000-000081AE0000}"/>
    <cellStyle name="Percent 2 2 3 2 9" xfId="44659" xr:uid="{00000000-0005-0000-0000-000082AE0000}"/>
    <cellStyle name="Percent 2 2 3 2 9 2" xfId="44660" xr:uid="{00000000-0005-0000-0000-000083AE0000}"/>
    <cellStyle name="Percent 2 2 3 2 9 3" xfId="44661" xr:uid="{00000000-0005-0000-0000-000084AE0000}"/>
    <cellStyle name="Percent 2 2 3 3" xfId="44662" xr:uid="{00000000-0005-0000-0000-000085AE0000}"/>
    <cellStyle name="Percent 2 2 3 3 10" xfId="44663" xr:uid="{00000000-0005-0000-0000-000086AE0000}"/>
    <cellStyle name="Percent 2 2 3 3 11" xfId="44664" xr:uid="{00000000-0005-0000-0000-000087AE0000}"/>
    <cellStyle name="Percent 2 2 3 3 2" xfId="44665" xr:uid="{00000000-0005-0000-0000-000088AE0000}"/>
    <cellStyle name="Percent 2 2 3 3 2 2" xfId="44666" xr:uid="{00000000-0005-0000-0000-000089AE0000}"/>
    <cellStyle name="Percent 2 2 3 3 2 2 2" xfId="44667" xr:uid="{00000000-0005-0000-0000-00008AAE0000}"/>
    <cellStyle name="Percent 2 2 3 3 2 2 2 2" xfId="44668" xr:uid="{00000000-0005-0000-0000-00008BAE0000}"/>
    <cellStyle name="Percent 2 2 3 3 2 2 2 3" xfId="44669" xr:uid="{00000000-0005-0000-0000-00008CAE0000}"/>
    <cellStyle name="Percent 2 2 3 3 2 2 3" xfId="44670" xr:uid="{00000000-0005-0000-0000-00008DAE0000}"/>
    <cellStyle name="Percent 2 2 3 3 2 2 3 2" xfId="44671" xr:uid="{00000000-0005-0000-0000-00008EAE0000}"/>
    <cellStyle name="Percent 2 2 3 3 2 2 3 3" xfId="44672" xr:uid="{00000000-0005-0000-0000-00008FAE0000}"/>
    <cellStyle name="Percent 2 2 3 3 2 2 4" xfId="44673" xr:uid="{00000000-0005-0000-0000-000090AE0000}"/>
    <cellStyle name="Percent 2 2 3 3 2 2 4 2" xfId="44674" xr:uid="{00000000-0005-0000-0000-000091AE0000}"/>
    <cellStyle name="Percent 2 2 3 3 2 2 4 3" xfId="44675" xr:uid="{00000000-0005-0000-0000-000092AE0000}"/>
    <cellStyle name="Percent 2 2 3 3 2 2 5" xfId="44676" xr:uid="{00000000-0005-0000-0000-000093AE0000}"/>
    <cellStyle name="Percent 2 2 3 3 2 2 5 2" xfId="44677" xr:uid="{00000000-0005-0000-0000-000094AE0000}"/>
    <cellStyle name="Percent 2 2 3 3 2 2 5 3" xfId="44678" xr:uid="{00000000-0005-0000-0000-000095AE0000}"/>
    <cellStyle name="Percent 2 2 3 3 2 2 6" xfId="44679" xr:uid="{00000000-0005-0000-0000-000096AE0000}"/>
    <cellStyle name="Percent 2 2 3 3 2 2 7" xfId="44680" xr:uid="{00000000-0005-0000-0000-000097AE0000}"/>
    <cellStyle name="Percent 2 2 3 3 2 3" xfId="44681" xr:uid="{00000000-0005-0000-0000-000098AE0000}"/>
    <cellStyle name="Percent 2 2 3 3 2 3 2" xfId="44682" xr:uid="{00000000-0005-0000-0000-000099AE0000}"/>
    <cellStyle name="Percent 2 2 3 3 2 3 3" xfId="44683" xr:uid="{00000000-0005-0000-0000-00009AAE0000}"/>
    <cellStyle name="Percent 2 2 3 3 2 4" xfId="44684" xr:uid="{00000000-0005-0000-0000-00009BAE0000}"/>
    <cellStyle name="Percent 2 2 3 3 2 4 2" xfId="44685" xr:uid="{00000000-0005-0000-0000-00009CAE0000}"/>
    <cellStyle name="Percent 2 2 3 3 2 4 3" xfId="44686" xr:uid="{00000000-0005-0000-0000-00009DAE0000}"/>
    <cellStyle name="Percent 2 2 3 3 2 5" xfId="44687" xr:uid="{00000000-0005-0000-0000-00009EAE0000}"/>
    <cellStyle name="Percent 2 2 3 3 2 5 2" xfId="44688" xr:uid="{00000000-0005-0000-0000-00009FAE0000}"/>
    <cellStyle name="Percent 2 2 3 3 2 5 3" xfId="44689" xr:uid="{00000000-0005-0000-0000-0000A0AE0000}"/>
    <cellStyle name="Percent 2 2 3 3 2 6" xfId="44690" xr:uid="{00000000-0005-0000-0000-0000A1AE0000}"/>
    <cellStyle name="Percent 2 2 3 3 2 6 2" xfId="44691" xr:uid="{00000000-0005-0000-0000-0000A2AE0000}"/>
    <cellStyle name="Percent 2 2 3 3 2 6 3" xfId="44692" xr:uid="{00000000-0005-0000-0000-0000A3AE0000}"/>
    <cellStyle name="Percent 2 2 3 3 2 7" xfId="44693" xr:uid="{00000000-0005-0000-0000-0000A4AE0000}"/>
    <cellStyle name="Percent 2 2 3 3 2 8" xfId="44694" xr:uid="{00000000-0005-0000-0000-0000A5AE0000}"/>
    <cellStyle name="Percent 2 2 3 3 3" xfId="44695" xr:uid="{00000000-0005-0000-0000-0000A6AE0000}"/>
    <cellStyle name="Percent 2 2 3 3 3 2" xfId="44696" xr:uid="{00000000-0005-0000-0000-0000A7AE0000}"/>
    <cellStyle name="Percent 2 2 3 3 3 2 2" xfId="44697" xr:uid="{00000000-0005-0000-0000-0000A8AE0000}"/>
    <cellStyle name="Percent 2 2 3 3 3 2 3" xfId="44698" xr:uid="{00000000-0005-0000-0000-0000A9AE0000}"/>
    <cellStyle name="Percent 2 2 3 3 3 3" xfId="44699" xr:uid="{00000000-0005-0000-0000-0000AAAE0000}"/>
    <cellStyle name="Percent 2 2 3 3 3 3 2" xfId="44700" xr:uid="{00000000-0005-0000-0000-0000ABAE0000}"/>
    <cellStyle name="Percent 2 2 3 3 3 3 3" xfId="44701" xr:uid="{00000000-0005-0000-0000-0000ACAE0000}"/>
    <cellStyle name="Percent 2 2 3 3 3 4" xfId="44702" xr:uid="{00000000-0005-0000-0000-0000ADAE0000}"/>
    <cellStyle name="Percent 2 2 3 3 3 4 2" xfId="44703" xr:uid="{00000000-0005-0000-0000-0000AEAE0000}"/>
    <cellStyle name="Percent 2 2 3 3 3 4 3" xfId="44704" xr:uid="{00000000-0005-0000-0000-0000AFAE0000}"/>
    <cellStyle name="Percent 2 2 3 3 3 5" xfId="44705" xr:uid="{00000000-0005-0000-0000-0000B0AE0000}"/>
    <cellStyle name="Percent 2 2 3 3 3 5 2" xfId="44706" xr:uid="{00000000-0005-0000-0000-0000B1AE0000}"/>
    <cellStyle name="Percent 2 2 3 3 3 5 3" xfId="44707" xr:uid="{00000000-0005-0000-0000-0000B2AE0000}"/>
    <cellStyle name="Percent 2 2 3 3 3 6" xfId="44708" xr:uid="{00000000-0005-0000-0000-0000B3AE0000}"/>
    <cellStyle name="Percent 2 2 3 3 3 7" xfId="44709" xr:uid="{00000000-0005-0000-0000-0000B4AE0000}"/>
    <cellStyle name="Percent 2 2 3 3 4" xfId="44710" xr:uid="{00000000-0005-0000-0000-0000B5AE0000}"/>
    <cellStyle name="Percent 2 2 3 3 4 2" xfId="44711" xr:uid="{00000000-0005-0000-0000-0000B6AE0000}"/>
    <cellStyle name="Percent 2 2 3 3 4 2 2" xfId="44712" xr:uid="{00000000-0005-0000-0000-0000B7AE0000}"/>
    <cellStyle name="Percent 2 2 3 3 4 2 3" xfId="44713" xr:uid="{00000000-0005-0000-0000-0000B8AE0000}"/>
    <cellStyle name="Percent 2 2 3 3 4 3" xfId="44714" xr:uid="{00000000-0005-0000-0000-0000B9AE0000}"/>
    <cellStyle name="Percent 2 2 3 3 4 3 2" xfId="44715" xr:uid="{00000000-0005-0000-0000-0000BAAE0000}"/>
    <cellStyle name="Percent 2 2 3 3 4 3 3" xfId="44716" xr:uid="{00000000-0005-0000-0000-0000BBAE0000}"/>
    <cellStyle name="Percent 2 2 3 3 4 4" xfId="44717" xr:uid="{00000000-0005-0000-0000-0000BCAE0000}"/>
    <cellStyle name="Percent 2 2 3 3 4 4 2" xfId="44718" xr:uid="{00000000-0005-0000-0000-0000BDAE0000}"/>
    <cellStyle name="Percent 2 2 3 3 4 4 3" xfId="44719" xr:uid="{00000000-0005-0000-0000-0000BEAE0000}"/>
    <cellStyle name="Percent 2 2 3 3 4 5" xfId="44720" xr:uid="{00000000-0005-0000-0000-0000BFAE0000}"/>
    <cellStyle name="Percent 2 2 3 3 4 5 2" xfId="44721" xr:uid="{00000000-0005-0000-0000-0000C0AE0000}"/>
    <cellStyle name="Percent 2 2 3 3 4 5 3" xfId="44722" xr:uid="{00000000-0005-0000-0000-0000C1AE0000}"/>
    <cellStyle name="Percent 2 2 3 3 4 6" xfId="44723" xr:uid="{00000000-0005-0000-0000-0000C2AE0000}"/>
    <cellStyle name="Percent 2 2 3 3 4 7" xfId="44724" xr:uid="{00000000-0005-0000-0000-0000C3AE0000}"/>
    <cellStyle name="Percent 2 2 3 3 5" xfId="44725" xr:uid="{00000000-0005-0000-0000-0000C4AE0000}"/>
    <cellStyle name="Percent 2 2 3 3 5 2" xfId="44726" xr:uid="{00000000-0005-0000-0000-0000C5AE0000}"/>
    <cellStyle name="Percent 2 2 3 3 5 2 2" xfId="44727" xr:uid="{00000000-0005-0000-0000-0000C6AE0000}"/>
    <cellStyle name="Percent 2 2 3 3 5 2 3" xfId="44728" xr:uid="{00000000-0005-0000-0000-0000C7AE0000}"/>
    <cellStyle name="Percent 2 2 3 3 5 3" xfId="44729" xr:uid="{00000000-0005-0000-0000-0000C8AE0000}"/>
    <cellStyle name="Percent 2 2 3 3 5 3 2" xfId="44730" xr:uid="{00000000-0005-0000-0000-0000C9AE0000}"/>
    <cellStyle name="Percent 2 2 3 3 5 3 3" xfId="44731" xr:uid="{00000000-0005-0000-0000-0000CAAE0000}"/>
    <cellStyle name="Percent 2 2 3 3 5 4" xfId="44732" xr:uid="{00000000-0005-0000-0000-0000CBAE0000}"/>
    <cellStyle name="Percent 2 2 3 3 5 4 2" xfId="44733" xr:uid="{00000000-0005-0000-0000-0000CCAE0000}"/>
    <cellStyle name="Percent 2 2 3 3 5 4 3" xfId="44734" xr:uid="{00000000-0005-0000-0000-0000CDAE0000}"/>
    <cellStyle name="Percent 2 2 3 3 5 5" xfId="44735" xr:uid="{00000000-0005-0000-0000-0000CEAE0000}"/>
    <cellStyle name="Percent 2 2 3 3 5 5 2" xfId="44736" xr:uid="{00000000-0005-0000-0000-0000CFAE0000}"/>
    <cellStyle name="Percent 2 2 3 3 5 5 3" xfId="44737" xr:uid="{00000000-0005-0000-0000-0000D0AE0000}"/>
    <cellStyle name="Percent 2 2 3 3 5 6" xfId="44738" xr:uid="{00000000-0005-0000-0000-0000D1AE0000}"/>
    <cellStyle name="Percent 2 2 3 3 5 7" xfId="44739" xr:uid="{00000000-0005-0000-0000-0000D2AE0000}"/>
    <cellStyle name="Percent 2 2 3 3 6" xfId="44740" xr:uid="{00000000-0005-0000-0000-0000D3AE0000}"/>
    <cellStyle name="Percent 2 2 3 3 6 2" xfId="44741" xr:uid="{00000000-0005-0000-0000-0000D4AE0000}"/>
    <cellStyle name="Percent 2 2 3 3 6 3" xfId="44742" xr:uid="{00000000-0005-0000-0000-0000D5AE0000}"/>
    <cellStyle name="Percent 2 2 3 3 7" xfId="44743" xr:uid="{00000000-0005-0000-0000-0000D6AE0000}"/>
    <cellStyle name="Percent 2 2 3 3 7 2" xfId="44744" xr:uid="{00000000-0005-0000-0000-0000D7AE0000}"/>
    <cellStyle name="Percent 2 2 3 3 7 3" xfId="44745" xr:uid="{00000000-0005-0000-0000-0000D8AE0000}"/>
    <cellStyle name="Percent 2 2 3 3 8" xfId="44746" xr:uid="{00000000-0005-0000-0000-0000D9AE0000}"/>
    <cellStyle name="Percent 2 2 3 3 8 2" xfId="44747" xr:uid="{00000000-0005-0000-0000-0000DAAE0000}"/>
    <cellStyle name="Percent 2 2 3 3 8 3" xfId="44748" xr:uid="{00000000-0005-0000-0000-0000DBAE0000}"/>
    <cellStyle name="Percent 2 2 3 3 9" xfId="44749" xr:uid="{00000000-0005-0000-0000-0000DCAE0000}"/>
    <cellStyle name="Percent 2 2 3 3 9 2" xfId="44750" xr:uid="{00000000-0005-0000-0000-0000DDAE0000}"/>
    <cellStyle name="Percent 2 2 3 3 9 3" xfId="44751" xr:uid="{00000000-0005-0000-0000-0000DEAE0000}"/>
    <cellStyle name="Percent 2 2 3 4" xfId="44752" xr:uid="{00000000-0005-0000-0000-0000DFAE0000}"/>
    <cellStyle name="Percent 2 2 3 4 2" xfId="44753" xr:uid="{00000000-0005-0000-0000-0000E0AE0000}"/>
    <cellStyle name="Percent 2 2 3 4 2 2" xfId="44754" xr:uid="{00000000-0005-0000-0000-0000E1AE0000}"/>
    <cellStyle name="Percent 2 2 3 4 2 2 2" xfId="44755" xr:uid="{00000000-0005-0000-0000-0000E2AE0000}"/>
    <cellStyle name="Percent 2 2 3 4 2 2 3" xfId="44756" xr:uid="{00000000-0005-0000-0000-0000E3AE0000}"/>
    <cellStyle name="Percent 2 2 3 4 2 3" xfId="44757" xr:uid="{00000000-0005-0000-0000-0000E4AE0000}"/>
    <cellStyle name="Percent 2 2 3 4 2 3 2" xfId="44758" xr:uid="{00000000-0005-0000-0000-0000E5AE0000}"/>
    <cellStyle name="Percent 2 2 3 4 2 3 3" xfId="44759" xr:uid="{00000000-0005-0000-0000-0000E6AE0000}"/>
    <cellStyle name="Percent 2 2 3 4 2 4" xfId="44760" xr:uid="{00000000-0005-0000-0000-0000E7AE0000}"/>
    <cellStyle name="Percent 2 2 3 4 2 4 2" xfId="44761" xr:uid="{00000000-0005-0000-0000-0000E8AE0000}"/>
    <cellStyle name="Percent 2 2 3 4 2 4 3" xfId="44762" xr:uid="{00000000-0005-0000-0000-0000E9AE0000}"/>
    <cellStyle name="Percent 2 2 3 4 2 5" xfId="44763" xr:uid="{00000000-0005-0000-0000-0000EAAE0000}"/>
    <cellStyle name="Percent 2 2 3 4 2 5 2" xfId="44764" xr:uid="{00000000-0005-0000-0000-0000EBAE0000}"/>
    <cellStyle name="Percent 2 2 3 4 2 5 3" xfId="44765" xr:uid="{00000000-0005-0000-0000-0000ECAE0000}"/>
    <cellStyle name="Percent 2 2 3 4 2 6" xfId="44766" xr:uid="{00000000-0005-0000-0000-0000EDAE0000}"/>
    <cellStyle name="Percent 2 2 3 4 2 7" xfId="44767" xr:uid="{00000000-0005-0000-0000-0000EEAE0000}"/>
    <cellStyle name="Percent 2 2 3 4 3" xfId="44768" xr:uid="{00000000-0005-0000-0000-0000EFAE0000}"/>
    <cellStyle name="Percent 2 2 3 4 3 2" xfId="44769" xr:uid="{00000000-0005-0000-0000-0000F0AE0000}"/>
    <cellStyle name="Percent 2 2 3 4 3 3" xfId="44770" xr:uid="{00000000-0005-0000-0000-0000F1AE0000}"/>
    <cellStyle name="Percent 2 2 3 4 4" xfId="44771" xr:uid="{00000000-0005-0000-0000-0000F2AE0000}"/>
    <cellStyle name="Percent 2 2 3 4 4 2" xfId="44772" xr:uid="{00000000-0005-0000-0000-0000F3AE0000}"/>
    <cellStyle name="Percent 2 2 3 4 4 3" xfId="44773" xr:uid="{00000000-0005-0000-0000-0000F4AE0000}"/>
    <cellStyle name="Percent 2 2 3 4 5" xfId="44774" xr:uid="{00000000-0005-0000-0000-0000F5AE0000}"/>
    <cellStyle name="Percent 2 2 3 4 5 2" xfId="44775" xr:uid="{00000000-0005-0000-0000-0000F6AE0000}"/>
    <cellStyle name="Percent 2 2 3 4 5 3" xfId="44776" xr:uid="{00000000-0005-0000-0000-0000F7AE0000}"/>
    <cellStyle name="Percent 2 2 3 4 6" xfId="44777" xr:uid="{00000000-0005-0000-0000-0000F8AE0000}"/>
    <cellStyle name="Percent 2 2 3 4 6 2" xfId="44778" xr:uid="{00000000-0005-0000-0000-0000F9AE0000}"/>
    <cellStyle name="Percent 2 2 3 4 6 3" xfId="44779" xr:uid="{00000000-0005-0000-0000-0000FAAE0000}"/>
    <cellStyle name="Percent 2 2 3 4 7" xfId="44780" xr:uid="{00000000-0005-0000-0000-0000FBAE0000}"/>
    <cellStyle name="Percent 2 2 3 4 8" xfId="44781" xr:uid="{00000000-0005-0000-0000-0000FCAE0000}"/>
    <cellStyle name="Percent 2 2 3 5" xfId="44782" xr:uid="{00000000-0005-0000-0000-0000FDAE0000}"/>
    <cellStyle name="Percent 2 2 3 5 2" xfId="44783" xr:uid="{00000000-0005-0000-0000-0000FEAE0000}"/>
    <cellStyle name="Percent 2 2 3 5 2 2" xfId="44784" xr:uid="{00000000-0005-0000-0000-0000FFAE0000}"/>
    <cellStyle name="Percent 2 2 3 5 2 2 2" xfId="44785" xr:uid="{00000000-0005-0000-0000-000000AF0000}"/>
    <cellStyle name="Percent 2 2 3 5 2 2 3" xfId="44786" xr:uid="{00000000-0005-0000-0000-000001AF0000}"/>
    <cellStyle name="Percent 2 2 3 5 2 3" xfId="44787" xr:uid="{00000000-0005-0000-0000-000002AF0000}"/>
    <cellStyle name="Percent 2 2 3 5 2 3 2" xfId="44788" xr:uid="{00000000-0005-0000-0000-000003AF0000}"/>
    <cellStyle name="Percent 2 2 3 5 2 3 3" xfId="44789" xr:uid="{00000000-0005-0000-0000-000004AF0000}"/>
    <cellStyle name="Percent 2 2 3 5 2 4" xfId="44790" xr:uid="{00000000-0005-0000-0000-000005AF0000}"/>
    <cellStyle name="Percent 2 2 3 5 2 4 2" xfId="44791" xr:uid="{00000000-0005-0000-0000-000006AF0000}"/>
    <cellStyle name="Percent 2 2 3 5 2 4 3" xfId="44792" xr:uid="{00000000-0005-0000-0000-000007AF0000}"/>
    <cellStyle name="Percent 2 2 3 5 2 5" xfId="44793" xr:uid="{00000000-0005-0000-0000-000008AF0000}"/>
    <cellStyle name="Percent 2 2 3 5 2 5 2" xfId="44794" xr:uid="{00000000-0005-0000-0000-000009AF0000}"/>
    <cellStyle name="Percent 2 2 3 5 2 5 3" xfId="44795" xr:uid="{00000000-0005-0000-0000-00000AAF0000}"/>
    <cellStyle name="Percent 2 2 3 5 2 6" xfId="44796" xr:uid="{00000000-0005-0000-0000-00000BAF0000}"/>
    <cellStyle name="Percent 2 2 3 5 2 7" xfId="44797" xr:uid="{00000000-0005-0000-0000-00000CAF0000}"/>
    <cellStyle name="Percent 2 2 3 5 3" xfId="44798" xr:uid="{00000000-0005-0000-0000-00000DAF0000}"/>
    <cellStyle name="Percent 2 2 3 5 3 2" xfId="44799" xr:uid="{00000000-0005-0000-0000-00000EAF0000}"/>
    <cellStyle name="Percent 2 2 3 5 3 3" xfId="44800" xr:uid="{00000000-0005-0000-0000-00000FAF0000}"/>
    <cellStyle name="Percent 2 2 3 5 4" xfId="44801" xr:uid="{00000000-0005-0000-0000-000010AF0000}"/>
    <cellStyle name="Percent 2 2 3 5 4 2" xfId="44802" xr:uid="{00000000-0005-0000-0000-000011AF0000}"/>
    <cellStyle name="Percent 2 2 3 5 4 3" xfId="44803" xr:uid="{00000000-0005-0000-0000-000012AF0000}"/>
    <cellStyle name="Percent 2 2 3 5 5" xfId="44804" xr:uid="{00000000-0005-0000-0000-000013AF0000}"/>
    <cellStyle name="Percent 2 2 3 5 5 2" xfId="44805" xr:uid="{00000000-0005-0000-0000-000014AF0000}"/>
    <cellStyle name="Percent 2 2 3 5 5 3" xfId="44806" xr:uid="{00000000-0005-0000-0000-000015AF0000}"/>
    <cellStyle name="Percent 2 2 3 5 6" xfId="44807" xr:uid="{00000000-0005-0000-0000-000016AF0000}"/>
    <cellStyle name="Percent 2 2 3 5 6 2" xfId="44808" xr:uid="{00000000-0005-0000-0000-000017AF0000}"/>
    <cellStyle name="Percent 2 2 3 5 6 3" xfId="44809" xr:uid="{00000000-0005-0000-0000-000018AF0000}"/>
    <cellStyle name="Percent 2 2 3 5 7" xfId="44810" xr:uid="{00000000-0005-0000-0000-000019AF0000}"/>
    <cellStyle name="Percent 2 2 3 5 8" xfId="44811" xr:uid="{00000000-0005-0000-0000-00001AAF0000}"/>
    <cellStyle name="Percent 2 2 3 6" xfId="44812" xr:uid="{00000000-0005-0000-0000-00001BAF0000}"/>
    <cellStyle name="Percent 2 2 3 6 2" xfId="44813" xr:uid="{00000000-0005-0000-0000-00001CAF0000}"/>
    <cellStyle name="Percent 2 2 3 6 2 2" xfId="44814" xr:uid="{00000000-0005-0000-0000-00001DAF0000}"/>
    <cellStyle name="Percent 2 2 3 6 2 3" xfId="44815" xr:uid="{00000000-0005-0000-0000-00001EAF0000}"/>
    <cellStyle name="Percent 2 2 3 6 3" xfId="44816" xr:uid="{00000000-0005-0000-0000-00001FAF0000}"/>
    <cellStyle name="Percent 2 2 3 6 3 2" xfId="44817" xr:uid="{00000000-0005-0000-0000-000020AF0000}"/>
    <cellStyle name="Percent 2 2 3 6 3 3" xfId="44818" xr:uid="{00000000-0005-0000-0000-000021AF0000}"/>
    <cellStyle name="Percent 2 2 3 6 4" xfId="44819" xr:uid="{00000000-0005-0000-0000-000022AF0000}"/>
    <cellStyle name="Percent 2 2 3 6 4 2" xfId="44820" xr:uid="{00000000-0005-0000-0000-000023AF0000}"/>
    <cellStyle name="Percent 2 2 3 6 4 3" xfId="44821" xr:uid="{00000000-0005-0000-0000-000024AF0000}"/>
    <cellStyle name="Percent 2 2 3 6 5" xfId="44822" xr:uid="{00000000-0005-0000-0000-000025AF0000}"/>
    <cellStyle name="Percent 2 2 3 6 5 2" xfId="44823" xr:uid="{00000000-0005-0000-0000-000026AF0000}"/>
    <cellStyle name="Percent 2 2 3 6 5 3" xfId="44824" xr:uid="{00000000-0005-0000-0000-000027AF0000}"/>
    <cellStyle name="Percent 2 2 3 6 6" xfId="44825" xr:uid="{00000000-0005-0000-0000-000028AF0000}"/>
    <cellStyle name="Percent 2 2 3 6 7" xfId="44826" xr:uid="{00000000-0005-0000-0000-000029AF0000}"/>
    <cellStyle name="Percent 2 2 3 7" xfId="44827" xr:uid="{00000000-0005-0000-0000-00002AAF0000}"/>
    <cellStyle name="Percent 2 2 3 7 2" xfId="44828" xr:uid="{00000000-0005-0000-0000-00002BAF0000}"/>
    <cellStyle name="Percent 2 2 3 7 2 2" xfId="44829" xr:uid="{00000000-0005-0000-0000-00002CAF0000}"/>
    <cellStyle name="Percent 2 2 3 7 2 3" xfId="44830" xr:uid="{00000000-0005-0000-0000-00002DAF0000}"/>
    <cellStyle name="Percent 2 2 3 7 3" xfId="44831" xr:uid="{00000000-0005-0000-0000-00002EAF0000}"/>
    <cellStyle name="Percent 2 2 3 7 3 2" xfId="44832" xr:uid="{00000000-0005-0000-0000-00002FAF0000}"/>
    <cellStyle name="Percent 2 2 3 7 3 3" xfId="44833" xr:uid="{00000000-0005-0000-0000-000030AF0000}"/>
    <cellStyle name="Percent 2 2 3 7 4" xfId="44834" xr:uid="{00000000-0005-0000-0000-000031AF0000}"/>
    <cellStyle name="Percent 2 2 3 7 4 2" xfId="44835" xr:uid="{00000000-0005-0000-0000-000032AF0000}"/>
    <cellStyle name="Percent 2 2 3 7 4 3" xfId="44836" xr:uid="{00000000-0005-0000-0000-000033AF0000}"/>
    <cellStyle name="Percent 2 2 3 7 5" xfId="44837" xr:uid="{00000000-0005-0000-0000-000034AF0000}"/>
    <cellStyle name="Percent 2 2 3 7 5 2" xfId="44838" xr:uid="{00000000-0005-0000-0000-000035AF0000}"/>
    <cellStyle name="Percent 2 2 3 7 5 3" xfId="44839" xr:uid="{00000000-0005-0000-0000-000036AF0000}"/>
    <cellStyle name="Percent 2 2 3 7 6" xfId="44840" xr:uid="{00000000-0005-0000-0000-000037AF0000}"/>
    <cellStyle name="Percent 2 2 3 7 7" xfId="44841" xr:uid="{00000000-0005-0000-0000-000038AF0000}"/>
    <cellStyle name="Percent 2 2 3 8" xfId="44842" xr:uid="{00000000-0005-0000-0000-000039AF0000}"/>
    <cellStyle name="Percent 2 2 3 8 2" xfId="44843" xr:uid="{00000000-0005-0000-0000-00003AAF0000}"/>
    <cellStyle name="Percent 2 2 3 8 2 2" xfId="44844" xr:uid="{00000000-0005-0000-0000-00003BAF0000}"/>
    <cellStyle name="Percent 2 2 3 8 2 3" xfId="44845" xr:uid="{00000000-0005-0000-0000-00003CAF0000}"/>
    <cellStyle name="Percent 2 2 3 8 3" xfId="44846" xr:uid="{00000000-0005-0000-0000-00003DAF0000}"/>
    <cellStyle name="Percent 2 2 3 8 3 2" xfId="44847" xr:uid="{00000000-0005-0000-0000-00003EAF0000}"/>
    <cellStyle name="Percent 2 2 3 8 3 3" xfId="44848" xr:uid="{00000000-0005-0000-0000-00003FAF0000}"/>
    <cellStyle name="Percent 2 2 3 8 4" xfId="44849" xr:uid="{00000000-0005-0000-0000-000040AF0000}"/>
    <cellStyle name="Percent 2 2 3 8 4 2" xfId="44850" xr:uid="{00000000-0005-0000-0000-000041AF0000}"/>
    <cellStyle name="Percent 2 2 3 8 4 3" xfId="44851" xr:uid="{00000000-0005-0000-0000-000042AF0000}"/>
    <cellStyle name="Percent 2 2 3 8 5" xfId="44852" xr:uid="{00000000-0005-0000-0000-000043AF0000}"/>
    <cellStyle name="Percent 2 2 3 8 5 2" xfId="44853" xr:uid="{00000000-0005-0000-0000-000044AF0000}"/>
    <cellStyle name="Percent 2 2 3 8 5 3" xfId="44854" xr:uid="{00000000-0005-0000-0000-000045AF0000}"/>
    <cellStyle name="Percent 2 2 3 8 6" xfId="44855" xr:uid="{00000000-0005-0000-0000-000046AF0000}"/>
    <cellStyle name="Percent 2 2 3 8 7" xfId="44856" xr:uid="{00000000-0005-0000-0000-000047AF0000}"/>
    <cellStyle name="Percent 2 2 3 9" xfId="44857" xr:uid="{00000000-0005-0000-0000-000048AF0000}"/>
    <cellStyle name="Percent 2 2 3 9 2" xfId="44858" xr:uid="{00000000-0005-0000-0000-000049AF0000}"/>
    <cellStyle name="Percent 2 2 3 9 2 2" xfId="44859" xr:uid="{00000000-0005-0000-0000-00004AAF0000}"/>
    <cellStyle name="Percent 2 2 3 9 2 3" xfId="44860" xr:uid="{00000000-0005-0000-0000-00004BAF0000}"/>
    <cellStyle name="Percent 2 2 3 9 3" xfId="44861" xr:uid="{00000000-0005-0000-0000-00004CAF0000}"/>
    <cellStyle name="Percent 2 2 3 9 3 2" xfId="44862" xr:uid="{00000000-0005-0000-0000-00004DAF0000}"/>
    <cellStyle name="Percent 2 2 3 9 3 3" xfId="44863" xr:uid="{00000000-0005-0000-0000-00004EAF0000}"/>
    <cellStyle name="Percent 2 2 3 9 4" xfId="44864" xr:uid="{00000000-0005-0000-0000-00004FAF0000}"/>
    <cellStyle name="Percent 2 2 3 9 4 2" xfId="44865" xr:uid="{00000000-0005-0000-0000-000050AF0000}"/>
    <cellStyle name="Percent 2 2 3 9 4 3" xfId="44866" xr:uid="{00000000-0005-0000-0000-000051AF0000}"/>
    <cellStyle name="Percent 2 2 3 9 5" xfId="44867" xr:uid="{00000000-0005-0000-0000-000052AF0000}"/>
    <cellStyle name="Percent 2 2 3 9 5 2" xfId="44868" xr:uid="{00000000-0005-0000-0000-000053AF0000}"/>
    <cellStyle name="Percent 2 2 3 9 5 3" xfId="44869" xr:uid="{00000000-0005-0000-0000-000054AF0000}"/>
    <cellStyle name="Percent 2 2 3 9 6" xfId="44870" xr:uid="{00000000-0005-0000-0000-000055AF0000}"/>
    <cellStyle name="Percent 2 2 3 9 7" xfId="44871" xr:uid="{00000000-0005-0000-0000-000056AF0000}"/>
    <cellStyle name="Percent 2 2 4" xfId="1343" xr:uid="{00000000-0005-0000-0000-000057AF0000}"/>
    <cellStyle name="Percent 2 2 4 10" xfId="44872" xr:uid="{00000000-0005-0000-0000-000058AF0000}"/>
    <cellStyle name="Percent 2 2 4 10 2" xfId="44873" xr:uid="{00000000-0005-0000-0000-000059AF0000}"/>
    <cellStyle name="Percent 2 2 4 10 3" xfId="44874" xr:uid="{00000000-0005-0000-0000-00005AAF0000}"/>
    <cellStyle name="Percent 2 2 4 11" xfId="44875" xr:uid="{00000000-0005-0000-0000-00005BAF0000}"/>
    <cellStyle name="Percent 2 2 4 11 2" xfId="44876" xr:uid="{00000000-0005-0000-0000-00005CAF0000}"/>
    <cellStyle name="Percent 2 2 4 11 3" xfId="44877" xr:uid="{00000000-0005-0000-0000-00005DAF0000}"/>
    <cellStyle name="Percent 2 2 4 12" xfId="44878" xr:uid="{00000000-0005-0000-0000-00005EAF0000}"/>
    <cellStyle name="Percent 2 2 4 12 2" xfId="44879" xr:uid="{00000000-0005-0000-0000-00005FAF0000}"/>
    <cellStyle name="Percent 2 2 4 12 3" xfId="44880" xr:uid="{00000000-0005-0000-0000-000060AF0000}"/>
    <cellStyle name="Percent 2 2 4 13" xfId="44881" xr:uid="{00000000-0005-0000-0000-000061AF0000}"/>
    <cellStyle name="Percent 2 2 4 14" xfId="44882" xr:uid="{00000000-0005-0000-0000-000062AF0000}"/>
    <cellStyle name="Percent 2 2 4 2" xfId="1344" xr:uid="{00000000-0005-0000-0000-000063AF0000}"/>
    <cellStyle name="Percent 2 2 4 2 10" xfId="44883" xr:uid="{00000000-0005-0000-0000-000064AF0000}"/>
    <cellStyle name="Percent 2 2 4 2 11" xfId="44884" xr:uid="{00000000-0005-0000-0000-000065AF0000}"/>
    <cellStyle name="Percent 2 2 4 2 2" xfId="1345" xr:uid="{00000000-0005-0000-0000-000066AF0000}"/>
    <cellStyle name="Percent 2 2 4 2 2 2" xfId="44885" xr:uid="{00000000-0005-0000-0000-000067AF0000}"/>
    <cellStyle name="Percent 2 2 4 2 2 2 2" xfId="44886" xr:uid="{00000000-0005-0000-0000-000068AF0000}"/>
    <cellStyle name="Percent 2 2 4 2 2 2 2 2" xfId="44887" xr:uid="{00000000-0005-0000-0000-000069AF0000}"/>
    <cellStyle name="Percent 2 2 4 2 2 2 2 3" xfId="44888" xr:uid="{00000000-0005-0000-0000-00006AAF0000}"/>
    <cellStyle name="Percent 2 2 4 2 2 2 3" xfId="44889" xr:uid="{00000000-0005-0000-0000-00006BAF0000}"/>
    <cellStyle name="Percent 2 2 4 2 2 2 3 2" xfId="44890" xr:uid="{00000000-0005-0000-0000-00006CAF0000}"/>
    <cellStyle name="Percent 2 2 4 2 2 2 3 3" xfId="44891" xr:uid="{00000000-0005-0000-0000-00006DAF0000}"/>
    <cellStyle name="Percent 2 2 4 2 2 2 4" xfId="44892" xr:uid="{00000000-0005-0000-0000-00006EAF0000}"/>
    <cellStyle name="Percent 2 2 4 2 2 2 4 2" xfId="44893" xr:uid="{00000000-0005-0000-0000-00006FAF0000}"/>
    <cellStyle name="Percent 2 2 4 2 2 2 4 3" xfId="44894" xr:uid="{00000000-0005-0000-0000-000070AF0000}"/>
    <cellStyle name="Percent 2 2 4 2 2 2 5" xfId="44895" xr:uid="{00000000-0005-0000-0000-000071AF0000}"/>
    <cellStyle name="Percent 2 2 4 2 2 2 5 2" xfId="44896" xr:uid="{00000000-0005-0000-0000-000072AF0000}"/>
    <cellStyle name="Percent 2 2 4 2 2 2 5 3" xfId="44897" xr:uid="{00000000-0005-0000-0000-000073AF0000}"/>
    <cellStyle name="Percent 2 2 4 2 2 2 6" xfId="44898" xr:uid="{00000000-0005-0000-0000-000074AF0000}"/>
    <cellStyle name="Percent 2 2 4 2 2 2 7" xfId="44899" xr:uid="{00000000-0005-0000-0000-000075AF0000}"/>
    <cellStyle name="Percent 2 2 4 2 2 3" xfId="44900" xr:uid="{00000000-0005-0000-0000-000076AF0000}"/>
    <cellStyle name="Percent 2 2 4 2 2 3 2" xfId="44901" xr:uid="{00000000-0005-0000-0000-000077AF0000}"/>
    <cellStyle name="Percent 2 2 4 2 2 3 3" xfId="44902" xr:uid="{00000000-0005-0000-0000-000078AF0000}"/>
    <cellStyle name="Percent 2 2 4 2 2 4" xfId="44903" xr:uid="{00000000-0005-0000-0000-000079AF0000}"/>
    <cellStyle name="Percent 2 2 4 2 2 4 2" xfId="44904" xr:uid="{00000000-0005-0000-0000-00007AAF0000}"/>
    <cellStyle name="Percent 2 2 4 2 2 4 3" xfId="44905" xr:uid="{00000000-0005-0000-0000-00007BAF0000}"/>
    <cellStyle name="Percent 2 2 4 2 2 5" xfId="44906" xr:uid="{00000000-0005-0000-0000-00007CAF0000}"/>
    <cellStyle name="Percent 2 2 4 2 2 5 2" xfId="44907" xr:uid="{00000000-0005-0000-0000-00007DAF0000}"/>
    <cellStyle name="Percent 2 2 4 2 2 5 3" xfId="44908" xr:uid="{00000000-0005-0000-0000-00007EAF0000}"/>
    <cellStyle name="Percent 2 2 4 2 2 6" xfId="44909" xr:uid="{00000000-0005-0000-0000-00007FAF0000}"/>
    <cellStyle name="Percent 2 2 4 2 2 6 2" xfId="44910" xr:uid="{00000000-0005-0000-0000-000080AF0000}"/>
    <cellStyle name="Percent 2 2 4 2 2 6 3" xfId="44911" xr:uid="{00000000-0005-0000-0000-000081AF0000}"/>
    <cellStyle name="Percent 2 2 4 2 2 7" xfId="44912" xr:uid="{00000000-0005-0000-0000-000082AF0000}"/>
    <cellStyle name="Percent 2 2 4 2 2 8" xfId="44913" xr:uid="{00000000-0005-0000-0000-000083AF0000}"/>
    <cellStyle name="Percent 2 2 4 2 3" xfId="44914" xr:uid="{00000000-0005-0000-0000-000084AF0000}"/>
    <cellStyle name="Percent 2 2 4 2 3 2" xfId="44915" xr:uid="{00000000-0005-0000-0000-000085AF0000}"/>
    <cellStyle name="Percent 2 2 4 2 3 2 2" xfId="44916" xr:uid="{00000000-0005-0000-0000-000086AF0000}"/>
    <cellStyle name="Percent 2 2 4 2 3 2 3" xfId="44917" xr:uid="{00000000-0005-0000-0000-000087AF0000}"/>
    <cellStyle name="Percent 2 2 4 2 3 3" xfId="44918" xr:uid="{00000000-0005-0000-0000-000088AF0000}"/>
    <cellStyle name="Percent 2 2 4 2 3 3 2" xfId="44919" xr:uid="{00000000-0005-0000-0000-000089AF0000}"/>
    <cellStyle name="Percent 2 2 4 2 3 3 3" xfId="44920" xr:uid="{00000000-0005-0000-0000-00008AAF0000}"/>
    <cellStyle name="Percent 2 2 4 2 3 4" xfId="44921" xr:uid="{00000000-0005-0000-0000-00008BAF0000}"/>
    <cellStyle name="Percent 2 2 4 2 3 4 2" xfId="44922" xr:uid="{00000000-0005-0000-0000-00008CAF0000}"/>
    <cellStyle name="Percent 2 2 4 2 3 4 3" xfId="44923" xr:uid="{00000000-0005-0000-0000-00008DAF0000}"/>
    <cellStyle name="Percent 2 2 4 2 3 5" xfId="44924" xr:uid="{00000000-0005-0000-0000-00008EAF0000}"/>
    <cellStyle name="Percent 2 2 4 2 3 5 2" xfId="44925" xr:uid="{00000000-0005-0000-0000-00008FAF0000}"/>
    <cellStyle name="Percent 2 2 4 2 3 5 3" xfId="44926" xr:uid="{00000000-0005-0000-0000-000090AF0000}"/>
    <cellStyle name="Percent 2 2 4 2 3 6" xfId="44927" xr:uid="{00000000-0005-0000-0000-000091AF0000}"/>
    <cellStyle name="Percent 2 2 4 2 3 7" xfId="44928" xr:uid="{00000000-0005-0000-0000-000092AF0000}"/>
    <cellStyle name="Percent 2 2 4 2 4" xfId="44929" xr:uid="{00000000-0005-0000-0000-000093AF0000}"/>
    <cellStyle name="Percent 2 2 4 2 4 2" xfId="44930" xr:uid="{00000000-0005-0000-0000-000094AF0000}"/>
    <cellStyle name="Percent 2 2 4 2 4 2 2" xfId="44931" xr:uid="{00000000-0005-0000-0000-000095AF0000}"/>
    <cellStyle name="Percent 2 2 4 2 4 2 3" xfId="44932" xr:uid="{00000000-0005-0000-0000-000096AF0000}"/>
    <cellStyle name="Percent 2 2 4 2 4 3" xfId="44933" xr:uid="{00000000-0005-0000-0000-000097AF0000}"/>
    <cellStyle name="Percent 2 2 4 2 4 3 2" xfId="44934" xr:uid="{00000000-0005-0000-0000-000098AF0000}"/>
    <cellStyle name="Percent 2 2 4 2 4 3 3" xfId="44935" xr:uid="{00000000-0005-0000-0000-000099AF0000}"/>
    <cellStyle name="Percent 2 2 4 2 4 4" xfId="44936" xr:uid="{00000000-0005-0000-0000-00009AAF0000}"/>
    <cellStyle name="Percent 2 2 4 2 4 4 2" xfId="44937" xr:uid="{00000000-0005-0000-0000-00009BAF0000}"/>
    <cellStyle name="Percent 2 2 4 2 4 4 3" xfId="44938" xr:uid="{00000000-0005-0000-0000-00009CAF0000}"/>
    <cellStyle name="Percent 2 2 4 2 4 5" xfId="44939" xr:uid="{00000000-0005-0000-0000-00009DAF0000}"/>
    <cellStyle name="Percent 2 2 4 2 4 5 2" xfId="44940" xr:uid="{00000000-0005-0000-0000-00009EAF0000}"/>
    <cellStyle name="Percent 2 2 4 2 4 5 3" xfId="44941" xr:uid="{00000000-0005-0000-0000-00009FAF0000}"/>
    <cellStyle name="Percent 2 2 4 2 4 6" xfId="44942" xr:uid="{00000000-0005-0000-0000-0000A0AF0000}"/>
    <cellStyle name="Percent 2 2 4 2 4 7" xfId="44943" xr:uid="{00000000-0005-0000-0000-0000A1AF0000}"/>
    <cellStyle name="Percent 2 2 4 2 5" xfId="44944" xr:uid="{00000000-0005-0000-0000-0000A2AF0000}"/>
    <cellStyle name="Percent 2 2 4 2 5 2" xfId="44945" xr:uid="{00000000-0005-0000-0000-0000A3AF0000}"/>
    <cellStyle name="Percent 2 2 4 2 5 2 2" xfId="44946" xr:uid="{00000000-0005-0000-0000-0000A4AF0000}"/>
    <cellStyle name="Percent 2 2 4 2 5 2 3" xfId="44947" xr:uid="{00000000-0005-0000-0000-0000A5AF0000}"/>
    <cellStyle name="Percent 2 2 4 2 5 3" xfId="44948" xr:uid="{00000000-0005-0000-0000-0000A6AF0000}"/>
    <cellStyle name="Percent 2 2 4 2 5 3 2" xfId="44949" xr:uid="{00000000-0005-0000-0000-0000A7AF0000}"/>
    <cellStyle name="Percent 2 2 4 2 5 3 3" xfId="44950" xr:uid="{00000000-0005-0000-0000-0000A8AF0000}"/>
    <cellStyle name="Percent 2 2 4 2 5 4" xfId="44951" xr:uid="{00000000-0005-0000-0000-0000A9AF0000}"/>
    <cellStyle name="Percent 2 2 4 2 5 4 2" xfId="44952" xr:uid="{00000000-0005-0000-0000-0000AAAF0000}"/>
    <cellStyle name="Percent 2 2 4 2 5 4 3" xfId="44953" xr:uid="{00000000-0005-0000-0000-0000ABAF0000}"/>
    <cellStyle name="Percent 2 2 4 2 5 5" xfId="44954" xr:uid="{00000000-0005-0000-0000-0000ACAF0000}"/>
    <cellStyle name="Percent 2 2 4 2 5 5 2" xfId="44955" xr:uid="{00000000-0005-0000-0000-0000ADAF0000}"/>
    <cellStyle name="Percent 2 2 4 2 5 5 3" xfId="44956" xr:uid="{00000000-0005-0000-0000-0000AEAF0000}"/>
    <cellStyle name="Percent 2 2 4 2 5 6" xfId="44957" xr:uid="{00000000-0005-0000-0000-0000AFAF0000}"/>
    <cellStyle name="Percent 2 2 4 2 5 7" xfId="44958" xr:uid="{00000000-0005-0000-0000-0000B0AF0000}"/>
    <cellStyle name="Percent 2 2 4 2 6" xfId="44959" xr:uid="{00000000-0005-0000-0000-0000B1AF0000}"/>
    <cellStyle name="Percent 2 2 4 2 6 2" xfId="44960" xr:uid="{00000000-0005-0000-0000-0000B2AF0000}"/>
    <cellStyle name="Percent 2 2 4 2 6 3" xfId="44961" xr:uid="{00000000-0005-0000-0000-0000B3AF0000}"/>
    <cellStyle name="Percent 2 2 4 2 7" xfId="44962" xr:uid="{00000000-0005-0000-0000-0000B4AF0000}"/>
    <cellStyle name="Percent 2 2 4 2 7 2" xfId="44963" xr:uid="{00000000-0005-0000-0000-0000B5AF0000}"/>
    <cellStyle name="Percent 2 2 4 2 7 3" xfId="44964" xr:uid="{00000000-0005-0000-0000-0000B6AF0000}"/>
    <cellStyle name="Percent 2 2 4 2 8" xfId="44965" xr:uid="{00000000-0005-0000-0000-0000B7AF0000}"/>
    <cellStyle name="Percent 2 2 4 2 8 2" xfId="44966" xr:uid="{00000000-0005-0000-0000-0000B8AF0000}"/>
    <cellStyle name="Percent 2 2 4 2 8 3" xfId="44967" xr:uid="{00000000-0005-0000-0000-0000B9AF0000}"/>
    <cellStyle name="Percent 2 2 4 2 9" xfId="44968" xr:uid="{00000000-0005-0000-0000-0000BAAF0000}"/>
    <cellStyle name="Percent 2 2 4 2 9 2" xfId="44969" xr:uid="{00000000-0005-0000-0000-0000BBAF0000}"/>
    <cellStyle name="Percent 2 2 4 2 9 3" xfId="44970" xr:uid="{00000000-0005-0000-0000-0000BCAF0000}"/>
    <cellStyle name="Percent 2 2 4 3" xfId="1346" xr:uid="{00000000-0005-0000-0000-0000BDAF0000}"/>
    <cellStyle name="Percent 2 2 4 3 2" xfId="44971" xr:uid="{00000000-0005-0000-0000-0000BEAF0000}"/>
    <cellStyle name="Percent 2 2 4 3 2 2" xfId="44972" xr:uid="{00000000-0005-0000-0000-0000BFAF0000}"/>
    <cellStyle name="Percent 2 2 4 3 2 2 2" xfId="44973" xr:uid="{00000000-0005-0000-0000-0000C0AF0000}"/>
    <cellStyle name="Percent 2 2 4 3 2 2 3" xfId="44974" xr:uid="{00000000-0005-0000-0000-0000C1AF0000}"/>
    <cellStyle name="Percent 2 2 4 3 2 3" xfId="44975" xr:uid="{00000000-0005-0000-0000-0000C2AF0000}"/>
    <cellStyle name="Percent 2 2 4 3 2 3 2" xfId="44976" xr:uid="{00000000-0005-0000-0000-0000C3AF0000}"/>
    <cellStyle name="Percent 2 2 4 3 2 3 3" xfId="44977" xr:uid="{00000000-0005-0000-0000-0000C4AF0000}"/>
    <cellStyle name="Percent 2 2 4 3 2 4" xfId="44978" xr:uid="{00000000-0005-0000-0000-0000C5AF0000}"/>
    <cellStyle name="Percent 2 2 4 3 2 4 2" xfId="44979" xr:uid="{00000000-0005-0000-0000-0000C6AF0000}"/>
    <cellStyle name="Percent 2 2 4 3 2 4 3" xfId="44980" xr:uid="{00000000-0005-0000-0000-0000C7AF0000}"/>
    <cellStyle name="Percent 2 2 4 3 2 5" xfId="44981" xr:uid="{00000000-0005-0000-0000-0000C8AF0000}"/>
    <cellStyle name="Percent 2 2 4 3 2 5 2" xfId="44982" xr:uid="{00000000-0005-0000-0000-0000C9AF0000}"/>
    <cellStyle name="Percent 2 2 4 3 2 5 3" xfId="44983" xr:uid="{00000000-0005-0000-0000-0000CAAF0000}"/>
    <cellStyle name="Percent 2 2 4 3 2 6" xfId="44984" xr:uid="{00000000-0005-0000-0000-0000CBAF0000}"/>
    <cellStyle name="Percent 2 2 4 3 2 7" xfId="44985" xr:uid="{00000000-0005-0000-0000-0000CCAF0000}"/>
    <cellStyle name="Percent 2 2 4 3 3" xfId="44986" xr:uid="{00000000-0005-0000-0000-0000CDAF0000}"/>
    <cellStyle name="Percent 2 2 4 3 3 2" xfId="44987" xr:uid="{00000000-0005-0000-0000-0000CEAF0000}"/>
    <cellStyle name="Percent 2 2 4 3 3 3" xfId="44988" xr:uid="{00000000-0005-0000-0000-0000CFAF0000}"/>
    <cellStyle name="Percent 2 2 4 3 4" xfId="44989" xr:uid="{00000000-0005-0000-0000-0000D0AF0000}"/>
    <cellStyle name="Percent 2 2 4 3 4 2" xfId="44990" xr:uid="{00000000-0005-0000-0000-0000D1AF0000}"/>
    <cellStyle name="Percent 2 2 4 3 4 3" xfId="44991" xr:uid="{00000000-0005-0000-0000-0000D2AF0000}"/>
    <cellStyle name="Percent 2 2 4 3 5" xfId="44992" xr:uid="{00000000-0005-0000-0000-0000D3AF0000}"/>
    <cellStyle name="Percent 2 2 4 3 5 2" xfId="44993" xr:uid="{00000000-0005-0000-0000-0000D4AF0000}"/>
    <cellStyle name="Percent 2 2 4 3 5 3" xfId="44994" xr:uid="{00000000-0005-0000-0000-0000D5AF0000}"/>
    <cellStyle name="Percent 2 2 4 3 6" xfId="44995" xr:uid="{00000000-0005-0000-0000-0000D6AF0000}"/>
    <cellStyle name="Percent 2 2 4 3 6 2" xfId="44996" xr:uid="{00000000-0005-0000-0000-0000D7AF0000}"/>
    <cellStyle name="Percent 2 2 4 3 6 3" xfId="44997" xr:uid="{00000000-0005-0000-0000-0000D8AF0000}"/>
    <cellStyle name="Percent 2 2 4 3 7" xfId="44998" xr:uid="{00000000-0005-0000-0000-0000D9AF0000}"/>
    <cellStyle name="Percent 2 2 4 3 8" xfId="44999" xr:uid="{00000000-0005-0000-0000-0000DAAF0000}"/>
    <cellStyle name="Percent 2 2 4 4" xfId="45000" xr:uid="{00000000-0005-0000-0000-0000DBAF0000}"/>
    <cellStyle name="Percent 2 2 4 4 2" xfId="45001" xr:uid="{00000000-0005-0000-0000-0000DCAF0000}"/>
    <cellStyle name="Percent 2 2 4 4 2 2" xfId="45002" xr:uid="{00000000-0005-0000-0000-0000DDAF0000}"/>
    <cellStyle name="Percent 2 2 4 4 2 2 2" xfId="45003" xr:uid="{00000000-0005-0000-0000-0000DEAF0000}"/>
    <cellStyle name="Percent 2 2 4 4 2 2 3" xfId="45004" xr:uid="{00000000-0005-0000-0000-0000DFAF0000}"/>
    <cellStyle name="Percent 2 2 4 4 2 3" xfId="45005" xr:uid="{00000000-0005-0000-0000-0000E0AF0000}"/>
    <cellStyle name="Percent 2 2 4 4 2 3 2" xfId="45006" xr:uid="{00000000-0005-0000-0000-0000E1AF0000}"/>
    <cellStyle name="Percent 2 2 4 4 2 3 3" xfId="45007" xr:uid="{00000000-0005-0000-0000-0000E2AF0000}"/>
    <cellStyle name="Percent 2 2 4 4 2 4" xfId="45008" xr:uid="{00000000-0005-0000-0000-0000E3AF0000}"/>
    <cellStyle name="Percent 2 2 4 4 2 4 2" xfId="45009" xr:uid="{00000000-0005-0000-0000-0000E4AF0000}"/>
    <cellStyle name="Percent 2 2 4 4 2 4 3" xfId="45010" xr:uid="{00000000-0005-0000-0000-0000E5AF0000}"/>
    <cellStyle name="Percent 2 2 4 4 2 5" xfId="45011" xr:uid="{00000000-0005-0000-0000-0000E6AF0000}"/>
    <cellStyle name="Percent 2 2 4 4 2 5 2" xfId="45012" xr:uid="{00000000-0005-0000-0000-0000E7AF0000}"/>
    <cellStyle name="Percent 2 2 4 4 2 5 3" xfId="45013" xr:uid="{00000000-0005-0000-0000-0000E8AF0000}"/>
    <cellStyle name="Percent 2 2 4 4 2 6" xfId="45014" xr:uid="{00000000-0005-0000-0000-0000E9AF0000}"/>
    <cellStyle name="Percent 2 2 4 4 2 7" xfId="45015" xr:uid="{00000000-0005-0000-0000-0000EAAF0000}"/>
    <cellStyle name="Percent 2 2 4 4 3" xfId="45016" xr:uid="{00000000-0005-0000-0000-0000EBAF0000}"/>
    <cellStyle name="Percent 2 2 4 4 3 2" xfId="45017" xr:uid="{00000000-0005-0000-0000-0000ECAF0000}"/>
    <cellStyle name="Percent 2 2 4 4 3 3" xfId="45018" xr:uid="{00000000-0005-0000-0000-0000EDAF0000}"/>
    <cellStyle name="Percent 2 2 4 4 4" xfId="45019" xr:uid="{00000000-0005-0000-0000-0000EEAF0000}"/>
    <cellStyle name="Percent 2 2 4 4 4 2" xfId="45020" xr:uid="{00000000-0005-0000-0000-0000EFAF0000}"/>
    <cellStyle name="Percent 2 2 4 4 4 3" xfId="45021" xr:uid="{00000000-0005-0000-0000-0000F0AF0000}"/>
    <cellStyle name="Percent 2 2 4 4 5" xfId="45022" xr:uid="{00000000-0005-0000-0000-0000F1AF0000}"/>
    <cellStyle name="Percent 2 2 4 4 5 2" xfId="45023" xr:uid="{00000000-0005-0000-0000-0000F2AF0000}"/>
    <cellStyle name="Percent 2 2 4 4 5 3" xfId="45024" xr:uid="{00000000-0005-0000-0000-0000F3AF0000}"/>
    <cellStyle name="Percent 2 2 4 4 6" xfId="45025" xr:uid="{00000000-0005-0000-0000-0000F4AF0000}"/>
    <cellStyle name="Percent 2 2 4 4 6 2" xfId="45026" xr:uid="{00000000-0005-0000-0000-0000F5AF0000}"/>
    <cellStyle name="Percent 2 2 4 4 6 3" xfId="45027" xr:uid="{00000000-0005-0000-0000-0000F6AF0000}"/>
    <cellStyle name="Percent 2 2 4 4 7" xfId="45028" xr:uid="{00000000-0005-0000-0000-0000F7AF0000}"/>
    <cellStyle name="Percent 2 2 4 4 8" xfId="45029" xr:uid="{00000000-0005-0000-0000-0000F8AF0000}"/>
    <cellStyle name="Percent 2 2 4 5" xfId="45030" xr:uid="{00000000-0005-0000-0000-0000F9AF0000}"/>
    <cellStyle name="Percent 2 2 4 5 2" xfId="45031" xr:uid="{00000000-0005-0000-0000-0000FAAF0000}"/>
    <cellStyle name="Percent 2 2 4 5 2 2" xfId="45032" xr:uid="{00000000-0005-0000-0000-0000FBAF0000}"/>
    <cellStyle name="Percent 2 2 4 5 2 3" xfId="45033" xr:uid="{00000000-0005-0000-0000-0000FCAF0000}"/>
    <cellStyle name="Percent 2 2 4 5 3" xfId="45034" xr:uid="{00000000-0005-0000-0000-0000FDAF0000}"/>
    <cellStyle name="Percent 2 2 4 5 3 2" xfId="45035" xr:uid="{00000000-0005-0000-0000-0000FEAF0000}"/>
    <cellStyle name="Percent 2 2 4 5 3 3" xfId="45036" xr:uid="{00000000-0005-0000-0000-0000FFAF0000}"/>
    <cellStyle name="Percent 2 2 4 5 4" xfId="45037" xr:uid="{00000000-0005-0000-0000-000000B00000}"/>
    <cellStyle name="Percent 2 2 4 5 4 2" xfId="45038" xr:uid="{00000000-0005-0000-0000-000001B00000}"/>
    <cellStyle name="Percent 2 2 4 5 4 3" xfId="45039" xr:uid="{00000000-0005-0000-0000-000002B00000}"/>
    <cellStyle name="Percent 2 2 4 5 5" xfId="45040" xr:uid="{00000000-0005-0000-0000-000003B00000}"/>
    <cellStyle name="Percent 2 2 4 5 5 2" xfId="45041" xr:uid="{00000000-0005-0000-0000-000004B00000}"/>
    <cellStyle name="Percent 2 2 4 5 5 3" xfId="45042" xr:uid="{00000000-0005-0000-0000-000005B00000}"/>
    <cellStyle name="Percent 2 2 4 5 6" xfId="45043" xr:uid="{00000000-0005-0000-0000-000006B00000}"/>
    <cellStyle name="Percent 2 2 4 5 7" xfId="45044" xr:uid="{00000000-0005-0000-0000-000007B00000}"/>
    <cellStyle name="Percent 2 2 4 6" xfId="45045" xr:uid="{00000000-0005-0000-0000-000008B00000}"/>
    <cellStyle name="Percent 2 2 4 6 2" xfId="45046" xr:uid="{00000000-0005-0000-0000-000009B00000}"/>
    <cellStyle name="Percent 2 2 4 6 2 2" xfId="45047" xr:uid="{00000000-0005-0000-0000-00000AB00000}"/>
    <cellStyle name="Percent 2 2 4 6 2 3" xfId="45048" xr:uid="{00000000-0005-0000-0000-00000BB00000}"/>
    <cellStyle name="Percent 2 2 4 6 3" xfId="45049" xr:uid="{00000000-0005-0000-0000-00000CB00000}"/>
    <cellStyle name="Percent 2 2 4 6 3 2" xfId="45050" xr:uid="{00000000-0005-0000-0000-00000DB00000}"/>
    <cellStyle name="Percent 2 2 4 6 3 3" xfId="45051" xr:uid="{00000000-0005-0000-0000-00000EB00000}"/>
    <cellStyle name="Percent 2 2 4 6 4" xfId="45052" xr:uid="{00000000-0005-0000-0000-00000FB00000}"/>
    <cellStyle name="Percent 2 2 4 6 4 2" xfId="45053" xr:uid="{00000000-0005-0000-0000-000010B00000}"/>
    <cellStyle name="Percent 2 2 4 6 4 3" xfId="45054" xr:uid="{00000000-0005-0000-0000-000011B00000}"/>
    <cellStyle name="Percent 2 2 4 6 5" xfId="45055" xr:uid="{00000000-0005-0000-0000-000012B00000}"/>
    <cellStyle name="Percent 2 2 4 6 5 2" xfId="45056" xr:uid="{00000000-0005-0000-0000-000013B00000}"/>
    <cellStyle name="Percent 2 2 4 6 5 3" xfId="45057" xr:uid="{00000000-0005-0000-0000-000014B00000}"/>
    <cellStyle name="Percent 2 2 4 6 6" xfId="45058" xr:uid="{00000000-0005-0000-0000-000015B00000}"/>
    <cellStyle name="Percent 2 2 4 6 7" xfId="45059" xr:uid="{00000000-0005-0000-0000-000016B00000}"/>
    <cellStyle name="Percent 2 2 4 7" xfId="45060" xr:uid="{00000000-0005-0000-0000-000017B00000}"/>
    <cellStyle name="Percent 2 2 4 7 2" xfId="45061" xr:uid="{00000000-0005-0000-0000-000018B00000}"/>
    <cellStyle name="Percent 2 2 4 7 2 2" xfId="45062" xr:uid="{00000000-0005-0000-0000-000019B00000}"/>
    <cellStyle name="Percent 2 2 4 7 2 3" xfId="45063" xr:uid="{00000000-0005-0000-0000-00001AB00000}"/>
    <cellStyle name="Percent 2 2 4 7 3" xfId="45064" xr:uid="{00000000-0005-0000-0000-00001BB00000}"/>
    <cellStyle name="Percent 2 2 4 7 3 2" xfId="45065" xr:uid="{00000000-0005-0000-0000-00001CB00000}"/>
    <cellStyle name="Percent 2 2 4 7 3 3" xfId="45066" xr:uid="{00000000-0005-0000-0000-00001DB00000}"/>
    <cellStyle name="Percent 2 2 4 7 4" xfId="45067" xr:uid="{00000000-0005-0000-0000-00001EB00000}"/>
    <cellStyle name="Percent 2 2 4 7 4 2" xfId="45068" xr:uid="{00000000-0005-0000-0000-00001FB00000}"/>
    <cellStyle name="Percent 2 2 4 7 4 3" xfId="45069" xr:uid="{00000000-0005-0000-0000-000020B00000}"/>
    <cellStyle name="Percent 2 2 4 7 5" xfId="45070" xr:uid="{00000000-0005-0000-0000-000021B00000}"/>
    <cellStyle name="Percent 2 2 4 7 5 2" xfId="45071" xr:uid="{00000000-0005-0000-0000-000022B00000}"/>
    <cellStyle name="Percent 2 2 4 7 5 3" xfId="45072" xr:uid="{00000000-0005-0000-0000-000023B00000}"/>
    <cellStyle name="Percent 2 2 4 7 6" xfId="45073" xr:uid="{00000000-0005-0000-0000-000024B00000}"/>
    <cellStyle name="Percent 2 2 4 7 7" xfId="45074" xr:uid="{00000000-0005-0000-0000-000025B00000}"/>
    <cellStyle name="Percent 2 2 4 8" xfId="45075" xr:uid="{00000000-0005-0000-0000-000026B00000}"/>
    <cellStyle name="Percent 2 2 4 8 2" xfId="45076" xr:uid="{00000000-0005-0000-0000-000027B00000}"/>
    <cellStyle name="Percent 2 2 4 8 2 2" xfId="45077" xr:uid="{00000000-0005-0000-0000-000028B00000}"/>
    <cellStyle name="Percent 2 2 4 8 2 3" xfId="45078" xr:uid="{00000000-0005-0000-0000-000029B00000}"/>
    <cellStyle name="Percent 2 2 4 8 3" xfId="45079" xr:uid="{00000000-0005-0000-0000-00002AB00000}"/>
    <cellStyle name="Percent 2 2 4 8 3 2" xfId="45080" xr:uid="{00000000-0005-0000-0000-00002BB00000}"/>
    <cellStyle name="Percent 2 2 4 8 3 3" xfId="45081" xr:uid="{00000000-0005-0000-0000-00002CB00000}"/>
    <cellStyle name="Percent 2 2 4 8 4" xfId="45082" xr:uid="{00000000-0005-0000-0000-00002DB00000}"/>
    <cellStyle name="Percent 2 2 4 8 4 2" xfId="45083" xr:uid="{00000000-0005-0000-0000-00002EB00000}"/>
    <cellStyle name="Percent 2 2 4 8 4 3" xfId="45084" xr:uid="{00000000-0005-0000-0000-00002FB00000}"/>
    <cellStyle name="Percent 2 2 4 8 5" xfId="45085" xr:uid="{00000000-0005-0000-0000-000030B00000}"/>
    <cellStyle name="Percent 2 2 4 8 5 2" xfId="45086" xr:uid="{00000000-0005-0000-0000-000031B00000}"/>
    <cellStyle name="Percent 2 2 4 8 5 3" xfId="45087" xr:uid="{00000000-0005-0000-0000-000032B00000}"/>
    <cellStyle name="Percent 2 2 4 8 6" xfId="45088" xr:uid="{00000000-0005-0000-0000-000033B00000}"/>
    <cellStyle name="Percent 2 2 4 8 7" xfId="45089" xr:uid="{00000000-0005-0000-0000-000034B00000}"/>
    <cellStyle name="Percent 2 2 4 9" xfId="45090" xr:uid="{00000000-0005-0000-0000-000035B00000}"/>
    <cellStyle name="Percent 2 2 4 9 2" xfId="45091" xr:uid="{00000000-0005-0000-0000-000036B00000}"/>
    <cellStyle name="Percent 2 2 4 9 3" xfId="45092" xr:uid="{00000000-0005-0000-0000-000037B00000}"/>
    <cellStyle name="Percent 2 2 5" xfId="1347" xr:uid="{00000000-0005-0000-0000-000038B00000}"/>
    <cellStyle name="Percent 2 2 5 10" xfId="45093" xr:uid="{00000000-0005-0000-0000-000039B00000}"/>
    <cellStyle name="Percent 2 2 5 11" xfId="45094" xr:uid="{00000000-0005-0000-0000-00003AB00000}"/>
    <cellStyle name="Percent 2 2 5 2" xfId="1348" xr:uid="{00000000-0005-0000-0000-00003BB00000}"/>
    <cellStyle name="Percent 2 2 5 2 2" xfId="45095" xr:uid="{00000000-0005-0000-0000-00003CB00000}"/>
    <cellStyle name="Percent 2 2 5 2 2 2" xfId="45096" xr:uid="{00000000-0005-0000-0000-00003DB00000}"/>
    <cellStyle name="Percent 2 2 5 2 2 2 2" xfId="45097" xr:uid="{00000000-0005-0000-0000-00003EB00000}"/>
    <cellStyle name="Percent 2 2 5 2 2 2 3" xfId="45098" xr:uid="{00000000-0005-0000-0000-00003FB00000}"/>
    <cellStyle name="Percent 2 2 5 2 2 3" xfId="45099" xr:uid="{00000000-0005-0000-0000-000040B00000}"/>
    <cellStyle name="Percent 2 2 5 2 2 3 2" xfId="45100" xr:uid="{00000000-0005-0000-0000-000041B00000}"/>
    <cellStyle name="Percent 2 2 5 2 2 3 3" xfId="45101" xr:uid="{00000000-0005-0000-0000-000042B00000}"/>
    <cellStyle name="Percent 2 2 5 2 2 4" xfId="45102" xr:uid="{00000000-0005-0000-0000-000043B00000}"/>
    <cellStyle name="Percent 2 2 5 2 2 4 2" xfId="45103" xr:uid="{00000000-0005-0000-0000-000044B00000}"/>
    <cellStyle name="Percent 2 2 5 2 2 4 3" xfId="45104" xr:uid="{00000000-0005-0000-0000-000045B00000}"/>
    <cellStyle name="Percent 2 2 5 2 2 5" xfId="45105" xr:uid="{00000000-0005-0000-0000-000046B00000}"/>
    <cellStyle name="Percent 2 2 5 2 2 5 2" xfId="45106" xr:uid="{00000000-0005-0000-0000-000047B00000}"/>
    <cellStyle name="Percent 2 2 5 2 2 5 3" xfId="45107" xr:uid="{00000000-0005-0000-0000-000048B00000}"/>
    <cellStyle name="Percent 2 2 5 2 2 6" xfId="45108" xr:uid="{00000000-0005-0000-0000-000049B00000}"/>
    <cellStyle name="Percent 2 2 5 2 2 7" xfId="45109" xr:uid="{00000000-0005-0000-0000-00004AB00000}"/>
    <cellStyle name="Percent 2 2 5 2 3" xfId="45110" xr:uid="{00000000-0005-0000-0000-00004BB00000}"/>
    <cellStyle name="Percent 2 2 5 2 3 2" xfId="45111" xr:uid="{00000000-0005-0000-0000-00004CB00000}"/>
    <cellStyle name="Percent 2 2 5 2 3 3" xfId="45112" xr:uid="{00000000-0005-0000-0000-00004DB00000}"/>
    <cellStyle name="Percent 2 2 5 2 4" xfId="45113" xr:uid="{00000000-0005-0000-0000-00004EB00000}"/>
    <cellStyle name="Percent 2 2 5 2 4 2" xfId="45114" xr:uid="{00000000-0005-0000-0000-00004FB00000}"/>
    <cellStyle name="Percent 2 2 5 2 4 3" xfId="45115" xr:uid="{00000000-0005-0000-0000-000050B00000}"/>
    <cellStyle name="Percent 2 2 5 2 5" xfId="45116" xr:uid="{00000000-0005-0000-0000-000051B00000}"/>
    <cellStyle name="Percent 2 2 5 2 5 2" xfId="45117" xr:uid="{00000000-0005-0000-0000-000052B00000}"/>
    <cellStyle name="Percent 2 2 5 2 5 3" xfId="45118" xr:uid="{00000000-0005-0000-0000-000053B00000}"/>
    <cellStyle name="Percent 2 2 5 2 6" xfId="45119" xr:uid="{00000000-0005-0000-0000-000054B00000}"/>
    <cellStyle name="Percent 2 2 5 2 6 2" xfId="45120" xr:uid="{00000000-0005-0000-0000-000055B00000}"/>
    <cellStyle name="Percent 2 2 5 2 6 3" xfId="45121" xr:uid="{00000000-0005-0000-0000-000056B00000}"/>
    <cellStyle name="Percent 2 2 5 2 7" xfId="45122" xr:uid="{00000000-0005-0000-0000-000057B00000}"/>
    <cellStyle name="Percent 2 2 5 2 8" xfId="45123" xr:uid="{00000000-0005-0000-0000-000058B00000}"/>
    <cellStyle name="Percent 2 2 5 3" xfId="45124" xr:uid="{00000000-0005-0000-0000-000059B00000}"/>
    <cellStyle name="Percent 2 2 5 3 2" xfId="45125" xr:uid="{00000000-0005-0000-0000-00005AB00000}"/>
    <cellStyle name="Percent 2 2 5 3 2 2" xfId="45126" xr:uid="{00000000-0005-0000-0000-00005BB00000}"/>
    <cellStyle name="Percent 2 2 5 3 2 3" xfId="45127" xr:uid="{00000000-0005-0000-0000-00005CB00000}"/>
    <cellStyle name="Percent 2 2 5 3 3" xfId="45128" xr:uid="{00000000-0005-0000-0000-00005DB00000}"/>
    <cellStyle name="Percent 2 2 5 3 3 2" xfId="45129" xr:uid="{00000000-0005-0000-0000-00005EB00000}"/>
    <cellStyle name="Percent 2 2 5 3 3 3" xfId="45130" xr:uid="{00000000-0005-0000-0000-00005FB00000}"/>
    <cellStyle name="Percent 2 2 5 3 4" xfId="45131" xr:uid="{00000000-0005-0000-0000-000060B00000}"/>
    <cellStyle name="Percent 2 2 5 3 4 2" xfId="45132" xr:uid="{00000000-0005-0000-0000-000061B00000}"/>
    <cellStyle name="Percent 2 2 5 3 4 3" xfId="45133" xr:uid="{00000000-0005-0000-0000-000062B00000}"/>
    <cellStyle name="Percent 2 2 5 3 5" xfId="45134" xr:uid="{00000000-0005-0000-0000-000063B00000}"/>
    <cellStyle name="Percent 2 2 5 3 5 2" xfId="45135" xr:uid="{00000000-0005-0000-0000-000064B00000}"/>
    <cellStyle name="Percent 2 2 5 3 5 3" xfId="45136" xr:uid="{00000000-0005-0000-0000-000065B00000}"/>
    <cellStyle name="Percent 2 2 5 3 6" xfId="45137" xr:uid="{00000000-0005-0000-0000-000066B00000}"/>
    <cellStyle name="Percent 2 2 5 3 7" xfId="45138" xr:uid="{00000000-0005-0000-0000-000067B00000}"/>
    <cellStyle name="Percent 2 2 5 4" xfId="45139" xr:uid="{00000000-0005-0000-0000-000068B00000}"/>
    <cellStyle name="Percent 2 2 5 4 2" xfId="45140" xr:uid="{00000000-0005-0000-0000-000069B00000}"/>
    <cellStyle name="Percent 2 2 5 4 2 2" xfId="45141" xr:uid="{00000000-0005-0000-0000-00006AB00000}"/>
    <cellStyle name="Percent 2 2 5 4 2 3" xfId="45142" xr:uid="{00000000-0005-0000-0000-00006BB00000}"/>
    <cellStyle name="Percent 2 2 5 4 3" xfId="45143" xr:uid="{00000000-0005-0000-0000-00006CB00000}"/>
    <cellStyle name="Percent 2 2 5 4 3 2" xfId="45144" xr:uid="{00000000-0005-0000-0000-00006DB00000}"/>
    <cellStyle name="Percent 2 2 5 4 3 3" xfId="45145" xr:uid="{00000000-0005-0000-0000-00006EB00000}"/>
    <cellStyle name="Percent 2 2 5 4 4" xfId="45146" xr:uid="{00000000-0005-0000-0000-00006FB00000}"/>
    <cellStyle name="Percent 2 2 5 4 4 2" xfId="45147" xr:uid="{00000000-0005-0000-0000-000070B00000}"/>
    <cellStyle name="Percent 2 2 5 4 4 3" xfId="45148" xr:uid="{00000000-0005-0000-0000-000071B00000}"/>
    <cellStyle name="Percent 2 2 5 4 5" xfId="45149" xr:uid="{00000000-0005-0000-0000-000072B00000}"/>
    <cellStyle name="Percent 2 2 5 4 5 2" xfId="45150" xr:uid="{00000000-0005-0000-0000-000073B00000}"/>
    <cellStyle name="Percent 2 2 5 4 5 3" xfId="45151" xr:uid="{00000000-0005-0000-0000-000074B00000}"/>
    <cellStyle name="Percent 2 2 5 4 6" xfId="45152" xr:uid="{00000000-0005-0000-0000-000075B00000}"/>
    <cellStyle name="Percent 2 2 5 4 7" xfId="45153" xr:uid="{00000000-0005-0000-0000-000076B00000}"/>
    <cellStyle name="Percent 2 2 5 5" xfId="45154" xr:uid="{00000000-0005-0000-0000-000077B00000}"/>
    <cellStyle name="Percent 2 2 5 5 2" xfId="45155" xr:uid="{00000000-0005-0000-0000-000078B00000}"/>
    <cellStyle name="Percent 2 2 5 5 2 2" xfId="45156" xr:uid="{00000000-0005-0000-0000-000079B00000}"/>
    <cellStyle name="Percent 2 2 5 5 2 3" xfId="45157" xr:uid="{00000000-0005-0000-0000-00007AB00000}"/>
    <cellStyle name="Percent 2 2 5 5 3" xfId="45158" xr:uid="{00000000-0005-0000-0000-00007BB00000}"/>
    <cellStyle name="Percent 2 2 5 5 3 2" xfId="45159" xr:uid="{00000000-0005-0000-0000-00007CB00000}"/>
    <cellStyle name="Percent 2 2 5 5 3 3" xfId="45160" xr:uid="{00000000-0005-0000-0000-00007DB00000}"/>
    <cellStyle name="Percent 2 2 5 5 4" xfId="45161" xr:uid="{00000000-0005-0000-0000-00007EB00000}"/>
    <cellStyle name="Percent 2 2 5 5 4 2" xfId="45162" xr:uid="{00000000-0005-0000-0000-00007FB00000}"/>
    <cellStyle name="Percent 2 2 5 5 4 3" xfId="45163" xr:uid="{00000000-0005-0000-0000-000080B00000}"/>
    <cellStyle name="Percent 2 2 5 5 5" xfId="45164" xr:uid="{00000000-0005-0000-0000-000081B00000}"/>
    <cellStyle name="Percent 2 2 5 5 5 2" xfId="45165" xr:uid="{00000000-0005-0000-0000-000082B00000}"/>
    <cellStyle name="Percent 2 2 5 5 5 3" xfId="45166" xr:uid="{00000000-0005-0000-0000-000083B00000}"/>
    <cellStyle name="Percent 2 2 5 5 6" xfId="45167" xr:uid="{00000000-0005-0000-0000-000084B00000}"/>
    <cellStyle name="Percent 2 2 5 5 7" xfId="45168" xr:uid="{00000000-0005-0000-0000-000085B00000}"/>
    <cellStyle name="Percent 2 2 5 6" xfId="45169" xr:uid="{00000000-0005-0000-0000-000086B00000}"/>
    <cellStyle name="Percent 2 2 5 6 2" xfId="45170" xr:uid="{00000000-0005-0000-0000-000087B00000}"/>
    <cellStyle name="Percent 2 2 5 6 3" xfId="45171" xr:uid="{00000000-0005-0000-0000-000088B00000}"/>
    <cellStyle name="Percent 2 2 5 7" xfId="45172" xr:uid="{00000000-0005-0000-0000-000089B00000}"/>
    <cellStyle name="Percent 2 2 5 7 2" xfId="45173" xr:uid="{00000000-0005-0000-0000-00008AB00000}"/>
    <cellStyle name="Percent 2 2 5 7 3" xfId="45174" xr:uid="{00000000-0005-0000-0000-00008BB00000}"/>
    <cellStyle name="Percent 2 2 5 8" xfId="45175" xr:uid="{00000000-0005-0000-0000-00008CB00000}"/>
    <cellStyle name="Percent 2 2 5 8 2" xfId="45176" xr:uid="{00000000-0005-0000-0000-00008DB00000}"/>
    <cellStyle name="Percent 2 2 5 8 3" xfId="45177" xr:uid="{00000000-0005-0000-0000-00008EB00000}"/>
    <cellStyle name="Percent 2 2 5 9" xfId="45178" xr:uid="{00000000-0005-0000-0000-00008FB00000}"/>
    <cellStyle name="Percent 2 2 5 9 2" xfId="45179" xr:uid="{00000000-0005-0000-0000-000090B00000}"/>
    <cellStyle name="Percent 2 2 5 9 3" xfId="45180" xr:uid="{00000000-0005-0000-0000-000091B00000}"/>
    <cellStyle name="Percent 2 2 6" xfId="1349" xr:uid="{00000000-0005-0000-0000-000092B00000}"/>
    <cellStyle name="Percent 2 2 6 2" xfId="45181" xr:uid="{00000000-0005-0000-0000-000093B00000}"/>
    <cellStyle name="Percent 2 2 6 2 2" xfId="45182" xr:uid="{00000000-0005-0000-0000-000094B00000}"/>
    <cellStyle name="Percent 2 2 6 2 2 2" xfId="45183" xr:uid="{00000000-0005-0000-0000-000095B00000}"/>
    <cellStyle name="Percent 2 2 6 2 2 3" xfId="45184" xr:uid="{00000000-0005-0000-0000-000096B00000}"/>
    <cellStyle name="Percent 2 2 6 2 3" xfId="45185" xr:uid="{00000000-0005-0000-0000-000097B00000}"/>
    <cellStyle name="Percent 2 2 6 2 3 2" xfId="45186" xr:uid="{00000000-0005-0000-0000-000098B00000}"/>
    <cellStyle name="Percent 2 2 6 2 3 3" xfId="45187" xr:uid="{00000000-0005-0000-0000-000099B00000}"/>
    <cellStyle name="Percent 2 2 6 2 4" xfId="45188" xr:uid="{00000000-0005-0000-0000-00009AB00000}"/>
    <cellStyle name="Percent 2 2 6 2 4 2" xfId="45189" xr:uid="{00000000-0005-0000-0000-00009BB00000}"/>
    <cellStyle name="Percent 2 2 6 2 4 3" xfId="45190" xr:uid="{00000000-0005-0000-0000-00009CB00000}"/>
    <cellStyle name="Percent 2 2 6 2 5" xfId="45191" xr:uid="{00000000-0005-0000-0000-00009DB00000}"/>
    <cellStyle name="Percent 2 2 6 2 5 2" xfId="45192" xr:uid="{00000000-0005-0000-0000-00009EB00000}"/>
    <cellStyle name="Percent 2 2 6 2 5 3" xfId="45193" xr:uid="{00000000-0005-0000-0000-00009FB00000}"/>
    <cellStyle name="Percent 2 2 6 2 6" xfId="45194" xr:uid="{00000000-0005-0000-0000-0000A0B00000}"/>
    <cellStyle name="Percent 2 2 6 2 7" xfId="45195" xr:uid="{00000000-0005-0000-0000-0000A1B00000}"/>
    <cellStyle name="Percent 2 2 6 3" xfId="45196" xr:uid="{00000000-0005-0000-0000-0000A2B00000}"/>
    <cellStyle name="Percent 2 2 6 3 2" xfId="45197" xr:uid="{00000000-0005-0000-0000-0000A3B00000}"/>
    <cellStyle name="Percent 2 2 6 3 3" xfId="45198" xr:uid="{00000000-0005-0000-0000-0000A4B00000}"/>
    <cellStyle name="Percent 2 2 6 4" xfId="45199" xr:uid="{00000000-0005-0000-0000-0000A5B00000}"/>
    <cellStyle name="Percent 2 2 6 4 2" xfId="45200" xr:uid="{00000000-0005-0000-0000-0000A6B00000}"/>
    <cellStyle name="Percent 2 2 6 4 3" xfId="45201" xr:uid="{00000000-0005-0000-0000-0000A7B00000}"/>
    <cellStyle name="Percent 2 2 6 5" xfId="45202" xr:uid="{00000000-0005-0000-0000-0000A8B00000}"/>
    <cellStyle name="Percent 2 2 6 5 2" xfId="45203" xr:uid="{00000000-0005-0000-0000-0000A9B00000}"/>
    <cellStyle name="Percent 2 2 6 5 3" xfId="45204" xr:uid="{00000000-0005-0000-0000-0000AAB00000}"/>
    <cellStyle name="Percent 2 2 6 6" xfId="45205" xr:uid="{00000000-0005-0000-0000-0000ABB00000}"/>
    <cellStyle name="Percent 2 2 6 6 2" xfId="45206" xr:uid="{00000000-0005-0000-0000-0000ACB00000}"/>
    <cellStyle name="Percent 2 2 6 6 3" xfId="45207" xr:uid="{00000000-0005-0000-0000-0000ADB00000}"/>
    <cellStyle name="Percent 2 2 6 7" xfId="45208" xr:uid="{00000000-0005-0000-0000-0000AEB00000}"/>
    <cellStyle name="Percent 2 2 6 8" xfId="45209" xr:uid="{00000000-0005-0000-0000-0000AFB00000}"/>
    <cellStyle name="Percent 2 2 7" xfId="1519" xr:uid="{00000000-0005-0000-0000-0000B0B00000}"/>
    <cellStyle name="Percent 2 2 7 2" xfId="45211" xr:uid="{00000000-0005-0000-0000-0000B1B00000}"/>
    <cellStyle name="Percent 2 2 7 2 2" xfId="45212" xr:uid="{00000000-0005-0000-0000-0000B2B00000}"/>
    <cellStyle name="Percent 2 2 7 2 2 2" xfId="45213" xr:uid="{00000000-0005-0000-0000-0000B3B00000}"/>
    <cellStyle name="Percent 2 2 7 2 2 3" xfId="45214" xr:uid="{00000000-0005-0000-0000-0000B4B00000}"/>
    <cellStyle name="Percent 2 2 7 2 3" xfId="45215" xr:uid="{00000000-0005-0000-0000-0000B5B00000}"/>
    <cellStyle name="Percent 2 2 7 2 3 2" xfId="45216" xr:uid="{00000000-0005-0000-0000-0000B6B00000}"/>
    <cellStyle name="Percent 2 2 7 2 3 3" xfId="45217" xr:uid="{00000000-0005-0000-0000-0000B7B00000}"/>
    <cellStyle name="Percent 2 2 7 2 4" xfId="45218" xr:uid="{00000000-0005-0000-0000-0000B8B00000}"/>
    <cellStyle name="Percent 2 2 7 2 4 2" xfId="45219" xr:uid="{00000000-0005-0000-0000-0000B9B00000}"/>
    <cellStyle name="Percent 2 2 7 2 4 3" xfId="45220" xr:uid="{00000000-0005-0000-0000-0000BAB00000}"/>
    <cellStyle name="Percent 2 2 7 2 5" xfId="45221" xr:uid="{00000000-0005-0000-0000-0000BBB00000}"/>
    <cellStyle name="Percent 2 2 7 2 5 2" xfId="45222" xr:uid="{00000000-0005-0000-0000-0000BCB00000}"/>
    <cellStyle name="Percent 2 2 7 2 5 3" xfId="45223" xr:uid="{00000000-0005-0000-0000-0000BDB00000}"/>
    <cellStyle name="Percent 2 2 7 2 6" xfId="45224" xr:uid="{00000000-0005-0000-0000-0000BEB00000}"/>
    <cellStyle name="Percent 2 2 7 2 7" xfId="45225" xr:uid="{00000000-0005-0000-0000-0000BFB00000}"/>
    <cellStyle name="Percent 2 2 7 3" xfId="45226" xr:uid="{00000000-0005-0000-0000-0000C0B00000}"/>
    <cellStyle name="Percent 2 2 7 3 2" xfId="45227" xr:uid="{00000000-0005-0000-0000-0000C1B00000}"/>
    <cellStyle name="Percent 2 2 7 3 3" xfId="45228" xr:uid="{00000000-0005-0000-0000-0000C2B00000}"/>
    <cellStyle name="Percent 2 2 7 4" xfId="45229" xr:uid="{00000000-0005-0000-0000-0000C3B00000}"/>
    <cellStyle name="Percent 2 2 7 4 2" xfId="45230" xr:uid="{00000000-0005-0000-0000-0000C4B00000}"/>
    <cellStyle name="Percent 2 2 7 4 3" xfId="45231" xr:uid="{00000000-0005-0000-0000-0000C5B00000}"/>
    <cellStyle name="Percent 2 2 7 5" xfId="45232" xr:uid="{00000000-0005-0000-0000-0000C6B00000}"/>
    <cellStyle name="Percent 2 2 7 5 2" xfId="45233" xr:uid="{00000000-0005-0000-0000-0000C7B00000}"/>
    <cellStyle name="Percent 2 2 7 5 3" xfId="45234" xr:uid="{00000000-0005-0000-0000-0000C8B00000}"/>
    <cellStyle name="Percent 2 2 7 6" xfId="45235" xr:uid="{00000000-0005-0000-0000-0000C9B00000}"/>
    <cellStyle name="Percent 2 2 7 6 2" xfId="45236" xr:uid="{00000000-0005-0000-0000-0000CAB00000}"/>
    <cellStyle name="Percent 2 2 7 6 3" xfId="45237" xr:uid="{00000000-0005-0000-0000-0000CBB00000}"/>
    <cellStyle name="Percent 2 2 7 7" xfId="45238" xr:uid="{00000000-0005-0000-0000-0000CCB00000}"/>
    <cellStyle name="Percent 2 2 7 8" xfId="45239" xr:uid="{00000000-0005-0000-0000-0000CDB00000}"/>
    <cellStyle name="Percent 2 2 7 9" xfId="45210" xr:uid="{00000000-0005-0000-0000-0000CEB00000}"/>
    <cellStyle name="Percent 2 2 8" xfId="45240" xr:uid="{00000000-0005-0000-0000-0000CFB00000}"/>
    <cellStyle name="Percent 2 2 8 2" xfId="45241" xr:uid="{00000000-0005-0000-0000-0000D0B00000}"/>
    <cellStyle name="Percent 2 2 8 2 2" xfId="45242" xr:uid="{00000000-0005-0000-0000-0000D1B00000}"/>
    <cellStyle name="Percent 2 2 8 2 2 2" xfId="45243" xr:uid="{00000000-0005-0000-0000-0000D2B00000}"/>
    <cellStyle name="Percent 2 2 8 2 2 3" xfId="45244" xr:uid="{00000000-0005-0000-0000-0000D3B00000}"/>
    <cellStyle name="Percent 2 2 8 2 3" xfId="45245" xr:uid="{00000000-0005-0000-0000-0000D4B00000}"/>
    <cellStyle name="Percent 2 2 8 2 3 2" xfId="45246" xr:uid="{00000000-0005-0000-0000-0000D5B00000}"/>
    <cellStyle name="Percent 2 2 8 2 3 3" xfId="45247" xr:uid="{00000000-0005-0000-0000-0000D6B00000}"/>
    <cellStyle name="Percent 2 2 8 2 4" xfId="45248" xr:uid="{00000000-0005-0000-0000-0000D7B00000}"/>
    <cellStyle name="Percent 2 2 8 2 4 2" xfId="45249" xr:uid="{00000000-0005-0000-0000-0000D8B00000}"/>
    <cellStyle name="Percent 2 2 8 2 4 3" xfId="45250" xr:uid="{00000000-0005-0000-0000-0000D9B00000}"/>
    <cellStyle name="Percent 2 2 8 2 5" xfId="45251" xr:uid="{00000000-0005-0000-0000-0000DAB00000}"/>
    <cellStyle name="Percent 2 2 8 2 5 2" xfId="45252" xr:uid="{00000000-0005-0000-0000-0000DBB00000}"/>
    <cellStyle name="Percent 2 2 8 2 5 3" xfId="45253" xr:uid="{00000000-0005-0000-0000-0000DCB00000}"/>
    <cellStyle name="Percent 2 2 8 2 6" xfId="45254" xr:uid="{00000000-0005-0000-0000-0000DDB00000}"/>
    <cellStyle name="Percent 2 2 8 2 7" xfId="45255" xr:uid="{00000000-0005-0000-0000-0000DEB00000}"/>
    <cellStyle name="Percent 2 2 8 3" xfId="45256" xr:uid="{00000000-0005-0000-0000-0000DFB00000}"/>
    <cellStyle name="Percent 2 2 8 3 2" xfId="45257" xr:uid="{00000000-0005-0000-0000-0000E0B00000}"/>
    <cellStyle name="Percent 2 2 8 3 3" xfId="45258" xr:uid="{00000000-0005-0000-0000-0000E1B00000}"/>
    <cellStyle name="Percent 2 2 8 4" xfId="45259" xr:uid="{00000000-0005-0000-0000-0000E2B00000}"/>
    <cellStyle name="Percent 2 2 8 4 2" xfId="45260" xr:uid="{00000000-0005-0000-0000-0000E3B00000}"/>
    <cellStyle name="Percent 2 2 8 4 3" xfId="45261" xr:uid="{00000000-0005-0000-0000-0000E4B00000}"/>
    <cellStyle name="Percent 2 2 8 5" xfId="45262" xr:uid="{00000000-0005-0000-0000-0000E5B00000}"/>
    <cellStyle name="Percent 2 2 8 5 2" xfId="45263" xr:uid="{00000000-0005-0000-0000-0000E6B00000}"/>
    <cellStyle name="Percent 2 2 8 5 3" xfId="45264" xr:uid="{00000000-0005-0000-0000-0000E7B00000}"/>
    <cellStyle name="Percent 2 2 8 6" xfId="45265" xr:uid="{00000000-0005-0000-0000-0000E8B00000}"/>
    <cellStyle name="Percent 2 2 8 6 2" xfId="45266" xr:uid="{00000000-0005-0000-0000-0000E9B00000}"/>
    <cellStyle name="Percent 2 2 8 6 3" xfId="45267" xr:uid="{00000000-0005-0000-0000-0000EAB00000}"/>
    <cellStyle name="Percent 2 2 8 7" xfId="45268" xr:uid="{00000000-0005-0000-0000-0000EBB00000}"/>
    <cellStyle name="Percent 2 2 8 8" xfId="45269" xr:uid="{00000000-0005-0000-0000-0000ECB00000}"/>
    <cellStyle name="Percent 2 2 9" xfId="45270" xr:uid="{00000000-0005-0000-0000-0000EDB00000}"/>
    <cellStyle name="Percent 2 2 9 2" xfId="45271" xr:uid="{00000000-0005-0000-0000-0000EEB00000}"/>
    <cellStyle name="Percent 2 2 9 2 2" xfId="45272" xr:uid="{00000000-0005-0000-0000-0000EFB00000}"/>
    <cellStyle name="Percent 2 2 9 2 3" xfId="45273" xr:uid="{00000000-0005-0000-0000-0000F0B00000}"/>
    <cellStyle name="Percent 2 2 9 3" xfId="45274" xr:uid="{00000000-0005-0000-0000-0000F1B00000}"/>
    <cellStyle name="Percent 2 2 9 3 2" xfId="45275" xr:uid="{00000000-0005-0000-0000-0000F2B00000}"/>
    <cellStyle name="Percent 2 2 9 3 3" xfId="45276" xr:uid="{00000000-0005-0000-0000-0000F3B00000}"/>
    <cellStyle name="Percent 2 2 9 4" xfId="45277" xr:uid="{00000000-0005-0000-0000-0000F4B00000}"/>
    <cellStyle name="Percent 2 2 9 4 2" xfId="45278" xr:uid="{00000000-0005-0000-0000-0000F5B00000}"/>
    <cellStyle name="Percent 2 2 9 4 3" xfId="45279" xr:uid="{00000000-0005-0000-0000-0000F6B00000}"/>
    <cellStyle name="Percent 2 2 9 5" xfId="45280" xr:uid="{00000000-0005-0000-0000-0000F7B00000}"/>
    <cellStyle name="Percent 2 2 9 5 2" xfId="45281" xr:uid="{00000000-0005-0000-0000-0000F8B00000}"/>
    <cellStyle name="Percent 2 2 9 5 3" xfId="45282" xr:uid="{00000000-0005-0000-0000-0000F9B00000}"/>
    <cellStyle name="Percent 2 2 9 6" xfId="45283" xr:uid="{00000000-0005-0000-0000-0000FAB00000}"/>
    <cellStyle name="Percent 2 2 9 7" xfId="45284" xr:uid="{00000000-0005-0000-0000-0000FBB00000}"/>
    <cellStyle name="Percent 2 20" xfId="45285" xr:uid="{00000000-0005-0000-0000-0000FCB00000}"/>
    <cellStyle name="Percent 2 21" xfId="45286" xr:uid="{00000000-0005-0000-0000-0000FDB00000}"/>
    <cellStyle name="Percent 2 3" xfId="1350" xr:uid="{00000000-0005-0000-0000-0000FEB00000}"/>
    <cellStyle name="Percent 2 3 10" xfId="45288" xr:uid="{00000000-0005-0000-0000-0000FFB00000}"/>
    <cellStyle name="Percent 2 3 10 2" xfId="45289" xr:uid="{00000000-0005-0000-0000-000000B10000}"/>
    <cellStyle name="Percent 2 3 10 2 2" xfId="45290" xr:uid="{00000000-0005-0000-0000-000001B10000}"/>
    <cellStyle name="Percent 2 3 10 2 3" xfId="45291" xr:uid="{00000000-0005-0000-0000-000002B10000}"/>
    <cellStyle name="Percent 2 3 10 3" xfId="45292" xr:uid="{00000000-0005-0000-0000-000003B10000}"/>
    <cellStyle name="Percent 2 3 10 3 2" xfId="45293" xr:uid="{00000000-0005-0000-0000-000004B10000}"/>
    <cellStyle name="Percent 2 3 10 3 3" xfId="45294" xr:uid="{00000000-0005-0000-0000-000005B10000}"/>
    <cellStyle name="Percent 2 3 10 4" xfId="45295" xr:uid="{00000000-0005-0000-0000-000006B10000}"/>
    <cellStyle name="Percent 2 3 10 4 2" xfId="45296" xr:uid="{00000000-0005-0000-0000-000007B10000}"/>
    <cellStyle name="Percent 2 3 10 4 3" xfId="45297" xr:uid="{00000000-0005-0000-0000-000008B10000}"/>
    <cellStyle name="Percent 2 3 10 5" xfId="45298" xr:uid="{00000000-0005-0000-0000-000009B10000}"/>
    <cellStyle name="Percent 2 3 10 5 2" xfId="45299" xr:uid="{00000000-0005-0000-0000-00000AB10000}"/>
    <cellStyle name="Percent 2 3 10 5 3" xfId="45300" xr:uid="{00000000-0005-0000-0000-00000BB10000}"/>
    <cellStyle name="Percent 2 3 10 6" xfId="45301" xr:uid="{00000000-0005-0000-0000-00000CB10000}"/>
    <cellStyle name="Percent 2 3 10 7" xfId="45302" xr:uid="{00000000-0005-0000-0000-00000DB10000}"/>
    <cellStyle name="Percent 2 3 11" xfId="45303" xr:uid="{00000000-0005-0000-0000-00000EB10000}"/>
    <cellStyle name="Percent 2 3 11 2" xfId="45304" xr:uid="{00000000-0005-0000-0000-00000FB10000}"/>
    <cellStyle name="Percent 2 3 11 3" xfId="45305" xr:uid="{00000000-0005-0000-0000-000010B10000}"/>
    <cellStyle name="Percent 2 3 12" xfId="45306" xr:uid="{00000000-0005-0000-0000-000011B10000}"/>
    <cellStyle name="Percent 2 3 12 2" xfId="45307" xr:uid="{00000000-0005-0000-0000-000012B10000}"/>
    <cellStyle name="Percent 2 3 12 3" xfId="45308" xr:uid="{00000000-0005-0000-0000-000013B10000}"/>
    <cellStyle name="Percent 2 3 13" xfId="45309" xr:uid="{00000000-0005-0000-0000-000014B10000}"/>
    <cellStyle name="Percent 2 3 13 2" xfId="45310" xr:uid="{00000000-0005-0000-0000-000015B10000}"/>
    <cellStyle name="Percent 2 3 13 3" xfId="45311" xr:uid="{00000000-0005-0000-0000-000016B10000}"/>
    <cellStyle name="Percent 2 3 14" xfId="45312" xr:uid="{00000000-0005-0000-0000-000017B10000}"/>
    <cellStyle name="Percent 2 3 14 2" xfId="45313" xr:uid="{00000000-0005-0000-0000-000018B10000}"/>
    <cellStyle name="Percent 2 3 14 3" xfId="45314" xr:uid="{00000000-0005-0000-0000-000019B10000}"/>
    <cellStyle name="Percent 2 3 15" xfId="45315" xr:uid="{00000000-0005-0000-0000-00001AB10000}"/>
    <cellStyle name="Percent 2 3 16" xfId="45316" xr:uid="{00000000-0005-0000-0000-00001BB10000}"/>
    <cellStyle name="Percent 2 3 17" xfId="45287" xr:uid="{00000000-0005-0000-0000-00001CB10000}"/>
    <cellStyle name="Percent 2 3 2" xfId="45317" xr:uid="{00000000-0005-0000-0000-00001DB10000}"/>
    <cellStyle name="Percent 2 3 2 10" xfId="45318" xr:uid="{00000000-0005-0000-0000-00001EB10000}"/>
    <cellStyle name="Percent 2 3 2 10 2" xfId="45319" xr:uid="{00000000-0005-0000-0000-00001FB10000}"/>
    <cellStyle name="Percent 2 3 2 10 3" xfId="45320" xr:uid="{00000000-0005-0000-0000-000020B10000}"/>
    <cellStyle name="Percent 2 3 2 11" xfId="45321" xr:uid="{00000000-0005-0000-0000-000021B10000}"/>
    <cellStyle name="Percent 2 3 2 11 2" xfId="45322" xr:uid="{00000000-0005-0000-0000-000022B10000}"/>
    <cellStyle name="Percent 2 3 2 11 3" xfId="45323" xr:uid="{00000000-0005-0000-0000-000023B10000}"/>
    <cellStyle name="Percent 2 3 2 12" xfId="45324" xr:uid="{00000000-0005-0000-0000-000024B10000}"/>
    <cellStyle name="Percent 2 3 2 12 2" xfId="45325" xr:uid="{00000000-0005-0000-0000-000025B10000}"/>
    <cellStyle name="Percent 2 3 2 12 3" xfId="45326" xr:uid="{00000000-0005-0000-0000-000026B10000}"/>
    <cellStyle name="Percent 2 3 2 13" xfId="45327" xr:uid="{00000000-0005-0000-0000-000027B10000}"/>
    <cellStyle name="Percent 2 3 2 13 2" xfId="45328" xr:uid="{00000000-0005-0000-0000-000028B10000}"/>
    <cellStyle name="Percent 2 3 2 13 3" xfId="45329" xr:uid="{00000000-0005-0000-0000-000029B10000}"/>
    <cellStyle name="Percent 2 3 2 14" xfId="45330" xr:uid="{00000000-0005-0000-0000-00002AB10000}"/>
    <cellStyle name="Percent 2 3 2 15" xfId="45331" xr:uid="{00000000-0005-0000-0000-00002BB10000}"/>
    <cellStyle name="Percent 2 3 2 2" xfId="45332" xr:uid="{00000000-0005-0000-0000-00002CB10000}"/>
    <cellStyle name="Percent 2 3 2 2 10" xfId="45333" xr:uid="{00000000-0005-0000-0000-00002DB10000}"/>
    <cellStyle name="Percent 2 3 2 2 10 2" xfId="45334" xr:uid="{00000000-0005-0000-0000-00002EB10000}"/>
    <cellStyle name="Percent 2 3 2 2 10 3" xfId="45335" xr:uid="{00000000-0005-0000-0000-00002FB10000}"/>
    <cellStyle name="Percent 2 3 2 2 11" xfId="45336" xr:uid="{00000000-0005-0000-0000-000030B10000}"/>
    <cellStyle name="Percent 2 3 2 2 11 2" xfId="45337" xr:uid="{00000000-0005-0000-0000-000031B10000}"/>
    <cellStyle name="Percent 2 3 2 2 11 3" xfId="45338" xr:uid="{00000000-0005-0000-0000-000032B10000}"/>
    <cellStyle name="Percent 2 3 2 2 12" xfId="45339" xr:uid="{00000000-0005-0000-0000-000033B10000}"/>
    <cellStyle name="Percent 2 3 2 2 12 2" xfId="45340" xr:uid="{00000000-0005-0000-0000-000034B10000}"/>
    <cellStyle name="Percent 2 3 2 2 12 3" xfId="45341" xr:uid="{00000000-0005-0000-0000-000035B10000}"/>
    <cellStyle name="Percent 2 3 2 2 13" xfId="45342" xr:uid="{00000000-0005-0000-0000-000036B10000}"/>
    <cellStyle name="Percent 2 3 2 2 14" xfId="45343" xr:uid="{00000000-0005-0000-0000-000037B10000}"/>
    <cellStyle name="Percent 2 3 2 2 2" xfId="45344" xr:uid="{00000000-0005-0000-0000-000038B10000}"/>
    <cellStyle name="Percent 2 3 2 2 2 10" xfId="45345" xr:uid="{00000000-0005-0000-0000-000039B10000}"/>
    <cellStyle name="Percent 2 3 2 2 2 11" xfId="45346" xr:uid="{00000000-0005-0000-0000-00003AB10000}"/>
    <cellStyle name="Percent 2 3 2 2 2 2" xfId="45347" xr:uid="{00000000-0005-0000-0000-00003BB10000}"/>
    <cellStyle name="Percent 2 3 2 2 2 2 2" xfId="45348" xr:uid="{00000000-0005-0000-0000-00003CB10000}"/>
    <cellStyle name="Percent 2 3 2 2 2 2 2 2" xfId="45349" xr:uid="{00000000-0005-0000-0000-00003DB10000}"/>
    <cellStyle name="Percent 2 3 2 2 2 2 2 2 2" xfId="45350" xr:uid="{00000000-0005-0000-0000-00003EB10000}"/>
    <cellStyle name="Percent 2 3 2 2 2 2 2 2 3" xfId="45351" xr:uid="{00000000-0005-0000-0000-00003FB10000}"/>
    <cellStyle name="Percent 2 3 2 2 2 2 2 3" xfId="45352" xr:uid="{00000000-0005-0000-0000-000040B10000}"/>
    <cellStyle name="Percent 2 3 2 2 2 2 2 3 2" xfId="45353" xr:uid="{00000000-0005-0000-0000-000041B10000}"/>
    <cellStyle name="Percent 2 3 2 2 2 2 2 3 3" xfId="45354" xr:uid="{00000000-0005-0000-0000-000042B10000}"/>
    <cellStyle name="Percent 2 3 2 2 2 2 2 4" xfId="45355" xr:uid="{00000000-0005-0000-0000-000043B10000}"/>
    <cellStyle name="Percent 2 3 2 2 2 2 2 4 2" xfId="45356" xr:uid="{00000000-0005-0000-0000-000044B10000}"/>
    <cellStyle name="Percent 2 3 2 2 2 2 2 4 3" xfId="45357" xr:uid="{00000000-0005-0000-0000-000045B10000}"/>
    <cellStyle name="Percent 2 3 2 2 2 2 2 5" xfId="45358" xr:uid="{00000000-0005-0000-0000-000046B10000}"/>
    <cellStyle name="Percent 2 3 2 2 2 2 2 5 2" xfId="45359" xr:uid="{00000000-0005-0000-0000-000047B10000}"/>
    <cellStyle name="Percent 2 3 2 2 2 2 2 5 3" xfId="45360" xr:uid="{00000000-0005-0000-0000-000048B10000}"/>
    <cellStyle name="Percent 2 3 2 2 2 2 2 6" xfId="45361" xr:uid="{00000000-0005-0000-0000-000049B10000}"/>
    <cellStyle name="Percent 2 3 2 2 2 2 2 7" xfId="45362" xr:uid="{00000000-0005-0000-0000-00004AB10000}"/>
    <cellStyle name="Percent 2 3 2 2 2 2 3" xfId="45363" xr:uid="{00000000-0005-0000-0000-00004BB10000}"/>
    <cellStyle name="Percent 2 3 2 2 2 2 3 2" xfId="45364" xr:uid="{00000000-0005-0000-0000-00004CB10000}"/>
    <cellStyle name="Percent 2 3 2 2 2 2 3 3" xfId="45365" xr:uid="{00000000-0005-0000-0000-00004DB10000}"/>
    <cellStyle name="Percent 2 3 2 2 2 2 4" xfId="45366" xr:uid="{00000000-0005-0000-0000-00004EB10000}"/>
    <cellStyle name="Percent 2 3 2 2 2 2 4 2" xfId="45367" xr:uid="{00000000-0005-0000-0000-00004FB10000}"/>
    <cellStyle name="Percent 2 3 2 2 2 2 4 3" xfId="45368" xr:uid="{00000000-0005-0000-0000-000050B10000}"/>
    <cellStyle name="Percent 2 3 2 2 2 2 5" xfId="45369" xr:uid="{00000000-0005-0000-0000-000051B10000}"/>
    <cellStyle name="Percent 2 3 2 2 2 2 5 2" xfId="45370" xr:uid="{00000000-0005-0000-0000-000052B10000}"/>
    <cellStyle name="Percent 2 3 2 2 2 2 5 3" xfId="45371" xr:uid="{00000000-0005-0000-0000-000053B10000}"/>
    <cellStyle name="Percent 2 3 2 2 2 2 6" xfId="45372" xr:uid="{00000000-0005-0000-0000-000054B10000}"/>
    <cellStyle name="Percent 2 3 2 2 2 2 6 2" xfId="45373" xr:uid="{00000000-0005-0000-0000-000055B10000}"/>
    <cellStyle name="Percent 2 3 2 2 2 2 6 3" xfId="45374" xr:uid="{00000000-0005-0000-0000-000056B10000}"/>
    <cellStyle name="Percent 2 3 2 2 2 2 7" xfId="45375" xr:uid="{00000000-0005-0000-0000-000057B10000}"/>
    <cellStyle name="Percent 2 3 2 2 2 2 8" xfId="45376" xr:uid="{00000000-0005-0000-0000-000058B10000}"/>
    <cellStyle name="Percent 2 3 2 2 2 3" xfId="45377" xr:uid="{00000000-0005-0000-0000-000059B10000}"/>
    <cellStyle name="Percent 2 3 2 2 2 3 2" xfId="45378" xr:uid="{00000000-0005-0000-0000-00005AB10000}"/>
    <cellStyle name="Percent 2 3 2 2 2 3 2 2" xfId="45379" xr:uid="{00000000-0005-0000-0000-00005BB10000}"/>
    <cellStyle name="Percent 2 3 2 2 2 3 2 3" xfId="45380" xr:uid="{00000000-0005-0000-0000-00005CB10000}"/>
    <cellStyle name="Percent 2 3 2 2 2 3 3" xfId="45381" xr:uid="{00000000-0005-0000-0000-00005DB10000}"/>
    <cellStyle name="Percent 2 3 2 2 2 3 3 2" xfId="45382" xr:uid="{00000000-0005-0000-0000-00005EB10000}"/>
    <cellStyle name="Percent 2 3 2 2 2 3 3 3" xfId="45383" xr:uid="{00000000-0005-0000-0000-00005FB10000}"/>
    <cellStyle name="Percent 2 3 2 2 2 3 4" xfId="45384" xr:uid="{00000000-0005-0000-0000-000060B10000}"/>
    <cellStyle name="Percent 2 3 2 2 2 3 4 2" xfId="45385" xr:uid="{00000000-0005-0000-0000-000061B10000}"/>
    <cellStyle name="Percent 2 3 2 2 2 3 4 3" xfId="45386" xr:uid="{00000000-0005-0000-0000-000062B10000}"/>
    <cellStyle name="Percent 2 3 2 2 2 3 5" xfId="45387" xr:uid="{00000000-0005-0000-0000-000063B10000}"/>
    <cellStyle name="Percent 2 3 2 2 2 3 5 2" xfId="45388" xr:uid="{00000000-0005-0000-0000-000064B10000}"/>
    <cellStyle name="Percent 2 3 2 2 2 3 5 3" xfId="45389" xr:uid="{00000000-0005-0000-0000-000065B10000}"/>
    <cellStyle name="Percent 2 3 2 2 2 3 6" xfId="45390" xr:uid="{00000000-0005-0000-0000-000066B10000}"/>
    <cellStyle name="Percent 2 3 2 2 2 3 7" xfId="45391" xr:uid="{00000000-0005-0000-0000-000067B10000}"/>
    <cellStyle name="Percent 2 3 2 2 2 4" xfId="45392" xr:uid="{00000000-0005-0000-0000-000068B10000}"/>
    <cellStyle name="Percent 2 3 2 2 2 4 2" xfId="45393" xr:uid="{00000000-0005-0000-0000-000069B10000}"/>
    <cellStyle name="Percent 2 3 2 2 2 4 2 2" xfId="45394" xr:uid="{00000000-0005-0000-0000-00006AB10000}"/>
    <cellStyle name="Percent 2 3 2 2 2 4 2 3" xfId="45395" xr:uid="{00000000-0005-0000-0000-00006BB10000}"/>
    <cellStyle name="Percent 2 3 2 2 2 4 3" xfId="45396" xr:uid="{00000000-0005-0000-0000-00006CB10000}"/>
    <cellStyle name="Percent 2 3 2 2 2 4 3 2" xfId="45397" xr:uid="{00000000-0005-0000-0000-00006DB10000}"/>
    <cellStyle name="Percent 2 3 2 2 2 4 3 3" xfId="45398" xr:uid="{00000000-0005-0000-0000-00006EB10000}"/>
    <cellStyle name="Percent 2 3 2 2 2 4 4" xfId="45399" xr:uid="{00000000-0005-0000-0000-00006FB10000}"/>
    <cellStyle name="Percent 2 3 2 2 2 4 4 2" xfId="45400" xr:uid="{00000000-0005-0000-0000-000070B10000}"/>
    <cellStyle name="Percent 2 3 2 2 2 4 4 3" xfId="45401" xr:uid="{00000000-0005-0000-0000-000071B10000}"/>
    <cellStyle name="Percent 2 3 2 2 2 4 5" xfId="45402" xr:uid="{00000000-0005-0000-0000-000072B10000}"/>
    <cellStyle name="Percent 2 3 2 2 2 4 5 2" xfId="45403" xr:uid="{00000000-0005-0000-0000-000073B10000}"/>
    <cellStyle name="Percent 2 3 2 2 2 4 5 3" xfId="45404" xr:uid="{00000000-0005-0000-0000-000074B10000}"/>
    <cellStyle name="Percent 2 3 2 2 2 4 6" xfId="45405" xr:uid="{00000000-0005-0000-0000-000075B10000}"/>
    <cellStyle name="Percent 2 3 2 2 2 4 7" xfId="45406" xr:uid="{00000000-0005-0000-0000-000076B10000}"/>
    <cellStyle name="Percent 2 3 2 2 2 5" xfId="45407" xr:uid="{00000000-0005-0000-0000-000077B10000}"/>
    <cellStyle name="Percent 2 3 2 2 2 5 2" xfId="45408" xr:uid="{00000000-0005-0000-0000-000078B10000}"/>
    <cellStyle name="Percent 2 3 2 2 2 5 2 2" xfId="45409" xr:uid="{00000000-0005-0000-0000-000079B10000}"/>
    <cellStyle name="Percent 2 3 2 2 2 5 2 3" xfId="45410" xr:uid="{00000000-0005-0000-0000-00007AB10000}"/>
    <cellStyle name="Percent 2 3 2 2 2 5 3" xfId="45411" xr:uid="{00000000-0005-0000-0000-00007BB10000}"/>
    <cellStyle name="Percent 2 3 2 2 2 5 3 2" xfId="45412" xr:uid="{00000000-0005-0000-0000-00007CB10000}"/>
    <cellStyle name="Percent 2 3 2 2 2 5 3 3" xfId="45413" xr:uid="{00000000-0005-0000-0000-00007DB10000}"/>
    <cellStyle name="Percent 2 3 2 2 2 5 4" xfId="45414" xr:uid="{00000000-0005-0000-0000-00007EB10000}"/>
    <cellStyle name="Percent 2 3 2 2 2 5 4 2" xfId="45415" xr:uid="{00000000-0005-0000-0000-00007FB10000}"/>
    <cellStyle name="Percent 2 3 2 2 2 5 4 3" xfId="45416" xr:uid="{00000000-0005-0000-0000-000080B10000}"/>
    <cellStyle name="Percent 2 3 2 2 2 5 5" xfId="45417" xr:uid="{00000000-0005-0000-0000-000081B10000}"/>
    <cellStyle name="Percent 2 3 2 2 2 5 5 2" xfId="45418" xr:uid="{00000000-0005-0000-0000-000082B10000}"/>
    <cellStyle name="Percent 2 3 2 2 2 5 5 3" xfId="45419" xr:uid="{00000000-0005-0000-0000-000083B10000}"/>
    <cellStyle name="Percent 2 3 2 2 2 5 6" xfId="45420" xr:uid="{00000000-0005-0000-0000-000084B10000}"/>
    <cellStyle name="Percent 2 3 2 2 2 5 7" xfId="45421" xr:uid="{00000000-0005-0000-0000-000085B10000}"/>
    <cellStyle name="Percent 2 3 2 2 2 6" xfId="45422" xr:uid="{00000000-0005-0000-0000-000086B10000}"/>
    <cellStyle name="Percent 2 3 2 2 2 6 2" xfId="45423" xr:uid="{00000000-0005-0000-0000-000087B10000}"/>
    <cellStyle name="Percent 2 3 2 2 2 6 3" xfId="45424" xr:uid="{00000000-0005-0000-0000-000088B10000}"/>
    <cellStyle name="Percent 2 3 2 2 2 7" xfId="45425" xr:uid="{00000000-0005-0000-0000-000089B10000}"/>
    <cellStyle name="Percent 2 3 2 2 2 7 2" xfId="45426" xr:uid="{00000000-0005-0000-0000-00008AB10000}"/>
    <cellStyle name="Percent 2 3 2 2 2 7 3" xfId="45427" xr:uid="{00000000-0005-0000-0000-00008BB10000}"/>
    <cellStyle name="Percent 2 3 2 2 2 8" xfId="45428" xr:uid="{00000000-0005-0000-0000-00008CB10000}"/>
    <cellStyle name="Percent 2 3 2 2 2 8 2" xfId="45429" xr:uid="{00000000-0005-0000-0000-00008DB10000}"/>
    <cellStyle name="Percent 2 3 2 2 2 8 3" xfId="45430" xr:uid="{00000000-0005-0000-0000-00008EB10000}"/>
    <cellStyle name="Percent 2 3 2 2 2 9" xfId="45431" xr:uid="{00000000-0005-0000-0000-00008FB10000}"/>
    <cellStyle name="Percent 2 3 2 2 2 9 2" xfId="45432" xr:uid="{00000000-0005-0000-0000-000090B10000}"/>
    <cellStyle name="Percent 2 3 2 2 2 9 3" xfId="45433" xr:uid="{00000000-0005-0000-0000-000091B10000}"/>
    <cellStyle name="Percent 2 3 2 2 3" xfId="45434" xr:uid="{00000000-0005-0000-0000-000092B10000}"/>
    <cellStyle name="Percent 2 3 2 2 3 2" xfId="45435" xr:uid="{00000000-0005-0000-0000-000093B10000}"/>
    <cellStyle name="Percent 2 3 2 2 3 2 2" xfId="45436" xr:uid="{00000000-0005-0000-0000-000094B10000}"/>
    <cellStyle name="Percent 2 3 2 2 3 2 2 2" xfId="45437" xr:uid="{00000000-0005-0000-0000-000095B10000}"/>
    <cellStyle name="Percent 2 3 2 2 3 2 2 3" xfId="45438" xr:uid="{00000000-0005-0000-0000-000096B10000}"/>
    <cellStyle name="Percent 2 3 2 2 3 2 3" xfId="45439" xr:uid="{00000000-0005-0000-0000-000097B10000}"/>
    <cellStyle name="Percent 2 3 2 2 3 2 3 2" xfId="45440" xr:uid="{00000000-0005-0000-0000-000098B10000}"/>
    <cellStyle name="Percent 2 3 2 2 3 2 3 3" xfId="45441" xr:uid="{00000000-0005-0000-0000-000099B10000}"/>
    <cellStyle name="Percent 2 3 2 2 3 2 4" xfId="45442" xr:uid="{00000000-0005-0000-0000-00009AB10000}"/>
    <cellStyle name="Percent 2 3 2 2 3 2 4 2" xfId="45443" xr:uid="{00000000-0005-0000-0000-00009BB10000}"/>
    <cellStyle name="Percent 2 3 2 2 3 2 4 3" xfId="45444" xr:uid="{00000000-0005-0000-0000-00009CB10000}"/>
    <cellStyle name="Percent 2 3 2 2 3 2 5" xfId="45445" xr:uid="{00000000-0005-0000-0000-00009DB10000}"/>
    <cellStyle name="Percent 2 3 2 2 3 2 5 2" xfId="45446" xr:uid="{00000000-0005-0000-0000-00009EB10000}"/>
    <cellStyle name="Percent 2 3 2 2 3 2 5 3" xfId="45447" xr:uid="{00000000-0005-0000-0000-00009FB10000}"/>
    <cellStyle name="Percent 2 3 2 2 3 2 6" xfId="45448" xr:uid="{00000000-0005-0000-0000-0000A0B10000}"/>
    <cellStyle name="Percent 2 3 2 2 3 2 7" xfId="45449" xr:uid="{00000000-0005-0000-0000-0000A1B10000}"/>
    <cellStyle name="Percent 2 3 2 2 3 3" xfId="45450" xr:uid="{00000000-0005-0000-0000-0000A2B10000}"/>
    <cellStyle name="Percent 2 3 2 2 3 3 2" xfId="45451" xr:uid="{00000000-0005-0000-0000-0000A3B10000}"/>
    <cellStyle name="Percent 2 3 2 2 3 3 3" xfId="45452" xr:uid="{00000000-0005-0000-0000-0000A4B10000}"/>
    <cellStyle name="Percent 2 3 2 2 3 4" xfId="45453" xr:uid="{00000000-0005-0000-0000-0000A5B10000}"/>
    <cellStyle name="Percent 2 3 2 2 3 4 2" xfId="45454" xr:uid="{00000000-0005-0000-0000-0000A6B10000}"/>
    <cellStyle name="Percent 2 3 2 2 3 4 3" xfId="45455" xr:uid="{00000000-0005-0000-0000-0000A7B10000}"/>
    <cellStyle name="Percent 2 3 2 2 3 5" xfId="45456" xr:uid="{00000000-0005-0000-0000-0000A8B10000}"/>
    <cellStyle name="Percent 2 3 2 2 3 5 2" xfId="45457" xr:uid="{00000000-0005-0000-0000-0000A9B10000}"/>
    <cellStyle name="Percent 2 3 2 2 3 5 3" xfId="45458" xr:uid="{00000000-0005-0000-0000-0000AAB10000}"/>
    <cellStyle name="Percent 2 3 2 2 3 6" xfId="45459" xr:uid="{00000000-0005-0000-0000-0000ABB10000}"/>
    <cellStyle name="Percent 2 3 2 2 3 6 2" xfId="45460" xr:uid="{00000000-0005-0000-0000-0000ACB10000}"/>
    <cellStyle name="Percent 2 3 2 2 3 6 3" xfId="45461" xr:uid="{00000000-0005-0000-0000-0000ADB10000}"/>
    <cellStyle name="Percent 2 3 2 2 3 7" xfId="45462" xr:uid="{00000000-0005-0000-0000-0000AEB10000}"/>
    <cellStyle name="Percent 2 3 2 2 3 8" xfId="45463" xr:uid="{00000000-0005-0000-0000-0000AFB10000}"/>
    <cellStyle name="Percent 2 3 2 2 4" xfId="45464" xr:uid="{00000000-0005-0000-0000-0000B0B10000}"/>
    <cellStyle name="Percent 2 3 2 2 4 2" xfId="45465" xr:uid="{00000000-0005-0000-0000-0000B1B10000}"/>
    <cellStyle name="Percent 2 3 2 2 4 2 2" xfId="45466" xr:uid="{00000000-0005-0000-0000-0000B2B10000}"/>
    <cellStyle name="Percent 2 3 2 2 4 2 2 2" xfId="45467" xr:uid="{00000000-0005-0000-0000-0000B3B10000}"/>
    <cellStyle name="Percent 2 3 2 2 4 2 2 3" xfId="45468" xr:uid="{00000000-0005-0000-0000-0000B4B10000}"/>
    <cellStyle name="Percent 2 3 2 2 4 2 3" xfId="45469" xr:uid="{00000000-0005-0000-0000-0000B5B10000}"/>
    <cellStyle name="Percent 2 3 2 2 4 2 3 2" xfId="45470" xr:uid="{00000000-0005-0000-0000-0000B6B10000}"/>
    <cellStyle name="Percent 2 3 2 2 4 2 3 3" xfId="45471" xr:uid="{00000000-0005-0000-0000-0000B7B10000}"/>
    <cellStyle name="Percent 2 3 2 2 4 2 4" xfId="45472" xr:uid="{00000000-0005-0000-0000-0000B8B10000}"/>
    <cellStyle name="Percent 2 3 2 2 4 2 4 2" xfId="45473" xr:uid="{00000000-0005-0000-0000-0000B9B10000}"/>
    <cellStyle name="Percent 2 3 2 2 4 2 4 3" xfId="45474" xr:uid="{00000000-0005-0000-0000-0000BAB10000}"/>
    <cellStyle name="Percent 2 3 2 2 4 2 5" xfId="45475" xr:uid="{00000000-0005-0000-0000-0000BBB10000}"/>
    <cellStyle name="Percent 2 3 2 2 4 2 5 2" xfId="45476" xr:uid="{00000000-0005-0000-0000-0000BCB10000}"/>
    <cellStyle name="Percent 2 3 2 2 4 2 5 3" xfId="45477" xr:uid="{00000000-0005-0000-0000-0000BDB10000}"/>
    <cellStyle name="Percent 2 3 2 2 4 2 6" xfId="45478" xr:uid="{00000000-0005-0000-0000-0000BEB10000}"/>
    <cellStyle name="Percent 2 3 2 2 4 2 7" xfId="45479" xr:uid="{00000000-0005-0000-0000-0000BFB10000}"/>
    <cellStyle name="Percent 2 3 2 2 4 3" xfId="45480" xr:uid="{00000000-0005-0000-0000-0000C0B10000}"/>
    <cellStyle name="Percent 2 3 2 2 4 3 2" xfId="45481" xr:uid="{00000000-0005-0000-0000-0000C1B10000}"/>
    <cellStyle name="Percent 2 3 2 2 4 3 3" xfId="45482" xr:uid="{00000000-0005-0000-0000-0000C2B10000}"/>
    <cellStyle name="Percent 2 3 2 2 4 4" xfId="45483" xr:uid="{00000000-0005-0000-0000-0000C3B10000}"/>
    <cellStyle name="Percent 2 3 2 2 4 4 2" xfId="45484" xr:uid="{00000000-0005-0000-0000-0000C4B10000}"/>
    <cellStyle name="Percent 2 3 2 2 4 4 3" xfId="45485" xr:uid="{00000000-0005-0000-0000-0000C5B10000}"/>
    <cellStyle name="Percent 2 3 2 2 4 5" xfId="45486" xr:uid="{00000000-0005-0000-0000-0000C6B10000}"/>
    <cellStyle name="Percent 2 3 2 2 4 5 2" xfId="45487" xr:uid="{00000000-0005-0000-0000-0000C7B10000}"/>
    <cellStyle name="Percent 2 3 2 2 4 5 3" xfId="45488" xr:uid="{00000000-0005-0000-0000-0000C8B10000}"/>
    <cellStyle name="Percent 2 3 2 2 4 6" xfId="45489" xr:uid="{00000000-0005-0000-0000-0000C9B10000}"/>
    <cellStyle name="Percent 2 3 2 2 4 6 2" xfId="45490" xr:uid="{00000000-0005-0000-0000-0000CAB10000}"/>
    <cellStyle name="Percent 2 3 2 2 4 6 3" xfId="45491" xr:uid="{00000000-0005-0000-0000-0000CBB10000}"/>
    <cellStyle name="Percent 2 3 2 2 4 7" xfId="45492" xr:uid="{00000000-0005-0000-0000-0000CCB10000}"/>
    <cellStyle name="Percent 2 3 2 2 4 8" xfId="45493" xr:uid="{00000000-0005-0000-0000-0000CDB10000}"/>
    <cellStyle name="Percent 2 3 2 2 5" xfId="45494" xr:uid="{00000000-0005-0000-0000-0000CEB10000}"/>
    <cellStyle name="Percent 2 3 2 2 5 2" xfId="45495" xr:uid="{00000000-0005-0000-0000-0000CFB10000}"/>
    <cellStyle name="Percent 2 3 2 2 5 2 2" xfId="45496" xr:uid="{00000000-0005-0000-0000-0000D0B10000}"/>
    <cellStyle name="Percent 2 3 2 2 5 2 3" xfId="45497" xr:uid="{00000000-0005-0000-0000-0000D1B10000}"/>
    <cellStyle name="Percent 2 3 2 2 5 3" xfId="45498" xr:uid="{00000000-0005-0000-0000-0000D2B10000}"/>
    <cellStyle name="Percent 2 3 2 2 5 3 2" xfId="45499" xr:uid="{00000000-0005-0000-0000-0000D3B10000}"/>
    <cellStyle name="Percent 2 3 2 2 5 3 3" xfId="45500" xr:uid="{00000000-0005-0000-0000-0000D4B10000}"/>
    <cellStyle name="Percent 2 3 2 2 5 4" xfId="45501" xr:uid="{00000000-0005-0000-0000-0000D5B10000}"/>
    <cellStyle name="Percent 2 3 2 2 5 4 2" xfId="45502" xr:uid="{00000000-0005-0000-0000-0000D6B10000}"/>
    <cellStyle name="Percent 2 3 2 2 5 4 3" xfId="45503" xr:uid="{00000000-0005-0000-0000-0000D7B10000}"/>
    <cellStyle name="Percent 2 3 2 2 5 5" xfId="45504" xr:uid="{00000000-0005-0000-0000-0000D8B10000}"/>
    <cellStyle name="Percent 2 3 2 2 5 5 2" xfId="45505" xr:uid="{00000000-0005-0000-0000-0000D9B10000}"/>
    <cellStyle name="Percent 2 3 2 2 5 5 3" xfId="45506" xr:uid="{00000000-0005-0000-0000-0000DAB10000}"/>
    <cellStyle name="Percent 2 3 2 2 5 6" xfId="45507" xr:uid="{00000000-0005-0000-0000-0000DBB10000}"/>
    <cellStyle name="Percent 2 3 2 2 5 7" xfId="45508" xr:uid="{00000000-0005-0000-0000-0000DCB10000}"/>
    <cellStyle name="Percent 2 3 2 2 6" xfId="45509" xr:uid="{00000000-0005-0000-0000-0000DDB10000}"/>
    <cellStyle name="Percent 2 3 2 2 6 2" xfId="45510" xr:uid="{00000000-0005-0000-0000-0000DEB10000}"/>
    <cellStyle name="Percent 2 3 2 2 6 2 2" xfId="45511" xr:uid="{00000000-0005-0000-0000-0000DFB10000}"/>
    <cellStyle name="Percent 2 3 2 2 6 2 3" xfId="45512" xr:uid="{00000000-0005-0000-0000-0000E0B10000}"/>
    <cellStyle name="Percent 2 3 2 2 6 3" xfId="45513" xr:uid="{00000000-0005-0000-0000-0000E1B10000}"/>
    <cellStyle name="Percent 2 3 2 2 6 3 2" xfId="45514" xr:uid="{00000000-0005-0000-0000-0000E2B10000}"/>
    <cellStyle name="Percent 2 3 2 2 6 3 3" xfId="45515" xr:uid="{00000000-0005-0000-0000-0000E3B10000}"/>
    <cellStyle name="Percent 2 3 2 2 6 4" xfId="45516" xr:uid="{00000000-0005-0000-0000-0000E4B10000}"/>
    <cellStyle name="Percent 2 3 2 2 6 4 2" xfId="45517" xr:uid="{00000000-0005-0000-0000-0000E5B10000}"/>
    <cellStyle name="Percent 2 3 2 2 6 4 3" xfId="45518" xr:uid="{00000000-0005-0000-0000-0000E6B10000}"/>
    <cellStyle name="Percent 2 3 2 2 6 5" xfId="45519" xr:uid="{00000000-0005-0000-0000-0000E7B10000}"/>
    <cellStyle name="Percent 2 3 2 2 6 5 2" xfId="45520" xr:uid="{00000000-0005-0000-0000-0000E8B10000}"/>
    <cellStyle name="Percent 2 3 2 2 6 5 3" xfId="45521" xr:uid="{00000000-0005-0000-0000-0000E9B10000}"/>
    <cellStyle name="Percent 2 3 2 2 6 6" xfId="45522" xr:uid="{00000000-0005-0000-0000-0000EAB10000}"/>
    <cellStyle name="Percent 2 3 2 2 6 7" xfId="45523" xr:uid="{00000000-0005-0000-0000-0000EBB10000}"/>
    <cellStyle name="Percent 2 3 2 2 7" xfId="45524" xr:uid="{00000000-0005-0000-0000-0000ECB10000}"/>
    <cellStyle name="Percent 2 3 2 2 7 2" xfId="45525" xr:uid="{00000000-0005-0000-0000-0000EDB10000}"/>
    <cellStyle name="Percent 2 3 2 2 7 2 2" xfId="45526" xr:uid="{00000000-0005-0000-0000-0000EEB10000}"/>
    <cellStyle name="Percent 2 3 2 2 7 2 3" xfId="45527" xr:uid="{00000000-0005-0000-0000-0000EFB10000}"/>
    <cellStyle name="Percent 2 3 2 2 7 3" xfId="45528" xr:uid="{00000000-0005-0000-0000-0000F0B10000}"/>
    <cellStyle name="Percent 2 3 2 2 7 3 2" xfId="45529" xr:uid="{00000000-0005-0000-0000-0000F1B10000}"/>
    <cellStyle name="Percent 2 3 2 2 7 3 3" xfId="45530" xr:uid="{00000000-0005-0000-0000-0000F2B10000}"/>
    <cellStyle name="Percent 2 3 2 2 7 4" xfId="45531" xr:uid="{00000000-0005-0000-0000-0000F3B10000}"/>
    <cellStyle name="Percent 2 3 2 2 7 4 2" xfId="45532" xr:uid="{00000000-0005-0000-0000-0000F4B10000}"/>
    <cellStyle name="Percent 2 3 2 2 7 4 3" xfId="45533" xr:uid="{00000000-0005-0000-0000-0000F5B10000}"/>
    <cellStyle name="Percent 2 3 2 2 7 5" xfId="45534" xr:uid="{00000000-0005-0000-0000-0000F6B10000}"/>
    <cellStyle name="Percent 2 3 2 2 7 5 2" xfId="45535" xr:uid="{00000000-0005-0000-0000-0000F7B10000}"/>
    <cellStyle name="Percent 2 3 2 2 7 5 3" xfId="45536" xr:uid="{00000000-0005-0000-0000-0000F8B10000}"/>
    <cellStyle name="Percent 2 3 2 2 7 6" xfId="45537" xr:uid="{00000000-0005-0000-0000-0000F9B10000}"/>
    <cellStyle name="Percent 2 3 2 2 7 7" xfId="45538" xr:uid="{00000000-0005-0000-0000-0000FAB10000}"/>
    <cellStyle name="Percent 2 3 2 2 8" xfId="45539" xr:uid="{00000000-0005-0000-0000-0000FBB10000}"/>
    <cellStyle name="Percent 2 3 2 2 8 2" xfId="45540" xr:uid="{00000000-0005-0000-0000-0000FCB10000}"/>
    <cellStyle name="Percent 2 3 2 2 8 2 2" xfId="45541" xr:uid="{00000000-0005-0000-0000-0000FDB10000}"/>
    <cellStyle name="Percent 2 3 2 2 8 2 3" xfId="45542" xr:uid="{00000000-0005-0000-0000-0000FEB10000}"/>
    <cellStyle name="Percent 2 3 2 2 8 3" xfId="45543" xr:uid="{00000000-0005-0000-0000-0000FFB10000}"/>
    <cellStyle name="Percent 2 3 2 2 8 3 2" xfId="45544" xr:uid="{00000000-0005-0000-0000-000000B20000}"/>
    <cellStyle name="Percent 2 3 2 2 8 3 3" xfId="45545" xr:uid="{00000000-0005-0000-0000-000001B20000}"/>
    <cellStyle name="Percent 2 3 2 2 8 4" xfId="45546" xr:uid="{00000000-0005-0000-0000-000002B20000}"/>
    <cellStyle name="Percent 2 3 2 2 8 4 2" xfId="45547" xr:uid="{00000000-0005-0000-0000-000003B20000}"/>
    <cellStyle name="Percent 2 3 2 2 8 4 3" xfId="45548" xr:uid="{00000000-0005-0000-0000-000004B20000}"/>
    <cellStyle name="Percent 2 3 2 2 8 5" xfId="45549" xr:uid="{00000000-0005-0000-0000-000005B20000}"/>
    <cellStyle name="Percent 2 3 2 2 8 5 2" xfId="45550" xr:uid="{00000000-0005-0000-0000-000006B20000}"/>
    <cellStyle name="Percent 2 3 2 2 8 5 3" xfId="45551" xr:uid="{00000000-0005-0000-0000-000007B20000}"/>
    <cellStyle name="Percent 2 3 2 2 8 6" xfId="45552" xr:uid="{00000000-0005-0000-0000-000008B20000}"/>
    <cellStyle name="Percent 2 3 2 2 8 7" xfId="45553" xr:uid="{00000000-0005-0000-0000-000009B20000}"/>
    <cellStyle name="Percent 2 3 2 2 9" xfId="45554" xr:uid="{00000000-0005-0000-0000-00000AB20000}"/>
    <cellStyle name="Percent 2 3 2 2 9 2" xfId="45555" xr:uid="{00000000-0005-0000-0000-00000BB20000}"/>
    <cellStyle name="Percent 2 3 2 2 9 3" xfId="45556" xr:uid="{00000000-0005-0000-0000-00000CB20000}"/>
    <cellStyle name="Percent 2 3 2 3" xfId="45557" xr:uid="{00000000-0005-0000-0000-00000DB20000}"/>
    <cellStyle name="Percent 2 3 2 3 10" xfId="45558" xr:uid="{00000000-0005-0000-0000-00000EB20000}"/>
    <cellStyle name="Percent 2 3 2 3 11" xfId="45559" xr:uid="{00000000-0005-0000-0000-00000FB20000}"/>
    <cellStyle name="Percent 2 3 2 3 2" xfId="45560" xr:uid="{00000000-0005-0000-0000-000010B20000}"/>
    <cellStyle name="Percent 2 3 2 3 2 2" xfId="45561" xr:uid="{00000000-0005-0000-0000-000011B20000}"/>
    <cellStyle name="Percent 2 3 2 3 2 2 2" xfId="45562" xr:uid="{00000000-0005-0000-0000-000012B20000}"/>
    <cellStyle name="Percent 2 3 2 3 2 2 2 2" xfId="45563" xr:uid="{00000000-0005-0000-0000-000013B20000}"/>
    <cellStyle name="Percent 2 3 2 3 2 2 2 3" xfId="45564" xr:uid="{00000000-0005-0000-0000-000014B20000}"/>
    <cellStyle name="Percent 2 3 2 3 2 2 3" xfId="45565" xr:uid="{00000000-0005-0000-0000-000015B20000}"/>
    <cellStyle name="Percent 2 3 2 3 2 2 3 2" xfId="45566" xr:uid="{00000000-0005-0000-0000-000016B20000}"/>
    <cellStyle name="Percent 2 3 2 3 2 2 3 3" xfId="45567" xr:uid="{00000000-0005-0000-0000-000017B20000}"/>
    <cellStyle name="Percent 2 3 2 3 2 2 4" xfId="45568" xr:uid="{00000000-0005-0000-0000-000018B20000}"/>
    <cellStyle name="Percent 2 3 2 3 2 2 4 2" xfId="45569" xr:uid="{00000000-0005-0000-0000-000019B20000}"/>
    <cellStyle name="Percent 2 3 2 3 2 2 4 3" xfId="45570" xr:uid="{00000000-0005-0000-0000-00001AB20000}"/>
    <cellStyle name="Percent 2 3 2 3 2 2 5" xfId="45571" xr:uid="{00000000-0005-0000-0000-00001BB20000}"/>
    <cellStyle name="Percent 2 3 2 3 2 2 5 2" xfId="45572" xr:uid="{00000000-0005-0000-0000-00001CB20000}"/>
    <cellStyle name="Percent 2 3 2 3 2 2 5 3" xfId="45573" xr:uid="{00000000-0005-0000-0000-00001DB20000}"/>
    <cellStyle name="Percent 2 3 2 3 2 2 6" xfId="45574" xr:uid="{00000000-0005-0000-0000-00001EB20000}"/>
    <cellStyle name="Percent 2 3 2 3 2 2 7" xfId="45575" xr:uid="{00000000-0005-0000-0000-00001FB20000}"/>
    <cellStyle name="Percent 2 3 2 3 2 3" xfId="45576" xr:uid="{00000000-0005-0000-0000-000020B20000}"/>
    <cellStyle name="Percent 2 3 2 3 2 3 2" xfId="45577" xr:uid="{00000000-0005-0000-0000-000021B20000}"/>
    <cellStyle name="Percent 2 3 2 3 2 3 3" xfId="45578" xr:uid="{00000000-0005-0000-0000-000022B20000}"/>
    <cellStyle name="Percent 2 3 2 3 2 4" xfId="45579" xr:uid="{00000000-0005-0000-0000-000023B20000}"/>
    <cellStyle name="Percent 2 3 2 3 2 4 2" xfId="45580" xr:uid="{00000000-0005-0000-0000-000024B20000}"/>
    <cellStyle name="Percent 2 3 2 3 2 4 3" xfId="45581" xr:uid="{00000000-0005-0000-0000-000025B20000}"/>
    <cellStyle name="Percent 2 3 2 3 2 5" xfId="45582" xr:uid="{00000000-0005-0000-0000-000026B20000}"/>
    <cellStyle name="Percent 2 3 2 3 2 5 2" xfId="45583" xr:uid="{00000000-0005-0000-0000-000027B20000}"/>
    <cellStyle name="Percent 2 3 2 3 2 5 3" xfId="45584" xr:uid="{00000000-0005-0000-0000-000028B20000}"/>
    <cellStyle name="Percent 2 3 2 3 2 6" xfId="45585" xr:uid="{00000000-0005-0000-0000-000029B20000}"/>
    <cellStyle name="Percent 2 3 2 3 2 6 2" xfId="45586" xr:uid="{00000000-0005-0000-0000-00002AB20000}"/>
    <cellStyle name="Percent 2 3 2 3 2 6 3" xfId="45587" xr:uid="{00000000-0005-0000-0000-00002BB20000}"/>
    <cellStyle name="Percent 2 3 2 3 2 7" xfId="45588" xr:uid="{00000000-0005-0000-0000-00002CB20000}"/>
    <cellStyle name="Percent 2 3 2 3 2 8" xfId="45589" xr:uid="{00000000-0005-0000-0000-00002DB20000}"/>
    <cellStyle name="Percent 2 3 2 3 3" xfId="45590" xr:uid="{00000000-0005-0000-0000-00002EB20000}"/>
    <cellStyle name="Percent 2 3 2 3 3 2" xfId="45591" xr:uid="{00000000-0005-0000-0000-00002FB20000}"/>
    <cellStyle name="Percent 2 3 2 3 3 2 2" xfId="45592" xr:uid="{00000000-0005-0000-0000-000030B20000}"/>
    <cellStyle name="Percent 2 3 2 3 3 2 3" xfId="45593" xr:uid="{00000000-0005-0000-0000-000031B20000}"/>
    <cellStyle name="Percent 2 3 2 3 3 3" xfId="45594" xr:uid="{00000000-0005-0000-0000-000032B20000}"/>
    <cellStyle name="Percent 2 3 2 3 3 3 2" xfId="45595" xr:uid="{00000000-0005-0000-0000-000033B20000}"/>
    <cellStyle name="Percent 2 3 2 3 3 3 3" xfId="45596" xr:uid="{00000000-0005-0000-0000-000034B20000}"/>
    <cellStyle name="Percent 2 3 2 3 3 4" xfId="45597" xr:uid="{00000000-0005-0000-0000-000035B20000}"/>
    <cellStyle name="Percent 2 3 2 3 3 4 2" xfId="45598" xr:uid="{00000000-0005-0000-0000-000036B20000}"/>
    <cellStyle name="Percent 2 3 2 3 3 4 3" xfId="45599" xr:uid="{00000000-0005-0000-0000-000037B20000}"/>
    <cellStyle name="Percent 2 3 2 3 3 5" xfId="45600" xr:uid="{00000000-0005-0000-0000-000038B20000}"/>
    <cellStyle name="Percent 2 3 2 3 3 5 2" xfId="45601" xr:uid="{00000000-0005-0000-0000-000039B20000}"/>
    <cellStyle name="Percent 2 3 2 3 3 5 3" xfId="45602" xr:uid="{00000000-0005-0000-0000-00003AB20000}"/>
    <cellStyle name="Percent 2 3 2 3 3 6" xfId="45603" xr:uid="{00000000-0005-0000-0000-00003BB20000}"/>
    <cellStyle name="Percent 2 3 2 3 3 7" xfId="45604" xr:uid="{00000000-0005-0000-0000-00003CB20000}"/>
    <cellStyle name="Percent 2 3 2 3 4" xfId="45605" xr:uid="{00000000-0005-0000-0000-00003DB20000}"/>
    <cellStyle name="Percent 2 3 2 3 4 2" xfId="45606" xr:uid="{00000000-0005-0000-0000-00003EB20000}"/>
    <cellStyle name="Percent 2 3 2 3 4 2 2" xfId="45607" xr:uid="{00000000-0005-0000-0000-00003FB20000}"/>
    <cellStyle name="Percent 2 3 2 3 4 2 3" xfId="45608" xr:uid="{00000000-0005-0000-0000-000040B20000}"/>
    <cellStyle name="Percent 2 3 2 3 4 3" xfId="45609" xr:uid="{00000000-0005-0000-0000-000041B20000}"/>
    <cellStyle name="Percent 2 3 2 3 4 3 2" xfId="45610" xr:uid="{00000000-0005-0000-0000-000042B20000}"/>
    <cellStyle name="Percent 2 3 2 3 4 3 3" xfId="45611" xr:uid="{00000000-0005-0000-0000-000043B20000}"/>
    <cellStyle name="Percent 2 3 2 3 4 4" xfId="45612" xr:uid="{00000000-0005-0000-0000-000044B20000}"/>
    <cellStyle name="Percent 2 3 2 3 4 4 2" xfId="45613" xr:uid="{00000000-0005-0000-0000-000045B20000}"/>
    <cellStyle name="Percent 2 3 2 3 4 4 3" xfId="45614" xr:uid="{00000000-0005-0000-0000-000046B20000}"/>
    <cellStyle name="Percent 2 3 2 3 4 5" xfId="45615" xr:uid="{00000000-0005-0000-0000-000047B20000}"/>
    <cellStyle name="Percent 2 3 2 3 4 5 2" xfId="45616" xr:uid="{00000000-0005-0000-0000-000048B20000}"/>
    <cellStyle name="Percent 2 3 2 3 4 5 3" xfId="45617" xr:uid="{00000000-0005-0000-0000-000049B20000}"/>
    <cellStyle name="Percent 2 3 2 3 4 6" xfId="45618" xr:uid="{00000000-0005-0000-0000-00004AB20000}"/>
    <cellStyle name="Percent 2 3 2 3 4 7" xfId="45619" xr:uid="{00000000-0005-0000-0000-00004BB20000}"/>
    <cellStyle name="Percent 2 3 2 3 5" xfId="45620" xr:uid="{00000000-0005-0000-0000-00004CB20000}"/>
    <cellStyle name="Percent 2 3 2 3 5 2" xfId="45621" xr:uid="{00000000-0005-0000-0000-00004DB20000}"/>
    <cellStyle name="Percent 2 3 2 3 5 2 2" xfId="45622" xr:uid="{00000000-0005-0000-0000-00004EB20000}"/>
    <cellStyle name="Percent 2 3 2 3 5 2 3" xfId="45623" xr:uid="{00000000-0005-0000-0000-00004FB20000}"/>
    <cellStyle name="Percent 2 3 2 3 5 3" xfId="45624" xr:uid="{00000000-0005-0000-0000-000050B20000}"/>
    <cellStyle name="Percent 2 3 2 3 5 3 2" xfId="45625" xr:uid="{00000000-0005-0000-0000-000051B20000}"/>
    <cellStyle name="Percent 2 3 2 3 5 3 3" xfId="45626" xr:uid="{00000000-0005-0000-0000-000052B20000}"/>
    <cellStyle name="Percent 2 3 2 3 5 4" xfId="45627" xr:uid="{00000000-0005-0000-0000-000053B20000}"/>
    <cellStyle name="Percent 2 3 2 3 5 4 2" xfId="45628" xr:uid="{00000000-0005-0000-0000-000054B20000}"/>
    <cellStyle name="Percent 2 3 2 3 5 4 3" xfId="45629" xr:uid="{00000000-0005-0000-0000-000055B20000}"/>
    <cellStyle name="Percent 2 3 2 3 5 5" xfId="45630" xr:uid="{00000000-0005-0000-0000-000056B20000}"/>
    <cellStyle name="Percent 2 3 2 3 5 5 2" xfId="45631" xr:uid="{00000000-0005-0000-0000-000057B20000}"/>
    <cellStyle name="Percent 2 3 2 3 5 5 3" xfId="45632" xr:uid="{00000000-0005-0000-0000-000058B20000}"/>
    <cellStyle name="Percent 2 3 2 3 5 6" xfId="45633" xr:uid="{00000000-0005-0000-0000-000059B20000}"/>
    <cellStyle name="Percent 2 3 2 3 5 7" xfId="45634" xr:uid="{00000000-0005-0000-0000-00005AB20000}"/>
    <cellStyle name="Percent 2 3 2 3 6" xfId="45635" xr:uid="{00000000-0005-0000-0000-00005BB20000}"/>
    <cellStyle name="Percent 2 3 2 3 6 2" xfId="45636" xr:uid="{00000000-0005-0000-0000-00005CB20000}"/>
    <cellStyle name="Percent 2 3 2 3 6 3" xfId="45637" xr:uid="{00000000-0005-0000-0000-00005DB20000}"/>
    <cellStyle name="Percent 2 3 2 3 7" xfId="45638" xr:uid="{00000000-0005-0000-0000-00005EB20000}"/>
    <cellStyle name="Percent 2 3 2 3 7 2" xfId="45639" xr:uid="{00000000-0005-0000-0000-00005FB20000}"/>
    <cellStyle name="Percent 2 3 2 3 7 3" xfId="45640" xr:uid="{00000000-0005-0000-0000-000060B20000}"/>
    <cellStyle name="Percent 2 3 2 3 8" xfId="45641" xr:uid="{00000000-0005-0000-0000-000061B20000}"/>
    <cellStyle name="Percent 2 3 2 3 8 2" xfId="45642" xr:uid="{00000000-0005-0000-0000-000062B20000}"/>
    <cellStyle name="Percent 2 3 2 3 8 3" xfId="45643" xr:uid="{00000000-0005-0000-0000-000063B20000}"/>
    <cellStyle name="Percent 2 3 2 3 9" xfId="45644" xr:uid="{00000000-0005-0000-0000-000064B20000}"/>
    <cellStyle name="Percent 2 3 2 3 9 2" xfId="45645" xr:uid="{00000000-0005-0000-0000-000065B20000}"/>
    <cellStyle name="Percent 2 3 2 3 9 3" xfId="45646" xr:uid="{00000000-0005-0000-0000-000066B20000}"/>
    <cellStyle name="Percent 2 3 2 4" xfId="45647" xr:uid="{00000000-0005-0000-0000-000067B20000}"/>
    <cellStyle name="Percent 2 3 2 4 2" xfId="45648" xr:uid="{00000000-0005-0000-0000-000068B20000}"/>
    <cellStyle name="Percent 2 3 2 4 2 2" xfId="45649" xr:uid="{00000000-0005-0000-0000-000069B20000}"/>
    <cellStyle name="Percent 2 3 2 4 2 2 2" xfId="45650" xr:uid="{00000000-0005-0000-0000-00006AB20000}"/>
    <cellStyle name="Percent 2 3 2 4 2 2 3" xfId="45651" xr:uid="{00000000-0005-0000-0000-00006BB20000}"/>
    <cellStyle name="Percent 2 3 2 4 2 3" xfId="45652" xr:uid="{00000000-0005-0000-0000-00006CB20000}"/>
    <cellStyle name="Percent 2 3 2 4 2 3 2" xfId="45653" xr:uid="{00000000-0005-0000-0000-00006DB20000}"/>
    <cellStyle name="Percent 2 3 2 4 2 3 3" xfId="45654" xr:uid="{00000000-0005-0000-0000-00006EB20000}"/>
    <cellStyle name="Percent 2 3 2 4 2 4" xfId="45655" xr:uid="{00000000-0005-0000-0000-00006FB20000}"/>
    <cellStyle name="Percent 2 3 2 4 2 4 2" xfId="45656" xr:uid="{00000000-0005-0000-0000-000070B20000}"/>
    <cellStyle name="Percent 2 3 2 4 2 4 3" xfId="45657" xr:uid="{00000000-0005-0000-0000-000071B20000}"/>
    <cellStyle name="Percent 2 3 2 4 2 5" xfId="45658" xr:uid="{00000000-0005-0000-0000-000072B20000}"/>
    <cellStyle name="Percent 2 3 2 4 2 5 2" xfId="45659" xr:uid="{00000000-0005-0000-0000-000073B20000}"/>
    <cellStyle name="Percent 2 3 2 4 2 5 3" xfId="45660" xr:uid="{00000000-0005-0000-0000-000074B20000}"/>
    <cellStyle name="Percent 2 3 2 4 2 6" xfId="45661" xr:uid="{00000000-0005-0000-0000-000075B20000}"/>
    <cellStyle name="Percent 2 3 2 4 2 7" xfId="45662" xr:uid="{00000000-0005-0000-0000-000076B20000}"/>
    <cellStyle name="Percent 2 3 2 4 3" xfId="45663" xr:uid="{00000000-0005-0000-0000-000077B20000}"/>
    <cellStyle name="Percent 2 3 2 4 3 2" xfId="45664" xr:uid="{00000000-0005-0000-0000-000078B20000}"/>
    <cellStyle name="Percent 2 3 2 4 3 3" xfId="45665" xr:uid="{00000000-0005-0000-0000-000079B20000}"/>
    <cellStyle name="Percent 2 3 2 4 4" xfId="45666" xr:uid="{00000000-0005-0000-0000-00007AB20000}"/>
    <cellStyle name="Percent 2 3 2 4 4 2" xfId="45667" xr:uid="{00000000-0005-0000-0000-00007BB20000}"/>
    <cellStyle name="Percent 2 3 2 4 4 3" xfId="45668" xr:uid="{00000000-0005-0000-0000-00007CB20000}"/>
    <cellStyle name="Percent 2 3 2 4 5" xfId="45669" xr:uid="{00000000-0005-0000-0000-00007DB20000}"/>
    <cellStyle name="Percent 2 3 2 4 5 2" xfId="45670" xr:uid="{00000000-0005-0000-0000-00007EB20000}"/>
    <cellStyle name="Percent 2 3 2 4 5 3" xfId="45671" xr:uid="{00000000-0005-0000-0000-00007FB20000}"/>
    <cellStyle name="Percent 2 3 2 4 6" xfId="45672" xr:uid="{00000000-0005-0000-0000-000080B20000}"/>
    <cellStyle name="Percent 2 3 2 4 6 2" xfId="45673" xr:uid="{00000000-0005-0000-0000-000081B20000}"/>
    <cellStyle name="Percent 2 3 2 4 6 3" xfId="45674" xr:uid="{00000000-0005-0000-0000-000082B20000}"/>
    <cellStyle name="Percent 2 3 2 4 7" xfId="45675" xr:uid="{00000000-0005-0000-0000-000083B20000}"/>
    <cellStyle name="Percent 2 3 2 4 8" xfId="45676" xr:uid="{00000000-0005-0000-0000-000084B20000}"/>
    <cellStyle name="Percent 2 3 2 5" xfId="45677" xr:uid="{00000000-0005-0000-0000-000085B20000}"/>
    <cellStyle name="Percent 2 3 2 5 2" xfId="45678" xr:uid="{00000000-0005-0000-0000-000086B20000}"/>
    <cellStyle name="Percent 2 3 2 5 2 2" xfId="45679" xr:uid="{00000000-0005-0000-0000-000087B20000}"/>
    <cellStyle name="Percent 2 3 2 5 2 2 2" xfId="45680" xr:uid="{00000000-0005-0000-0000-000088B20000}"/>
    <cellStyle name="Percent 2 3 2 5 2 2 3" xfId="45681" xr:uid="{00000000-0005-0000-0000-000089B20000}"/>
    <cellStyle name="Percent 2 3 2 5 2 3" xfId="45682" xr:uid="{00000000-0005-0000-0000-00008AB20000}"/>
    <cellStyle name="Percent 2 3 2 5 2 3 2" xfId="45683" xr:uid="{00000000-0005-0000-0000-00008BB20000}"/>
    <cellStyle name="Percent 2 3 2 5 2 3 3" xfId="45684" xr:uid="{00000000-0005-0000-0000-00008CB20000}"/>
    <cellStyle name="Percent 2 3 2 5 2 4" xfId="45685" xr:uid="{00000000-0005-0000-0000-00008DB20000}"/>
    <cellStyle name="Percent 2 3 2 5 2 4 2" xfId="45686" xr:uid="{00000000-0005-0000-0000-00008EB20000}"/>
    <cellStyle name="Percent 2 3 2 5 2 4 3" xfId="45687" xr:uid="{00000000-0005-0000-0000-00008FB20000}"/>
    <cellStyle name="Percent 2 3 2 5 2 5" xfId="45688" xr:uid="{00000000-0005-0000-0000-000090B20000}"/>
    <cellStyle name="Percent 2 3 2 5 2 5 2" xfId="45689" xr:uid="{00000000-0005-0000-0000-000091B20000}"/>
    <cellStyle name="Percent 2 3 2 5 2 5 3" xfId="45690" xr:uid="{00000000-0005-0000-0000-000092B20000}"/>
    <cellStyle name="Percent 2 3 2 5 2 6" xfId="45691" xr:uid="{00000000-0005-0000-0000-000093B20000}"/>
    <cellStyle name="Percent 2 3 2 5 2 7" xfId="45692" xr:uid="{00000000-0005-0000-0000-000094B20000}"/>
    <cellStyle name="Percent 2 3 2 5 3" xfId="45693" xr:uid="{00000000-0005-0000-0000-000095B20000}"/>
    <cellStyle name="Percent 2 3 2 5 3 2" xfId="45694" xr:uid="{00000000-0005-0000-0000-000096B20000}"/>
    <cellStyle name="Percent 2 3 2 5 3 3" xfId="45695" xr:uid="{00000000-0005-0000-0000-000097B20000}"/>
    <cellStyle name="Percent 2 3 2 5 4" xfId="45696" xr:uid="{00000000-0005-0000-0000-000098B20000}"/>
    <cellStyle name="Percent 2 3 2 5 4 2" xfId="45697" xr:uid="{00000000-0005-0000-0000-000099B20000}"/>
    <cellStyle name="Percent 2 3 2 5 4 3" xfId="45698" xr:uid="{00000000-0005-0000-0000-00009AB20000}"/>
    <cellStyle name="Percent 2 3 2 5 5" xfId="45699" xr:uid="{00000000-0005-0000-0000-00009BB20000}"/>
    <cellStyle name="Percent 2 3 2 5 5 2" xfId="45700" xr:uid="{00000000-0005-0000-0000-00009CB20000}"/>
    <cellStyle name="Percent 2 3 2 5 5 3" xfId="45701" xr:uid="{00000000-0005-0000-0000-00009DB20000}"/>
    <cellStyle name="Percent 2 3 2 5 6" xfId="45702" xr:uid="{00000000-0005-0000-0000-00009EB20000}"/>
    <cellStyle name="Percent 2 3 2 5 6 2" xfId="45703" xr:uid="{00000000-0005-0000-0000-00009FB20000}"/>
    <cellStyle name="Percent 2 3 2 5 6 3" xfId="45704" xr:uid="{00000000-0005-0000-0000-0000A0B20000}"/>
    <cellStyle name="Percent 2 3 2 5 7" xfId="45705" xr:uid="{00000000-0005-0000-0000-0000A1B20000}"/>
    <cellStyle name="Percent 2 3 2 5 8" xfId="45706" xr:uid="{00000000-0005-0000-0000-0000A2B20000}"/>
    <cellStyle name="Percent 2 3 2 6" xfId="45707" xr:uid="{00000000-0005-0000-0000-0000A3B20000}"/>
    <cellStyle name="Percent 2 3 2 6 2" xfId="45708" xr:uid="{00000000-0005-0000-0000-0000A4B20000}"/>
    <cellStyle name="Percent 2 3 2 6 2 2" xfId="45709" xr:uid="{00000000-0005-0000-0000-0000A5B20000}"/>
    <cellStyle name="Percent 2 3 2 6 2 3" xfId="45710" xr:uid="{00000000-0005-0000-0000-0000A6B20000}"/>
    <cellStyle name="Percent 2 3 2 6 3" xfId="45711" xr:uid="{00000000-0005-0000-0000-0000A7B20000}"/>
    <cellStyle name="Percent 2 3 2 6 3 2" xfId="45712" xr:uid="{00000000-0005-0000-0000-0000A8B20000}"/>
    <cellStyle name="Percent 2 3 2 6 3 3" xfId="45713" xr:uid="{00000000-0005-0000-0000-0000A9B20000}"/>
    <cellStyle name="Percent 2 3 2 6 4" xfId="45714" xr:uid="{00000000-0005-0000-0000-0000AAB20000}"/>
    <cellStyle name="Percent 2 3 2 6 4 2" xfId="45715" xr:uid="{00000000-0005-0000-0000-0000ABB20000}"/>
    <cellStyle name="Percent 2 3 2 6 4 3" xfId="45716" xr:uid="{00000000-0005-0000-0000-0000ACB20000}"/>
    <cellStyle name="Percent 2 3 2 6 5" xfId="45717" xr:uid="{00000000-0005-0000-0000-0000ADB20000}"/>
    <cellStyle name="Percent 2 3 2 6 5 2" xfId="45718" xr:uid="{00000000-0005-0000-0000-0000AEB20000}"/>
    <cellStyle name="Percent 2 3 2 6 5 3" xfId="45719" xr:uid="{00000000-0005-0000-0000-0000AFB20000}"/>
    <cellStyle name="Percent 2 3 2 6 6" xfId="45720" xr:uid="{00000000-0005-0000-0000-0000B0B20000}"/>
    <cellStyle name="Percent 2 3 2 6 7" xfId="45721" xr:uid="{00000000-0005-0000-0000-0000B1B20000}"/>
    <cellStyle name="Percent 2 3 2 7" xfId="45722" xr:uid="{00000000-0005-0000-0000-0000B2B20000}"/>
    <cellStyle name="Percent 2 3 2 7 2" xfId="45723" xr:uid="{00000000-0005-0000-0000-0000B3B20000}"/>
    <cellStyle name="Percent 2 3 2 7 2 2" xfId="45724" xr:uid="{00000000-0005-0000-0000-0000B4B20000}"/>
    <cellStyle name="Percent 2 3 2 7 2 3" xfId="45725" xr:uid="{00000000-0005-0000-0000-0000B5B20000}"/>
    <cellStyle name="Percent 2 3 2 7 3" xfId="45726" xr:uid="{00000000-0005-0000-0000-0000B6B20000}"/>
    <cellStyle name="Percent 2 3 2 7 3 2" xfId="45727" xr:uid="{00000000-0005-0000-0000-0000B7B20000}"/>
    <cellStyle name="Percent 2 3 2 7 3 3" xfId="45728" xr:uid="{00000000-0005-0000-0000-0000B8B20000}"/>
    <cellStyle name="Percent 2 3 2 7 4" xfId="45729" xr:uid="{00000000-0005-0000-0000-0000B9B20000}"/>
    <cellStyle name="Percent 2 3 2 7 4 2" xfId="45730" xr:uid="{00000000-0005-0000-0000-0000BAB20000}"/>
    <cellStyle name="Percent 2 3 2 7 4 3" xfId="45731" xr:uid="{00000000-0005-0000-0000-0000BBB20000}"/>
    <cellStyle name="Percent 2 3 2 7 5" xfId="45732" xr:uid="{00000000-0005-0000-0000-0000BCB20000}"/>
    <cellStyle name="Percent 2 3 2 7 5 2" xfId="45733" xr:uid="{00000000-0005-0000-0000-0000BDB20000}"/>
    <cellStyle name="Percent 2 3 2 7 5 3" xfId="45734" xr:uid="{00000000-0005-0000-0000-0000BEB20000}"/>
    <cellStyle name="Percent 2 3 2 7 6" xfId="45735" xr:uid="{00000000-0005-0000-0000-0000BFB20000}"/>
    <cellStyle name="Percent 2 3 2 7 7" xfId="45736" xr:uid="{00000000-0005-0000-0000-0000C0B20000}"/>
    <cellStyle name="Percent 2 3 2 8" xfId="45737" xr:uid="{00000000-0005-0000-0000-0000C1B20000}"/>
    <cellStyle name="Percent 2 3 2 8 2" xfId="45738" xr:uid="{00000000-0005-0000-0000-0000C2B20000}"/>
    <cellStyle name="Percent 2 3 2 8 2 2" xfId="45739" xr:uid="{00000000-0005-0000-0000-0000C3B20000}"/>
    <cellStyle name="Percent 2 3 2 8 2 3" xfId="45740" xr:uid="{00000000-0005-0000-0000-0000C4B20000}"/>
    <cellStyle name="Percent 2 3 2 8 3" xfId="45741" xr:uid="{00000000-0005-0000-0000-0000C5B20000}"/>
    <cellStyle name="Percent 2 3 2 8 3 2" xfId="45742" xr:uid="{00000000-0005-0000-0000-0000C6B20000}"/>
    <cellStyle name="Percent 2 3 2 8 3 3" xfId="45743" xr:uid="{00000000-0005-0000-0000-0000C7B20000}"/>
    <cellStyle name="Percent 2 3 2 8 4" xfId="45744" xr:uid="{00000000-0005-0000-0000-0000C8B20000}"/>
    <cellStyle name="Percent 2 3 2 8 4 2" xfId="45745" xr:uid="{00000000-0005-0000-0000-0000C9B20000}"/>
    <cellStyle name="Percent 2 3 2 8 4 3" xfId="45746" xr:uid="{00000000-0005-0000-0000-0000CAB20000}"/>
    <cellStyle name="Percent 2 3 2 8 5" xfId="45747" xr:uid="{00000000-0005-0000-0000-0000CBB20000}"/>
    <cellStyle name="Percent 2 3 2 8 5 2" xfId="45748" xr:uid="{00000000-0005-0000-0000-0000CCB20000}"/>
    <cellStyle name="Percent 2 3 2 8 5 3" xfId="45749" xr:uid="{00000000-0005-0000-0000-0000CDB20000}"/>
    <cellStyle name="Percent 2 3 2 8 6" xfId="45750" xr:uid="{00000000-0005-0000-0000-0000CEB20000}"/>
    <cellStyle name="Percent 2 3 2 8 7" xfId="45751" xr:uid="{00000000-0005-0000-0000-0000CFB20000}"/>
    <cellStyle name="Percent 2 3 2 9" xfId="45752" xr:uid="{00000000-0005-0000-0000-0000D0B20000}"/>
    <cellStyle name="Percent 2 3 2 9 2" xfId="45753" xr:uid="{00000000-0005-0000-0000-0000D1B20000}"/>
    <cellStyle name="Percent 2 3 2 9 2 2" xfId="45754" xr:uid="{00000000-0005-0000-0000-0000D2B20000}"/>
    <cellStyle name="Percent 2 3 2 9 2 3" xfId="45755" xr:uid="{00000000-0005-0000-0000-0000D3B20000}"/>
    <cellStyle name="Percent 2 3 2 9 3" xfId="45756" xr:uid="{00000000-0005-0000-0000-0000D4B20000}"/>
    <cellStyle name="Percent 2 3 2 9 3 2" xfId="45757" xr:uid="{00000000-0005-0000-0000-0000D5B20000}"/>
    <cellStyle name="Percent 2 3 2 9 3 3" xfId="45758" xr:uid="{00000000-0005-0000-0000-0000D6B20000}"/>
    <cellStyle name="Percent 2 3 2 9 4" xfId="45759" xr:uid="{00000000-0005-0000-0000-0000D7B20000}"/>
    <cellStyle name="Percent 2 3 2 9 4 2" xfId="45760" xr:uid="{00000000-0005-0000-0000-0000D8B20000}"/>
    <cellStyle name="Percent 2 3 2 9 4 3" xfId="45761" xr:uid="{00000000-0005-0000-0000-0000D9B20000}"/>
    <cellStyle name="Percent 2 3 2 9 5" xfId="45762" xr:uid="{00000000-0005-0000-0000-0000DAB20000}"/>
    <cellStyle name="Percent 2 3 2 9 5 2" xfId="45763" xr:uid="{00000000-0005-0000-0000-0000DBB20000}"/>
    <cellStyle name="Percent 2 3 2 9 5 3" xfId="45764" xr:uid="{00000000-0005-0000-0000-0000DCB20000}"/>
    <cellStyle name="Percent 2 3 2 9 6" xfId="45765" xr:uid="{00000000-0005-0000-0000-0000DDB20000}"/>
    <cellStyle name="Percent 2 3 2 9 7" xfId="45766" xr:uid="{00000000-0005-0000-0000-0000DEB20000}"/>
    <cellStyle name="Percent 2 3 3" xfId="45767" xr:uid="{00000000-0005-0000-0000-0000DFB20000}"/>
    <cellStyle name="Percent 2 3 3 10" xfId="45768" xr:uid="{00000000-0005-0000-0000-0000E0B20000}"/>
    <cellStyle name="Percent 2 3 3 10 2" xfId="45769" xr:uid="{00000000-0005-0000-0000-0000E1B20000}"/>
    <cellStyle name="Percent 2 3 3 10 3" xfId="45770" xr:uid="{00000000-0005-0000-0000-0000E2B20000}"/>
    <cellStyle name="Percent 2 3 3 11" xfId="45771" xr:uid="{00000000-0005-0000-0000-0000E3B20000}"/>
    <cellStyle name="Percent 2 3 3 11 2" xfId="45772" xr:uid="{00000000-0005-0000-0000-0000E4B20000}"/>
    <cellStyle name="Percent 2 3 3 11 3" xfId="45773" xr:uid="{00000000-0005-0000-0000-0000E5B20000}"/>
    <cellStyle name="Percent 2 3 3 12" xfId="45774" xr:uid="{00000000-0005-0000-0000-0000E6B20000}"/>
    <cellStyle name="Percent 2 3 3 12 2" xfId="45775" xr:uid="{00000000-0005-0000-0000-0000E7B20000}"/>
    <cellStyle name="Percent 2 3 3 12 3" xfId="45776" xr:uid="{00000000-0005-0000-0000-0000E8B20000}"/>
    <cellStyle name="Percent 2 3 3 13" xfId="45777" xr:uid="{00000000-0005-0000-0000-0000E9B20000}"/>
    <cellStyle name="Percent 2 3 3 14" xfId="45778" xr:uid="{00000000-0005-0000-0000-0000EAB20000}"/>
    <cellStyle name="Percent 2 3 3 2" xfId="45779" xr:uid="{00000000-0005-0000-0000-0000EBB20000}"/>
    <cellStyle name="Percent 2 3 3 2 10" xfId="45780" xr:uid="{00000000-0005-0000-0000-0000ECB20000}"/>
    <cellStyle name="Percent 2 3 3 2 11" xfId="45781" xr:uid="{00000000-0005-0000-0000-0000EDB20000}"/>
    <cellStyle name="Percent 2 3 3 2 2" xfId="45782" xr:uid="{00000000-0005-0000-0000-0000EEB20000}"/>
    <cellStyle name="Percent 2 3 3 2 2 2" xfId="45783" xr:uid="{00000000-0005-0000-0000-0000EFB20000}"/>
    <cellStyle name="Percent 2 3 3 2 2 2 2" xfId="45784" xr:uid="{00000000-0005-0000-0000-0000F0B20000}"/>
    <cellStyle name="Percent 2 3 3 2 2 2 2 2" xfId="45785" xr:uid="{00000000-0005-0000-0000-0000F1B20000}"/>
    <cellStyle name="Percent 2 3 3 2 2 2 2 3" xfId="45786" xr:uid="{00000000-0005-0000-0000-0000F2B20000}"/>
    <cellStyle name="Percent 2 3 3 2 2 2 3" xfId="45787" xr:uid="{00000000-0005-0000-0000-0000F3B20000}"/>
    <cellStyle name="Percent 2 3 3 2 2 2 3 2" xfId="45788" xr:uid="{00000000-0005-0000-0000-0000F4B20000}"/>
    <cellStyle name="Percent 2 3 3 2 2 2 3 3" xfId="45789" xr:uid="{00000000-0005-0000-0000-0000F5B20000}"/>
    <cellStyle name="Percent 2 3 3 2 2 2 4" xfId="45790" xr:uid="{00000000-0005-0000-0000-0000F6B20000}"/>
    <cellStyle name="Percent 2 3 3 2 2 2 4 2" xfId="45791" xr:uid="{00000000-0005-0000-0000-0000F7B20000}"/>
    <cellStyle name="Percent 2 3 3 2 2 2 4 3" xfId="45792" xr:uid="{00000000-0005-0000-0000-0000F8B20000}"/>
    <cellStyle name="Percent 2 3 3 2 2 2 5" xfId="45793" xr:uid="{00000000-0005-0000-0000-0000F9B20000}"/>
    <cellStyle name="Percent 2 3 3 2 2 2 5 2" xfId="45794" xr:uid="{00000000-0005-0000-0000-0000FAB20000}"/>
    <cellStyle name="Percent 2 3 3 2 2 2 5 3" xfId="45795" xr:uid="{00000000-0005-0000-0000-0000FBB20000}"/>
    <cellStyle name="Percent 2 3 3 2 2 2 6" xfId="45796" xr:uid="{00000000-0005-0000-0000-0000FCB20000}"/>
    <cellStyle name="Percent 2 3 3 2 2 2 7" xfId="45797" xr:uid="{00000000-0005-0000-0000-0000FDB20000}"/>
    <cellStyle name="Percent 2 3 3 2 2 3" xfId="45798" xr:uid="{00000000-0005-0000-0000-0000FEB20000}"/>
    <cellStyle name="Percent 2 3 3 2 2 3 2" xfId="45799" xr:uid="{00000000-0005-0000-0000-0000FFB20000}"/>
    <cellStyle name="Percent 2 3 3 2 2 3 3" xfId="45800" xr:uid="{00000000-0005-0000-0000-000000B30000}"/>
    <cellStyle name="Percent 2 3 3 2 2 4" xfId="45801" xr:uid="{00000000-0005-0000-0000-000001B30000}"/>
    <cellStyle name="Percent 2 3 3 2 2 4 2" xfId="45802" xr:uid="{00000000-0005-0000-0000-000002B30000}"/>
    <cellStyle name="Percent 2 3 3 2 2 4 3" xfId="45803" xr:uid="{00000000-0005-0000-0000-000003B30000}"/>
    <cellStyle name="Percent 2 3 3 2 2 5" xfId="45804" xr:uid="{00000000-0005-0000-0000-000004B30000}"/>
    <cellStyle name="Percent 2 3 3 2 2 5 2" xfId="45805" xr:uid="{00000000-0005-0000-0000-000005B30000}"/>
    <cellStyle name="Percent 2 3 3 2 2 5 3" xfId="45806" xr:uid="{00000000-0005-0000-0000-000006B30000}"/>
    <cellStyle name="Percent 2 3 3 2 2 6" xfId="45807" xr:uid="{00000000-0005-0000-0000-000007B30000}"/>
    <cellStyle name="Percent 2 3 3 2 2 6 2" xfId="45808" xr:uid="{00000000-0005-0000-0000-000008B30000}"/>
    <cellStyle name="Percent 2 3 3 2 2 6 3" xfId="45809" xr:uid="{00000000-0005-0000-0000-000009B30000}"/>
    <cellStyle name="Percent 2 3 3 2 2 7" xfId="45810" xr:uid="{00000000-0005-0000-0000-00000AB30000}"/>
    <cellStyle name="Percent 2 3 3 2 2 8" xfId="45811" xr:uid="{00000000-0005-0000-0000-00000BB30000}"/>
    <cellStyle name="Percent 2 3 3 2 3" xfId="45812" xr:uid="{00000000-0005-0000-0000-00000CB30000}"/>
    <cellStyle name="Percent 2 3 3 2 3 2" xfId="45813" xr:uid="{00000000-0005-0000-0000-00000DB30000}"/>
    <cellStyle name="Percent 2 3 3 2 3 2 2" xfId="45814" xr:uid="{00000000-0005-0000-0000-00000EB30000}"/>
    <cellStyle name="Percent 2 3 3 2 3 2 3" xfId="45815" xr:uid="{00000000-0005-0000-0000-00000FB30000}"/>
    <cellStyle name="Percent 2 3 3 2 3 3" xfId="45816" xr:uid="{00000000-0005-0000-0000-000010B30000}"/>
    <cellStyle name="Percent 2 3 3 2 3 3 2" xfId="45817" xr:uid="{00000000-0005-0000-0000-000011B30000}"/>
    <cellStyle name="Percent 2 3 3 2 3 3 3" xfId="45818" xr:uid="{00000000-0005-0000-0000-000012B30000}"/>
    <cellStyle name="Percent 2 3 3 2 3 4" xfId="45819" xr:uid="{00000000-0005-0000-0000-000013B30000}"/>
    <cellStyle name="Percent 2 3 3 2 3 4 2" xfId="45820" xr:uid="{00000000-0005-0000-0000-000014B30000}"/>
    <cellStyle name="Percent 2 3 3 2 3 4 3" xfId="45821" xr:uid="{00000000-0005-0000-0000-000015B30000}"/>
    <cellStyle name="Percent 2 3 3 2 3 5" xfId="45822" xr:uid="{00000000-0005-0000-0000-000016B30000}"/>
    <cellStyle name="Percent 2 3 3 2 3 5 2" xfId="45823" xr:uid="{00000000-0005-0000-0000-000017B30000}"/>
    <cellStyle name="Percent 2 3 3 2 3 5 3" xfId="45824" xr:uid="{00000000-0005-0000-0000-000018B30000}"/>
    <cellStyle name="Percent 2 3 3 2 3 6" xfId="45825" xr:uid="{00000000-0005-0000-0000-000019B30000}"/>
    <cellStyle name="Percent 2 3 3 2 3 7" xfId="45826" xr:uid="{00000000-0005-0000-0000-00001AB30000}"/>
    <cellStyle name="Percent 2 3 3 2 4" xfId="45827" xr:uid="{00000000-0005-0000-0000-00001BB30000}"/>
    <cellStyle name="Percent 2 3 3 2 4 2" xfId="45828" xr:uid="{00000000-0005-0000-0000-00001CB30000}"/>
    <cellStyle name="Percent 2 3 3 2 4 2 2" xfId="45829" xr:uid="{00000000-0005-0000-0000-00001DB30000}"/>
    <cellStyle name="Percent 2 3 3 2 4 2 3" xfId="45830" xr:uid="{00000000-0005-0000-0000-00001EB30000}"/>
    <cellStyle name="Percent 2 3 3 2 4 3" xfId="45831" xr:uid="{00000000-0005-0000-0000-00001FB30000}"/>
    <cellStyle name="Percent 2 3 3 2 4 3 2" xfId="45832" xr:uid="{00000000-0005-0000-0000-000020B30000}"/>
    <cellStyle name="Percent 2 3 3 2 4 3 3" xfId="45833" xr:uid="{00000000-0005-0000-0000-000021B30000}"/>
    <cellStyle name="Percent 2 3 3 2 4 4" xfId="45834" xr:uid="{00000000-0005-0000-0000-000022B30000}"/>
    <cellStyle name="Percent 2 3 3 2 4 4 2" xfId="45835" xr:uid="{00000000-0005-0000-0000-000023B30000}"/>
    <cellStyle name="Percent 2 3 3 2 4 4 3" xfId="45836" xr:uid="{00000000-0005-0000-0000-000024B30000}"/>
    <cellStyle name="Percent 2 3 3 2 4 5" xfId="45837" xr:uid="{00000000-0005-0000-0000-000025B30000}"/>
    <cellStyle name="Percent 2 3 3 2 4 5 2" xfId="45838" xr:uid="{00000000-0005-0000-0000-000026B30000}"/>
    <cellStyle name="Percent 2 3 3 2 4 5 3" xfId="45839" xr:uid="{00000000-0005-0000-0000-000027B30000}"/>
    <cellStyle name="Percent 2 3 3 2 4 6" xfId="45840" xr:uid="{00000000-0005-0000-0000-000028B30000}"/>
    <cellStyle name="Percent 2 3 3 2 4 7" xfId="45841" xr:uid="{00000000-0005-0000-0000-000029B30000}"/>
    <cellStyle name="Percent 2 3 3 2 5" xfId="45842" xr:uid="{00000000-0005-0000-0000-00002AB30000}"/>
    <cellStyle name="Percent 2 3 3 2 5 2" xfId="45843" xr:uid="{00000000-0005-0000-0000-00002BB30000}"/>
    <cellStyle name="Percent 2 3 3 2 5 2 2" xfId="45844" xr:uid="{00000000-0005-0000-0000-00002CB30000}"/>
    <cellStyle name="Percent 2 3 3 2 5 2 3" xfId="45845" xr:uid="{00000000-0005-0000-0000-00002DB30000}"/>
    <cellStyle name="Percent 2 3 3 2 5 3" xfId="45846" xr:uid="{00000000-0005-0000-0000-00002EB30000}"/>
    <cellStyle name="Percent 2 3 3 2 5 3 2" xfId="45847" xr:uid="{00000000-0005-0000-0000-00002FB30000}"/>
    <cellStyle name="Percent 2 3 3 2 5 3 3" xfId="45848" xr:uid="{00000000-0005-0000-0000-000030B30000}"/>
    <cellStyle name="Percent 2 3 3 2 5 4" xfId="45849" xr:uid="{00000000-0005-0000-0000-000031B30000}"/>
    <cellStyle name="Percent 2 3 3 2 5 4 2" xfId="45850" xr:uid="{00000000-0005-0000-0000-000032B30000}"/>
    <cellStyle name="Percent 2 3 3 2 5 4 3" xfId="45851" xr:uid="{00000000-0005-0000-0000-000033B30000}"/>
    <cellStyle name="Percent 2 3 3 2 5 5" xfId="45852" xr:uid="{00000000-0005-0000-0000-000034B30000}"/>
    <cellStyle name="Percent 2 3 3 2 5 5 2" xfId="45853" xr:uid="{00000000-0005-0000-0000-000035B30000}"/>
    <cellStyle name="Percent 2 3 3 2 5 5 3" xfId="45854" xr:uid="{00000000-0005-0000-0000-000036B30000}"/>
    <cellStyle name="Percent 2 3 3 2 5 6" xfId="45855" xr:uid="{00000000-0005-0000-0000-000037B30000}"/>
    <cellStyle name="Percent 2 3 3 2 5 7" xfId="45856" xr:uid="{00000000-0005-0000-0000-000038B30000}"/>
    <cellStyle name="Percent 2 3 3 2 6" xfId="45857" xr:uid="{00000000-0005-0000-0000-000039B30000}"/>
    <cellStyle name="Percent 2 3 3 2 6 2" xfId="45858" xr:uid="{00000000-0005-0000-0000-00003AB30000}"/>
    <cellStyle name="Percent 2 3 3 2 6 3" xfId="45859" xr:uid="{00000000-0005-0000-0000-00003BB30000}"/>
    <cellStyle name="Percent 2 3 3 2 7" xfId="45860" xr:uid="{00000000-0005-0000-0000-00003CB30000}"/>
    <cellStyle name="Percent 2 3 3 2 7 2" xfId="45861" xr:uid="{00000000-0005-0000-0000-00003DB30000}"/>
    <cellStyle name="Percent 2 3 3 2 7 3" xfId="45862" xr:uid="{00000000-0005-0000-0000-00003EB30000}"/>
    <cellStyle name="Percent 2 3 3 2 8" xfId="45863" xr:uid="{00000000-0005-0000-0000-00003FB30000}"/>
    <cellStyle name="Percent 2 3 3 2 8 2" xfId="45864" xr:uid="{00000000-0005-0000-0000-000040B30000}"/>
    <cellStyle name="Percent 2 3 3 2 8 3" xfId="45865" xr:uid="{00000000-0005-0000-0000-000041B30000}"/>
    <cellStyle name="Percent 2 3 3 2 9" xfId="45866" xr:uid="{00000000-0005-0000-0000-000042B30000}"/>
    <cellStyle name="Percent 2 3 3 2 9 2" xfId="45867" xr:uid="{00000000-0005-0000-0000-000043B30000}"/>
    <cellStyle name="Percent 2 3 3 2 9 3" xfId="45868" xr:uid="{00000000-0005-0000-0000-000044B30000}"/>
    <cellStyle name="Percent 2 3 3 3" xfId="45869" xr:uid="{00000000-0005-0000-0000-000045B30000}"/>
    <cellStyle name="Percent 2 3 3 3 2" xfId="45870" xr:uid="{00000000-0005-0000-0000-000046B30000}"/>
    <cellStyle name="Percent 2 3 3 3 2 2" xfId="45871" xr:uid="{00000000-0005-0000-0000-000047B30000}"/>
    <cellStyle name="Percent 2 3 3 3 2 2 2" xfId="45872" xr:uid="{00000000-0005-0000-0000-000048B30000}"/>
    <cellStyle name="Percent 2 3 3 3 2 2 3" xfId="45873" xr:uid="{00000000-0005-0000-0000-000049B30000}"/>
    <cellStyle name="Percent 2 3 3 3 2 3" xfId="45874" xr:uid="{00000000-0005-0000-0000-00004AB30000}"/>
    <cellStyle name="Percent 2 3 3 3 2 3 2" xfId="45875" xr:uid="{00000000-0005-0000-0000-00004BB30000}"/>
    <cellStyle name="Percent 2 3 3 3 2 3 3" xfId="45876" xr:uid="{00000000-0005-0000-0000-00004CB30000}"/>
    <cellStyle name="Percent 2 3 3 3 2 4" xfId="45877" xr:uid="{00000000-0005-0000-0000-00004DB30000}"/>
    <cellStyle name="Percent 2 3 3 3 2 4 2" xfId="45878" xr:uid="{00000000-0005-0000-0000-00004EB30000}"/>
    <cellStyle name="Percent 2 3 3 3 2 4 3" xfId="45879" xr:uid="{00000000-0005-0000-0000-00004FB30000}"/>
    <cellStyle name="Percent 2 3 3 3 2 5" xfId="45880" xr:uid="{00000000-0005-0000-0000-000050B30000}"/>
    <cellStyle name="Percent 2 3 3 3 2 5 2" xfId="45881" xr:uid="{00000000-0005-0000-0000-000051B30000}"/>
    <cellStyle name="Percent 2 3 3 3 2 5 3" xfId="45882" xr:uid="{00000000-0005-0000-0000-000052B30000}"/>
    <cellStyle name="Percent 2 3 3 3 2 6" xfId="45883" xr:uid="{00000000-0005-0000-0000-000053B30000}"/>
    <cellStyle name="Percent 2 3 3 3 2 7" xfId="45884" xr:uid="{00000000-0005-0000-0000-000054B30000}"/>
    <cellStyle name="Percent 2 3 3 3 3" xfId="45885" xr:uid="{00000000-0005-0000-0000-000055B30000}"/>
    <cellStyle name="Percent 2 3 3 3 3 2" xfId="45886" xr:uid="{00000000-0005-0000-0000-000056B30000}"/>
    <cellStyle name="Percent 2 3 3 3 3 3" xfId="45887" xr:uid="{00000000-0005-0000-0000-000057B30000}"/>
    <cellStyle name="Percent 2 3 3 3 4" xfId="45888" xr:uid="{00000000-0005-0000-0000-000058B30000}"/>
    <cellStyle name="Percent 2 3 3 3 4 2" xfId="45889" xr:uid="{00000000-0005-0000-0000-000059B30000}"/>
    <cellStyle name="Percent 2 3 3 3 4 3" xfId="45890" xr:uid="{00000000-0005-0000-0000-00005AB30000}"/>
    <cellStyle name="Percent 2 3 3 3 5" xfId="45891" xr:uid="{00000000-0005-0000-0000-00005BB30000}"/>
    <cellStyle name="Percent 2 3 3 3 5 2" xfId="45892" xr:uid="{00000000-0005-0000-0000-00005CB30000}"/>
    <cellStyle name="Percent 2 3 3 3 5 3" xfId="45893" xr:uid="{00000000-0005-0000-0000-00005DB30000}"/>
    <cellStyle name="Percent 2 3 3 3 6" xfId="45894" xr:uid="{00000000-0005-0000-0000-00005EB30000}"/>
    <cellStyle name="Percent 2 3 3 3 6 2" xfId="45895" xr:uid="{00000000-0005-0000-0000-00005FB30000}"/>
    <cellStyle name="Percent 2 3 3 3 6 3" xfId="45896" xr:uid="{00000000-0005-0000-0000-000060B30000}"/>
    <cellStyle name="Percent 2 3 3 3 7" xfId="45897" xr:uid="{00000000-0005-0000-0000-000061B30000}"/>
    <cellStyle name="Percent 2 3 3 3 8" xfId="45898" xr:uid="{00000000-0005-0000-0000-000062B30000}"/>
    <cellStyle name="Percent 2 3 3 4" xfId="45899" xr:uid="{00000000-0005-0000-0000-000063B30000}"/>
    <cellStyle name="Percent 2 3 3 4 2" xfId="45900" xr:uid="{00000000-0005-0000-0000-000064B30000}"/>
    <cellStyle name="Percent 2 3 3 4 2 2" xfId="45901" xr:uid="{00000000-0005-0000-0000-000065B30000}"/>
    <cellStyle name="Percent 2 3 3 4 2 2 2" xfId="45902" xr:uid="{00000000-0005-0000-0000-000066B30000}"/>
    <cellStyle name="Percent 2 3 3 4 2 2 3" xfId="45903" xr:uid="{00000000-0005-0000-0000-000067B30000}"/>
    <cellStyle name="Percent 2 3 3 4 2 3" xfId="45904" xr:uid="{00000000-0005-0000-0000-000068B30000}"/>
    <cellStyle name="Percent 2 3 3 4 2 3 2" xfId="45905" xr:uid="{00000000-0005-0000-0000-000069B30000}"/>
    <cellStyle name="Percent 2 3 3 4 2 3 3" xfId="45906" xr:uid="{00000000-0005-0000-0000-00006AB30000}"/>
    <cellStyle name="Percent 2 3 3 4 2 4" xfId="45907" xr:uid="{00000000-0005-0000-0000-00006BB30000}"/>
    <cellStyle name="Percent 2 3 3 4 2 4 2" xfId="45908" xr:uid="{00000000-0005-0000-0000-00006CB30000}"/>
    <cellStyle name="Percent 2 3 3 4 2 4 3" xfId="45909" xr:uid="{00000000-0005-0000-0000-00006DB30000}"/>
    <cellStyle name="Percent 2 3 3 4 2 5" xfId="45910" xr:uid="{00000000-0005-0000-0000-00006EB30000}"/>
    <cellStyle name="Percent 2 3 3 4 2 5 2" xfId="45911" xr:uid="{00000000-0005-0000-0000-00006FB30000}"/>
    <cellStyle name="Percent 2 3 3 4 2 5 3" xfId="45912" xr:uid="{00000000-0005-0000-0000-000070B30000}"/>
    <cellStyle name="Percent 2 3 3 4 2 6" xfId="45913" xr:uid="{00000000-0005-0000-0000-000071B30000}"/>
    <cellStyle name="Percent 2 3 3 4 2 7" xfId="45914" xr:uid="{00000000-0005-0000-0000-000072B30000}"/>
    <cellStyle name="Percent 2 3 3 4 3" xfId="45915" xr:uid="{00000000-0005-0000-0000-000073B30000}"/>
    <cellStyle name="Percent 2 3 3 4 3 2" xfId="45916" xr:uid="{00000000-0005-0000-0000-000074B30000}"/>
    <cellStyle name="Percent 2 3 3 4 3 3" xfId="45917" xr:uid="{00000000-0005-0000-0000-000075B30000}"/>
    <cellStyle name="Percent 2 3 3 4 4" xfId="45918" xr:uid="{00000000-0005-0000-0000-000076B30000}"/>
    <cellStyle name="Percent 2 3 3 4 4 2" xfId="45919" xr:uid="{00000000-0005-0000-0000-000077B30000}"/>
    <cellStyle name="Percent 2 3 3 4 4 3" xfId="45920" xr:uid="{00000000-0005-0000-0000-000078B30000}"/>
    <cellStyle name="Percent 2 3 3 4 5" xfId="45921" xr:uid="{00000000-0005-0000-0000-000079B30000}"/>
    <cellStyle name="Percent 2 3 3 4 5 2" xfId="45922" xr:uid="{00000000-0005-0000-0000-00007AB30000}"/>
    <cellStyle name="Percent 2 3 3 4 5 3" xfId="45923" xr:uid="{00000000-0005-0000-0000-00007BB30000}"/>
    <cellStyle name="Percent 2 3 3 4 6" xfId="45924" xr:uid="{00000000-0005-0000-0000-00007CB30000}"/>
    <cellStyle name="Percent 2 3 3 4 6 2" xfId="45925" xr:uid="{00000000-0005-0000-0000-00007DB30000}"/>
    <cellStyle name="Percent 2 3 3 4 6 3" xfId="45926" xr:uid="{00000000-0005-0000-0000-00007EB30000}"/>
    <cellStyle name="Percent 2 3 3 4 7" xfId="45927" xr:uid="{00000000-0005-0000-0000-00007FB30000}"/>
    <cellStyle name="Percent 2 3 3 4 8" xfId="45928" xr:uid="{00000000-0005-0000-0000-000080B30000}"/>
    <cellStyle name="Percent 2 3 3 5" xfId="45929" xr:uid="{00000000-0005-0000-0000-000081B30000}"/>
    <cellStyle name="Percent 2 3 3 5 2" xfId="45930" xr:uid="{00000000-0005-0000-0000-000082B30000}"/>
    <cellStyle name="Percent 2 3 3 5 2 2" xfId="45931" xr:uid="{00000000-0005-0000-0000-000083B30000}"/>
    <cellStyle name="Percent 2 3 3 5 2 3" xfId="45932" xr:uid="{00000000-0005-0000-0000-000084B30000}"/>
    <cellStyle name="Percent 2 3 3 5 3" xfId="45933" xr:uid="{00000000-0005-0000-0000-000085B30000}"/>
    <cellStyle name="Percent 2 3 3 5 3 2" xfId="45934" xr:uid="{00000000-0005-0000-0000-000086B30000}"/>
    <cellStyle name="Percent 2 3 3 5 3 3" xfId="45935" xr:uid="{00000000-0005-0000-0000-000087B30000}"/>
    <cellStyle name="Percent 2 3 3 5 4" xfId="45936" xr:uid="{00000000-0005-0000-0000-000088B30000}"/>
    <cellStyle name="Percent 2 3 3 5 4 2" xfId="45937" xr:uid="{00000000-0005-0000-0000-000089B30000}"/>
    <cellStyle name="Percent 2 3 3 5 4 3" xfId="45938" xr:uid="{00000000-0005-0000-0000-00008AB30000}"/>
    <cellStyle name="Percent 2 3 3 5 5" xfId="45939" xr:uid="{00000000-0005-0000-0000-00008BB30000}"/>
    <cellStyle name="Percent 2 3 3 5 5 2" xfId="45940" xr:uid="{00000000-0005-0000-0000-00008CB30000}"/>
    <cellStyle name="Percent 2 3 3 5 5 3" xfId="45941" xr:uid="{00000000-0005-0000-0000-00008DB30000}"/>
    <cellStyle name="Percent 2 3 3 5 6" xfId="45942" xr:uid="{00000000-0005-0000-0000-00008EB30000}"/>
    <cellStyle name="Percent 2 3 3 5 7" xfId="45943" xr:uid="{00000000-0005-0000-0000-00008FB30000}"/>
    <cellStyle name="Percent 2 3 3 6" xfId="45944" xr:uid="{00000000-0005-0000-0000-000090B30000}"/>
    <cellStyle name="Percent 2 3 3 6 2" xfId="45945" xr:uid="{00000000-0005-0000-0000-000091B30000}"/>
    <cellStyle name="Percent 2 3 3 6 2 2" xfId="45946" xr:uid="{00000000-0005-0000-0000-000092B30000}"/>
    <cellStyle name="Percent 2 3 3 6 2 3" xfId="45947" xr:uid="{00000000-0005-0000-0000-000093B30000}"/>
    <cellStyle name="Percent 2 3 3 6 3" xfId="45948" xr:uid="{00000000-0005-0000-0000-000094B30000}"/>
    <cellStyle name="Percent 2 3 3 6 3 2" xfId="45949" xr:uid="{00000000-0005-0000-0000-000095B30000}"/>
    <cellStyle name="Percent 2 3 3 6 3 3" xfId="45950" xr:uid="{00000000-0005-0000-0000-000096B30000}"/>
    <cellStyle name="Percent 2 3 3 6 4" xfId="45951" xr:uid="{00000000-0005-0000-0000-000097B30000}"/>
    <cellStyle name="Percent 2 3 3 6 4 2" xfId="45952" xr:uid="{00000000-0005-0000-0000-000098B30000}"/>
    <cellStyle name="Percent 2 3 3 6 4 3" xfId="45953" xr:uid="{00000000-0005-0000-0000-000099B30000}"/>
    <cellStyle name="Percent 2 3 3 6 5" xfId="45954" xr:uid="{00000000-0005-0000-0000-00009AB30000}"/>
    <cellStyle name="Percent 2 3 3 6 5 2" xfId="45955" xr:uid="{00000000-0005-0000-0000-00009BB30000}"/>
    <cellStyle name="Percent 2 3 3 6 5 3" xfId="45956" xr:uid="{00000000-0005-0000-0000-00009CB30000}"/>
    <cellStyle name="Percent 2 3 3 6 6" xfId="45957" xr:uid="{00000000-0005-0000-0000-00009DB30000}"/>
    <cellStyle name="Percent 2 3 3 6 7" xfId="45958" xr:uid="{00000000-0005-0000-0000-00009EB30000}"/>
    <cellStyle name="Percent 2 3 3 7" xfId="45959" xr:uid="{00000000-0005-0000-0000-00009FB30000}"/>
    <cellStyle name="Percent 2 3 3 7 2" xfId="45960" xr:uid="{00000000-0005-0000-0000-0000A0B30000}"/>
    <cellStyle name="Percent 2 3 3 7 2 2" xfId="45961" xr:uid="{00000000-0005-0000-0000-0000A1B30000}"/>
    <cellStyle name="Percent 2 3 3 7 2 3" xfId="45962" xr:uid="{00000000-0005-0000-0000-0000A2B30000}"/>
    <cellStyle name="Percent 2 3 3 7 3" xfId="45963" xr:uid="{00000000-0005-0000-0000-0000A3B30000}"/>
    <cellStyle name="Percent 2 3 3 7 3 2" xfId="45964" xr:uid="{00000000-0005-0000-0000-0000A4B30000}"/>
    <cellStyle name="Percent 2 3 3 7 3 3" xfId="45965" xr:uid="{00000000-0005-0000-0000-0000A5B30000}"/>
    <cellStyle name="Percent 2 3 3 7 4" xfId="45966" xr:uid="{00000000-0005-0000-0000-0000A6B30000}"/>
    <cellStyle name="Percent 2 3 3 7 4 2" xfId="45967" xr:uid="{00000000-0005-0000-0000-0000A7B30000}"/>
    <cellStyle name="Percent 2 3 3 7 4 3" xfId="45968" xr:uid="{00000000-0005-0000-0000-0000A8B30000}"/>
    <cellStyle name="Percent 2 3 3 7 5" xfId="45969" xr:uid="{00000000-0005-0000-0000-0000A9B30000}"/>
    <cellStyle name="Percent 2 3 3 7 5 2" xfId="45970" xr:uid="{00000000-0005-0000-0000-0000AAB30000}"/>
    <cellStyle name="Percent 2 3 3 7 5 3" xfId="45971" xr:uid="{00000000-0005-0000-0000-0000ABB30000}"/>
    <cellStyle name="Percent 2 3 3 7 6" xfId="45972" xr:uid="{00000000-0005-0000-0000-0000ACB30000}"/>
    <cellStyle name="Percent 2 3 3 7 7" xfId="45973" xr:uid="{00000000-0005-0000-0000-0000ADB30000}"/>
    <cellStyle name="Percent 2 3 3 8" xfId="45974" xr:uid="{00000000-0005-0000-0000-0000AEB30000}"/>
    <cellStyle name="Percent 2 3 3 8 2" xfId="45975" xr:uid="{00000000-0005-0000-0000-0000AFB30000}"/>
    <cellStyle name="Percent 2 3 3 8 2 2" xfId="45976" xr:uid="{00000000-0005-0000-0000-0000B0B30000}"/>
    <cellStyle name="Percent 2 3 3 8 2 3" xfId="45977" xr:uid="{00000000-0005-0000-0000-0000B1B30000}"/>
    <cellStyle name="Percent 2 3 3 8 3" xfId="45978" xr:uid="{00000000-0005-0000-0000-0000B2B30000}"/>
    <cellStyle name="Percent 2 3 3 8 3 2" xfId="45979" xr:uid="{00000000-0005-0000-0000-0000B3B30000}"/>
    <cellStyle name="Percent 2 3 3 8 3 3" xfId="45980" xr:uid="{00000000-0005-0000-0000-0000B4B30000}"/>
    <cellStyle name="Percent 2 3 3 8 4" xfId="45981" xr:uid="{00000000-0005-0000-0000-0000B5B30000}"/>
    <cellStyle name="Percent 2 3 3 8 4 2" xfId="45982" xr:uid="{00000000-0005-0000-0000-0000B6B30000}"/>
    <cellStyle name="Percent 2 3 3 8 4 3" xfId="45983" xr:uid="{00000000-0005-0000-0000-0000B7B30000}"/>
    <cellStyle name="Percent 2 3 3 8 5" xfId="45984" xr:uid="{00000000-0005-0000-0000-0000B8B30000}"/>
    <cellStyle name="Percent 2 3 3 8 5 2" xfId="45985" xr:uid="{00000000-0005-0000-0000-0000B9B30000}"/>
    <cellStyle name="Percent 2 3 3 8 5 3" xfId="45986" xr:uid="{00000000-0005-0000-0000-0000BAB30000}"/>
    <cellStyle name="Percent 2 3 3 8 6" xfId="45987" xr:uid="{00000000-0005-0000-0000-0000BBB30000}"/>
    <cellStyle name="Percent 2 3 3 8 7" xfId="45988" xr:uid="{00000000-0005-0000-0000-0000BCB30000}"/>
    <cellStyle name="Percent 2 3 3 9" xfId="45989" xr:uid="{00000000-0005-0000-0000-0000BDB30000}"/>
    <cellStyle name="Percent 2 3 3 9 2" xfId="45990" xr:uid="{00000000-0005-0000-0000-0000BEB30000}"/>
    <cellStyle name="Percent 2 3 3 9 3" xfId="45991" xr:uid="{00000000-0005-0000-0000-0000BFB30000}"/>
    <cellStyle name="Percent 2 3 4" xfId="45992" xr:uid="{00000000-0005-0000-0000-0000C0B30000}"/>
    <cellStyle name="Percent 2 3 4 10" xfId="45993" xr:uid="{00000000-0005-0000-0000-0000C1B30000}"/>
    <cellStyle name="Percent 2 3 4 11" xfId="45994" xr:uid="{00000000-0005-0000-0000-0000C2B30000}"/>
    <cellStyle name="Percent 2 3 4 2" xfId="45995" xr:uid="{00000000-0005-0000-0000-0000C3B30000}"/>
    <cellStyle name="Percent 2 3 4 2 2" xfId="45996" xr:uid="{00000000-0005-0000-0000-0000C4B30000}"/>
    <cellStyle name="Percent 2 3 4 2 2 2" xfId="45997" xr:uid="{00000000-0005-0000-0000-0000C5B30000}"/>
    <cellStyle name="Percent 2 3 4 2 2 2 2" xfId="45998" xr:uid="{00000000-0005-0000-0000-0000C6B30000}"/>
    <cellStyle name="Percent 2 3 4 2 2 2 3" xfId="45999" xr:uid="{00000000-0005-0000-0000-0000C7B30000}"/>
    <cellStyle name="Percent 2 3 4 2 2 3" xfId="46000" xr:uid="{00000000-0005-0000-0000-0000C8B30000}"/>
    <cellStyle name="Percent 2 3 4 2 2 3 2" xfId="46001" xr:uid="{00000000-0005-0000-0000-0000C9B30000}"/>
    <cellStyle name="Percent 2 3 4 2 2 3 3" xfId="46002" xr:uid="{00000000-0005-0000-0000-0000CAB30000}"/>
    <cellStyle name="Percent 2 3 4 2 2 4" xfId="46003" xr:uid="{00000000-0005-0000-0000-0000CBB30000}"/>
    <cellStyle name="Percent 2 3 4 2 2 4 2" xfId="46004" xr:uid="{00000000-0005-0000-0000-0000CCB30000}"/>
    <cellStyle name="Percent 2 3 4 2 2 4 3" xfId="46005" xr:uid="{00000000-0005-0000-0000-0000CDB30000}"/>
    <cellStyle name="Percent 2 3 4 2 2 5" xfId="46006" xr:uid="{00000000-0005-0000-0000-0000CEB30000}"/>
    <cellStyle name="Percent 2 3 4 2 2 5 2" xfId="46007" xr:uid="{00000000-0005-0000-0000-0000CFB30000}"/>
    <cellStyle name="Percent 2 3 4 2 2 5 3" xfId="46008" xr:uid="{00000000-0005-0000-0000-0000D0B30000}"/>
    <cellStyle name="Percent 2 3 4 2 2 6" xfId="46009" xr:uid="{00000000-0005-0000-0000-0000D1B30000}"/>
    <cellStyle name="Percent 2 3 4 2 2 7" xfId="46010" xr:uid="{00000000-0005-0000-0000-0000D2B30000}"/>
    <cellStyle name="Percent 2 3 4 2 3" xfId="46011" xr:uid="{00000000-0005-0000-0000-0000D3B30000}"/>
    <cellStyle name="Percent 2 3 4 2 3 2" xfId="46012" xr:uid="{00000000-0005-0000-0000-0000D4B30000}"/>
    <cellStyle name="Percent 2 3 4 2 3 3" xfId="46013" xr:uid="{00000000-0005-0000-0000-0000D5B30000}"/>
    <cellStyle name="Percent 2 3 4 2 4" xfId="46014" xr:uid="{00000000-0005-0000-0000-0000D6B30000}"/>
    <cellStyle name="Percent 2 3 4 2 4 2" xfId="46015" xr:uid="{00000000-0005-0000-0000-0000D7B30000}"/>
    <cellStyle name="Percent 2 3 4 2 4 3" xfId="46016" xr:uid="{00000000-0005-0000-0000-0000D8B30000}"/>
    <cellStyle name="Percent 2 3 4 2 5" xfId="46017" xr:uid="{00000000-0005-0000-0000-0000D9B30000}"/>
    <cellStyle name="Percent 2 3 4 2 5 2" xfId="46018" xr:uid="{00000000-0005-0000-0000-0000DAB30000}"/>
    <cellStyle name="Percent 2 3 4 2 5 3" xfId="46019" xr:uid="{00000000-0005-0000-0000-0000DBB30000}"/>
    <cellStyle name="Percent 2 3 4 2 6" xfId="46020" xr:uid="{00000000-0005-0000-0000-0000DCB30000}"/>
    <cellStyle name="Percent 2 3 4 2 6 2" xfId="46021" xr:uid="{00000000-0005-0000-0000-0000DDB30000}"/>
    <cellStyle name="Percent 2 3 4 2 6 3" xfId="46022" xr:uid="{00000000-0005-0000-0000-0000DEB30000}"/>
    <cellStyle name="Percent 2 3 4 2 7" xfId="46023" xr:uid="{00000000-0005-0000-0000-0000DFB30000}"/>
    <cellStyle name="Percent 2 3 4 2 8" xfId="46024" xr:uid="{00000000-0005-0000-0000-0000E0B30000}"/>
    <cellStyle name="Percent 2 3 4 3" xfId="46025" xr:uid="{00000000-0005-0000-0000-0000E1B30000}"/>
    <cellStyle name="Percent 2 3 4 3 2" xfId="46026" xr:uid="{00000000-0005-0000-0000-0000E2B30000}"/>
    <cellStyle name="Percent 2 3 4 3 2 2" xfId="46027" xr:uid="{00000000-0005-0000-0000-0000E3B30000}"/>
    <cellStyle name="Percent 2 3 4 3 2 3" xfId="46028" xr:uid="{00000000-0005-0000-0000-0000E4B30000}"/>
    <cellStyle name="Percent 2 3 4 3 3" xfId="46029" xr:uid="{00000000-0005-0000-0000-0000E5B30000}"/>
    <cellStyle name="Percent 2 3 4 3 3 2" xfId="46030" xr:uid="{00000000-0005-0000-0000-0000E6B30000}"/>
    <cellStyle name="Percent 2 3 4 3 3 3" xfId="46031" xr:uid="{00000000-0005-0000-0000-0000E7B30000}"/>
    <cellStyle name="Percent 2 3 4 3 4" xfId="46032" xr:uid="{00000000-0005-0000-0000-0000E8B30000}"/>
    <cellStyle name="Percent 2 3 4 3 4 2" xfId="46033" xr:uid="{00000000-0005-0000-0000-0000E9B30000}"/>
    <cellStyle name="Percent 2 3 4 3 4 3" xfId="46034" xr:uid="{00000000-0005-0000-0000-0000EAB30000}"/>
    <cellStyle name="Percent 2 3 4 3 5" xfId="46035" xr:uid="{00000000-0005-0000-0000-0000EBB30000}"/>
    <cellStyle name="Percent 2 3 4 3 5 2" xfId="46036" xr:uid="{00000000-0005-0000-0000-0000ECB30000}"/>
    <cellStyle name="Percent 2 3 4 3 5 3" xfId="46037" xr:uid="{00000000-0005-0000-0000-0000EDB30000}"/>
    <cellStyle name="Percent 2 3 4 3 6" xfId="46038" xr:uid="{00000000-0005-0000-0000-0000EEB30000}"/>
    <cellStyle name="Percent 2 3 4 3 7" xfId="46039" xr:uid="{00000000-0005-0000-0000-0000EFB30000}"/>
    <cellStyle name="Percent 2 3 4 4" xfId="46040" xr:uid="{00000000-0005-0000-0000-0000F0B30000}"/>
    <cellStyle name="Percent 2 3 4 4 2" xfId="46041" xr:uid="{00000000-0005-0000-0000-0000F1B30000}"/>
    <cellStyle name="Percent 2 3 4 4 2 2" xfId="46042" xr:uid="{00000000-0005-0000-0000-0000F2B30000}"/>
    <cellStyle name="Percent 2 3 4 4 2 3" xfId="46043" xr:uid="{00000000-0005-0000-0000-0000F3B30000}"/>
    <cellStyle name="Percent 2 3 4 4 3" xfId="46044" xr:uid="{00000000-0005-0000-0000-0000F4B30000}"/>
    <cellStyle name="Percent 2 3 4 4 3 2" xfId="46045" xr:uid="{00000000-0005-0000-0000-0000F5B30000}"/>
    <cellStyle name="Percent 2 3 4 4 3 3" xfId="46046" xr:uid="{00000000-0005-0000-0000-0000F6B30000}"/>
    <cellStyle name="Percent 2 3 4 4 4" xfId="46047" xr:uid="{00000000-0005-0000-0000-0000F7B30000}"/>
    <cellStyle name="Percent 2 3 4 4 4 2" xfId="46048" xr:uid="{00000000-0005-0000-0000-0000F8B30000}"/>
    <cellStyle name="Percent 2 3 4 4 4 3" xfId="46049" xr:uid="{00000000-0005-0000-0000-0000F9B30000}"/>
    <cellStyle name="Percent 2 3 4 4 5" xfId="46050" xr:uid="{00000000-0005-0000-0000-0000FAB30000}"/>
    <cellStyle name="Percent 2 3 4 4 5 2" xfId="46051" xr:uid="{00000000-0005-0000-0000-0000FBB30000}"/>
    <cellStyle name="Percent 2 3 4 4 5 3" xfId="46052" xr:uid="{00000000-0005-0000-0000-0000FCB30000}"/>
    <cellStyle name="Percent 2 3 4 4 6" xfId="46053" xr:uid="{00000000-0005-0000-0000-0000FDB30000}"/>
    <cellStyle name="Percent 2 3 4 4 7" xfId="46054" xr:uid="{00000000-0005-0000-0000-0000FEB30000}"/>
    <cellStyle name="Percent 2 3 4 5" xfId="46055" xr:uid="{00000000-0005-0000-0000-0000FFB30000}"/>
    <cellStyle name="Percent 2 3 4 5 2" xfId="46056" xr:uid="{00000000-0005-0000-0000-000000B40000}"/>
    <cellStyle name="Percent 2 3 4 5 2 2" xfId="46057" xr:uid="{00000000-0005-0000-0000-000001B40000}"/>
    <cellStyle name="Percent 2 3 4 5 2 3" xfId="46058" xr:uid="{00000000-0005-0000-0000-000002B40000}"/>
    <cellStyle name="Percent 2 3 4 5 3" xfId="46059" xr:uid="{00000000-0005-0000-0000-000003B40000}"/>
    <cellStyle name="Percent 2 3 4 5 3 2" xfId="46060" xr:uid="{00000000-0005-0000-0000-000004B40000}"/>
    <cellStyle name="Percent 2 3 4 5 3 3" xfId="46061" xr:uid="{00000000-0005-0000-0000-000005B40000}"/>
    <cellStyle name="Percent 2 3 4 5 4" xfId="46062" xr:uid="{00000000-0005-0000-0000-000006B40000}"/>
    <cellStyle name="Percent 2 3 4 5 4 2" xfId="46063" xr:uid="{00000000-0005-0000-0000-000007B40000}"/>
    <cellStyle name="Percent 2 3 4 5 4 3" xfId="46064" xr:uid="{00000000-0005-0000-0000-000008B40000}"/>
    <cellStyle name="Percent 2 3 4 5 5" xfId="46065" xr:uid="{00000000-0005-0000-0000-000009B40000}"/>
    <cellStyle name="Percent 2 3 4 5 5 2" xfId="46066" xr:uid="{00000000-0005-0000-0000-00000AB40000}"/>
    <cellStyle name="Percent 2 3 4 5 5 3" xfId="46067" xr:uid="{00000000-0005-0000-0000-00000BB40000}"/>
    <cellStyle name="Percent 2 3 4 5 6" xfId="46068" xr:uid="{00000000-0005-0000-0000-00000CB40000}"/>
    <cellStyle name="Percent 2 3 4 5 7" xfId="46069" xr:uid="{00000000-0005-0000-0000-00000DB40000}"/>
    <cellStyle name="Percent 2 3 4 6" xfId="46070" xr:uid="{00000000-0005-0000-0000-00000EB40000}"/>
    <cellStyle name="Percent 2 3 4 6 2" xfId="46071" xr:uid="{00000000-0005-0000-0000-00000FB40000}"/>
    <cellStyle name="Percent 2 3 4 6 3" xfId="46072" xr:uid="{00000000-0005-0000-0000-000010B40000}"/>
    <cellStyle name="Percent 2 3 4 7" xfId="46073" xr:uid="{00000000-0005-0000-0000-000011B40000}"/>
    <cellStyle name="Percent 2 3 4 7 2" xfId="46074" xr:uid="{00000000-0005-0000-0000-000012B40000}"/>
    <cellStyle name="Percent 2 3 4 7 3" xfId="46075" xr:uid="{00000000-0005-0000-0000-000013B40000}"/>
    <cellStyle name="Percent 2 3 4 8" xfId="46076" xr:uid="{00000000-0005-0000-0000-000014B40000}"/>
    <cellStyle name="Percent 2 3 4 8 2" xfId="46077" xr:uid="{00000000-0005-0000-0000-000015B40000}"/>
    <cellStyle name="Percent 2 3 4 8 3" xfId="46078" xr:uid="{00000000-0005-0000-0000-000016B40000}"/>
    <cellStyle name="Percent 2 3 4 9" xfId="46079" xr:uid="{00000000-0005-0000-0000-000017B40000}"/>
    <cellStyle name="Percent 2 3 4 9 2" xfId="46080" xr:uid="{00000000-0005-0000-0000-000018B40000}"/>
    <cellStyle name="Percent 2 3 4 9 3" xfId="46081" xr:uid="{00000000-0005-0000-0000-000019B40000}"/>
    <cellStyle name="Percent 2 3 5" xfId="46082" xr:uid="{00000000-0005-0000-0000-00001AB40000}"/>
    <cellStyle name="Percent 2 3 5 2" xfId="46083" xr:uid="{00000000-0005-0000-0000-00001BB40000}"/>
    <cellStyle name="Percent 2 3 5 2 2" xfId="46084" xr:uid="{00000000-0005-0000-0000-00001CB40000}"/>
    <cellStyle name="Percent 2 3 5 2 2 2" xfId="46085" xr:uid="{00000000-0005-0000-0000-00001DB40000}"/>
    <cellStyle name="Percent 2 3 5 2 2 3" xfId="46086" xr:uid="{00000000-0005-0000-0000-00001EB40000}"/>
    <cellStyle name="Percent 2 3 5 2 3" xfId="46087" xr:uid="{00000000-0005-0000-0000-00001FB40000}"/>
    <cellStyle name="Percent 2 3 5 2 3 2" xfId="46088" xr:uid="{00000000-0005-0000-0000-000020B40000}"/>
    <cellStyle name="Percent 2 3 5 2 3 3" xfId="46089" xr:uid="{00000000-0005-0000-0000-000021B40000}"/>
    <cellStyle name="Percent 2 3 5 2 4" xfId="46090" xr:uid="{00000000-0005-0000-0000-000022B40000}"/>
    <cellStyle name="Percent 2 3 5 2 4 2" xfId="46091" xr:uid="{00000000-0005-0000-0000-000023B40000}"/>
    <cellStyle name="Percent 2 3 5 2 4 3" xfId="46092" xr:uid="{00000000-0005-0000-0000-000024B40000}"/>
    <cellStyle name="Percent 2 3 5 2 5" xfId="46093" xr:uid="{00000000-0005-0000-0000-000025B40000}"/>
    <cellStyle name="Percent 2 3 5 2 5 2" xfId="46094" xr:uid="{00000000-0005-0000-0000-000026B40000}"/>
    <cellStyle name="Percent 2 3 5 2 5 3" xfId="46095" xr:uid="{00000000-0005-0000-0000-000027B40000}"/>
    <cellStyle name="Percent 2 3 5 2 6" xfId="46096" xr:uid="{00000000-0005-0000-0000-000028B40000}"/>
    <cellStyle name="Percent 2 3 5 2 7" xfId="46097" xr:uid="{00000000-0005-0000-0000-000029B40000}"/>
    <cellStyle name="Percent 2 3 5 3" xfId="46098" xr:uid="{00000000-0005-0000-0000-00002AB40000}"/>
    <cellStyle name="Percent 2 3 5 3 2" xfId="46099" xr:uid="{00000000-0005-0000-0000-00002BB40000}"/>
    <cellStyle name="Percent 2 3 5 3 3" xfId="46100" xr:uid="{00000000-0005-0000-0000-00002CB40000}"/>
    <cellStyle name="Percent 2 3 5 4" xfId="46101" xr:uid="{00000000-0005-0000-0000-00002DB40000}"/>
    <cellStyle name="Percent 2 3 5 4 2" xfId="46102" xr:uid="{00000000-0005-0000-0000-00002EB40000}"/>
    <cellStyle name="Percent 2 3 5 4 3" xfId="46103" xr:uid="{00000000-0005-0000-0000-00002FB40000}"/>
    <cellStyle name="Percent 2 3 5 5" xfId="46104" xr:uid="{00000000-0005-0000-0000-000030B40000}"/>
    <cellStyle name="Percent 2 3 5 5 2" xfId="46105" xr:uid="{00000000-0005-0000-0000-000031B40000}"/>
    <cellStyle name="Percent 2 3 5 5 3" xfId="46106" xr:uid="{00000000-0005-0000-0000-000032B40000}"/>
    <cellStyle name="Percent 2 3 5 6" xfId="46107" xr:uid="{00000000-0005-0000-0000-000033B40000}"/>
    <cellStyle name="Percent 2 3 5 6 2" xfId="46108" xr:uid="{00000000-0005-0000-0000-000034B40000}"/>
    <cellStyle name="Percent 2 3 5 6 3" xfId="46109" xr:uid="{00000000-0005-0000-0000-000035B40000}"/>
    <cellStyle name="Percent 2 3 5 7" xfId="46110" xr:uid="{00000000-0005-0000-0000-000036B40000}"/>
    <cellStyle name="Percent 2 3 5 8" xfId="46111" xr:uid="{00000000-0005-0000-0000-000037B40000}"/>
    <cellStyle name="Percent 2 3 6" xfId="46112" xr:uid="{00000000-0005-0000-0000-000038B40000}"/>
    <cellStyle name="Percent 2 3 6 2" xfId="46113" xr:uid="{00000000-0005-0000-0000-000039B40000}"/>
    <cellStyle name="Percent 2 3 6 2 2" xfId="46114" xr:uid="{00000000-0005-0000-0000-00003AB40000}"/>
    <cellStyle name="Percent 2 3 6 2 2 2" xfId="46115" xr:uid="{00000000-0005-0000-0000-00003BB40000}"/>
    <cellStyle name="Percent 2 3 6 2 2 3" xfId="46116" xr:uid="{00000000-0005-0000-0000-00003CB40000}"/>
    <cellStyle name="Percent 2 3 6 2 3" xfId="46117" xr:uid="{00000000-0005-0000-0000-00003DB40000}"/>
    <cellStyle name="Percent 2 3 6 2 3 2" xfId="46118" xr:uid="{00000000-0005-0000-0000-00003EB40000}"/>
    <cellStyle name="Percent 2 3 6 2 3 3" xfId="46119" xr:uid="{00000000-0005-0000-0000-00003FB40000}"/>
    <cellStyle name="Percent 2 3 6 2 4" xfId="46120" xr:uid="{00000000-0005-0000-0000-000040B40000}"/>
    <cellStyle name="Percent 2 3 6 2 4 2" xfId="46121" xr:uid="{00000000-0005-0000-0000-000041B40000}"/>
    <cellStyle name="Percent 2 3 6 2 4 3" xfId="46122" xr:uid="{00000000-0005-0000-0000-000042B40000}"/>
    <cellStyle name="Percent 2 3 6 2 5" xfId="46123" xr:uid="{00000000-0005-0000-0000-000043B40000}"/>
    <cellStyle name="Percent 2 3 6 2 5 2" xfId="46124" xr:uid="{00000000-0005-0000-0000-000044B40000}"/>
    <cellStyle name="Percent 2 3 6 2 5 3" xfId="46125" xr:uid="{00000000-0005-0000-0000-000045B40000}"/>
    <cellStyle name="Percent 2 3 6 2 6" xfId="46126" xr:uid="{00000000-0005-0000-0000-000046B40000}"/>
    <cellStyle name="Percent 2 3 6 2 7" xfId="46127" xr:uid="{00000000-0005-0000-0000-000047B40000}"/>
    <cellStyle name="Percent 2 3 6 3" xfId="46128" xr:uid="{00000000-0005-0000-0000-000048B40000}"/>
    <cellStyle name="Percent 2 3 6 3 2" xfId="46129" xr:uid="{00000000-0005-0000-0000-000049B40000}"/>
    <cellStyle name="Percent 2 3 6 3 3" xfId="46130" xr:uid="{00000000-0005-0000-0000-00004AB40000}"/>
    <cellStyle name="Percent 2 3 6 4" xfId="46131" xr:uid="{00000000-0005-0000-0000-00004BB40000}"/>
    <cellStyle name="Percent 2 3 6 4 2" xfId="46132" xr:uid="{00000000-0005-0000-0000-00004CB40000}"/>
    <cellStyle name="Percent 2 3 6 4 3" xfId="46133" xr:uid="{00000000-0005-0000-0000-00004DB40000}"/>
    <cellStyle name="Percent 2 3 6 5" xfId="46134" xr:uid="{00000000-0005-0000-0000-00004EB40000}"/>
    <cellStyle name="Percent 2 3 6 5 2" xfId="46135" xr:uid="{00000000-0005-0000-0000-00004FB40000}"/>
    <cellStyle name="Percent 2 3 6 5 3" xfId="46136" xr:uid="{00000000-0005-0000-0000-000050B40000}"/>
    <cellStyle name="Percent 2 3 6 6" xfId="46137" xr:uid="{00000000-0005-0000-0000-000051B40000}"/>
    <cellStyle name="Percent 2 3 6 6 2" xfId="46138" xr:uid="{00000000-0005-0000-0000-000052B40000}"/>
    <cellStyle name="Percent 2 3 6 6 3" xfId="46139" xr:uid="{00000000-0005-0000-0000-000053B40000}"/>
    <cellStyle name="Percent 2 3 6 7" xfId="46140" xr:uid="{00000000-0005-0000-0000-000054B40000}"/>
    <cellStyle name="Percent 2 3 6 8" xfId="46141" xr:uid="{00000000-0005-0000-0000-000055B40000}"/>
    <cellStyle name="Percent 2 3 7" xfId="46142" xr:uid="{00000000-0005-0000-0000-000056B40000}"/>
    <cellStyle name="Percent 2 3 7 2" xfId="46143" xr:uid="{00000000-0005-0000-0000-000057B40000}"/>
    <cellStyle name="Percent 2 3 7 2 2" xfId="46144" xr:uid="{00000000-0005-0000-0000-000058B40000}"/>
    <cellStyle name="Percent 2 3 7 2 3" xfId="46145" xr:uid="{00000000-0005-0000-0000-000059B40000}"/>
    <cellStyle name="Percent 2 3 7 3" xfId="46146" xr:uid="{00000000-0005-0000-0000-00005AB40000}"/>
    <cellStyle name="Percent 2 3 7 3 2" xfId="46147" xr:uid="{00000000-0005-0000-0000-00005BB40000}"/>
    <cellStyle name="Percent 2 3 7 3 3" xfId="46148" xr:uid="{00000000-0005-0000-0000-00005CB40000}"/>
    <cellStyle name="Percent 2 3 7 4" xfId="46149" xr:uid="{00000000-0005-0000-0000-00005DB40000}"/>
    <cellStyle name="Percent 2 3 7 4 2" xfId="46150" xr:uid="{00000000-0005-0000-0000-00005EB40000}"/>
    <cellStyle name="Percent 2 3 7 4 3" xfId="46151" xr:uid="{00000000-0005-0000-0000-00005FB40000}"/>
    <cellStyle name="Percent 2 3 7 5" xfId="46152" xr:uid="{00000000-0005-0000-0000-000060B40000}"/>
    <cellStyle name="Percent 2 3 7 5 2" xfId="46153" xr:uid="{00000000-0005-0000-0000-000061B40000}"/>
    <cellStyle name="Percent 2 3 7 5 3" xfId="46154" xr:uid="{00000000-0005-0000-0000-000062B40000}"/>
    <cellStyle name="Percent 2 3 7 6" xfId="46155" xr:uid="{00000000-0005-0000-0000-000063B40000}"/>
    <cellStyle name="Percent 2 3 7 7" xfId="46156" xr:uid="{00000000-0005-0000-0000-000064B40000}"/>
    <cellStyle name="Percent 2 3 8" xfId="46157" xr:uid="{00000000-0005-0000-0000-000065B40000}"/>
    <cellStyle name="Percent 2 3 8 2" xfId="46158" xr:uid="{00000000-0005-0000-0000-000066B40000}"/>
    <cellStyle name="Percent 2 3 8 2 2" xfId="46159" xr:uid="{00000000-0005-0000-0000-000067B40000}"/>
    <cellStyle name="Percent 2 3 8 2 3" xfId="46160" xr:uid="{00000000-0005-0000-0000-000068B40000}"/>
    <cellStyle name="Percent 2 3 8 3" xfId="46161" xr:uid="{00000000-0005-0000-0000-000069B40000}"/>
    <cellStyle name="Percent 2 3 8 3 2" xfId="46162" xr:uid="{00000000-0005-0000-0000-00006AB40000}"/>
    <cellStyle name="Percent 2 3 8 3 3" xfId="46163" xr:uid="{00000000-0005-0000-0000-00006BB40000}"/>
    <cellStyle name="Percent 2 3 8 4" xfId="46164" xr:uid="{00000000-0005-0000-0000-00006CB40000}"/>
    <cellStyle name="Percent 2 3 8 4 2" xfId="46165" xr:uid="{00000000-0005-0000-0000-00006DB40000}"/>
    <cellStyle name="Percent 2 3 8 4 3" xfId="46166" xr:uid="{00000000-0005-0000-0000-00006EB40000}"/>
    <cellStyle name="Percent 2 3 8 5" xfId="46167" xr:uid="{00000000-0005-0000-0000-00006FB40000}"/>
    <cellStyle name="Percent 2 3 8 5 2" xfId="46168" xr:uid="{00000000-0005-0000-0000-000070B40000}"/>
    <cellStyle name="Percent 2 3 8 5 3" xfId="46169" xr:uid="{00000000-0005-0000-0000-000071B40000}"/>
    <cellStyle name="Percent 2 3 8 6" xfId="46170" xr:uid="{00000000-0005-0000-0000-000072B40000}"/>
    <cellStyle name="Percent 2 3 8 7" xfId="46171" xr:uid="{00000000-0005-0000-0000-000073B40000}"/>
    <cellStyle name="Percent 2 3 9" xfId="46172" xr:uid="{00000000-0005-0000-0000-000074B40000}"/>
    <cellStyle name="Percent 2 3 9 2" xfId="46173" xr:uid="{00000000-0005-0000-0000-000075B40000}"/>
    <cellStyle name="Percent 2 3 9 2 2" xfId="46174" xr:uid="{00000000-0005-0000-0000-000076B40000}"/>
    <cellStyle name="Percent 2 3 9 2 3" xfId="46175" xr:uid="{00000000-0005-0000-0000-000077B40000}"/>
    <cellStyle name="Percent 2 3 9 3" xfId="46176" xr:uid="{00000000-0005-0000-0000-000078B40000}"/>
    <cellStyle name="Percent 2 3 9 3 2" xfId="46177" xr:uid="{00000000-0005-0000-0000-000079B40000}"/>
    <cellStyle name="Percent 2 3 9 3 3" xfId="46178" xr:uid="{00000000-0005-0000-0000-00007AB40000}"/>
    <cellStyle name="Percent 2 3 9 4" xfId="46179" xr:uid="{00000000-0005-0000-0000-00007BB40000}"/>
    <cellStyle name="Percent 2 3 9 4 2" xfId="46180" xr:uid="{00000000-0005-0000-0000-00007CB40000}"/>
    <cellStyle name="Percent 2 3 9 4 3" xfId="46181" xr:uid="{00000000-0005-0000-0000-00007DB40000}"/>
    <cellStyle name="Percent 2 3 9 5" xfId="46182" xr:uid="{00000000-0005-0000-0000-00007EB40000}"/>
    <cellStyle name="Percent 2 3 9 5 2" xfId="46183" xr:uid="{00000000-0005-0000-0000-00007FB40000}"/>
    <cellStyle name="Percent 2 3 9 5 3" xfId="46184" xr:uid="{00000000-0005-0000-0000-000080B40000}"/>
    <cellStyle name="Percent 2 3 9 6" xfId="46185" xr:uid="{00000000-0005-0000-0000-000081B40000}"/>
    <cellStyle name="Percent 2 3 9 7" xfId="46186" xr:uid="{00000000-0005-0000-0000-000082B40000}"/>
    <cellStyle name="Percent 2 4" xfId="1563" xr:uid="{00000000-0005-0000-0000-000083B40000}"/>
    <cellStyle name="Percent 2 4 10" xfId="46188" xr:uid="{00000000-0005-0000-0000-000084B40000}"/>
    <cellStyle name="Percent 2 4 10 2" xfId="46189" xr:uid="{00000000-0005-0000-0000-000085B40000}"/>
    <cellStyle name="Percent 2 4 10 3" xfId="46190" xr:uid="{00000000-0005-0000-0000-000086B40000}"/>
    <cellStyle name="Percent 2 4 11" xfId="46191" xr:uid="{00000000-0005-0000-0000-000087B40000}"/>
    <cellStyle name="Percent 2 4 11 2" xfId="46192" xr:uid="{00000000-0005-0000-0000-000088B40000}"/>
    <cellStyle name="Percent 2 4 11 3" xfId="46193" xr:uid="{00000000-0005-0000-0000-000089B40000}"/>
    <cellStyle name="Percent 2 4 12" xfId="46194" xr:uid="{00000000-0005-0000-0000-00008AB40000}"/>
    <cellStyle name="Percent 2 4 12 2" xfId="46195" xr:uid="{00000000-0005-0000-0000-00008BB40000}"/>
    <cellStyle name="Percent 2 4 12 3" xfId="46196" xr:uid="{00000000-0005-0000-0000-00008CB40000}"/>
    <cellStyle name="Percent 2 4 13" xfId="46197" xr:uid="{00000000-0005-0000-0000-00008DB40000}"/>
    <cellStyle name="Percent 2 4 13 2" xfId="46198" xr:uid="{00000000-0005-0000-0000-00008EB40000}"/>
    <cellStyle name="Percent 2 4 13 3" xfId="46199" xr:uid="{00000000-0005-0000-0000-00008FB40000}"/>
    <cellStyle name="Percent 2 4 14" xfId="46200" xr:uid="{00000000-0005-0000-0000-000090B40000}"/>
    <cellStyle name="Percent 2 4 15" xfId="46201" xr:uid="{00000000-0005-0000-0000-000091B40000}"/>
    <cellStyle name="Percent 2 4 16" xfId="46187" xr:uid="{00000000-0005-0000-0000-000092B40000}"/>
    <cellStyle name="Percent 2 4 2" xfId="46202" xr:uid="{00000000-0005-0000-0000-000093B40000}"/>
    <cellStyle name="Percent 2 4 2 10" xfId="46203" xr:uid="{00000000-0005-0000-0000-000094B40000}"/>
    <cellStyle name="Percent 2 4 2 10 2" xfId="46204" xr:uid="{00000000-0005-0000-0000-000095B40000}"/>
    <cellStyle name="Percent 2 4 2 10 3" xfId="46205" xr:uid="{00000000-0005-0000-0000-000096B40000}"/>
    <cellStyle name="Percent 2 4 2 11" xfId="46206" xr:uid="{00000000-0005-0000-0000-000097B40000}"/>
    <cellStyle name="Percent 2 4 2 11 2" xfId="46207" xr:uid="{00000000-0005-0000-0000-000098B40000}"/>
    <cellStyle name="Percent 2 4 2 11 3" xfId="46208" xr:uid="{00000000-0005-0000-0000-000099B40000}"/>
    <cellStyle name="Percent 2 4 2 12" xfId="46209" xr:uid="{00000000-0005-0000-0000-00009AB40000}"/>
    <cellStyle name="Percent 2 4 2 12 2" xfId="46210" xr:uid="{00000000-0005-0000-0000-00009BB40000}"/>
    <cellStyle name="Percent 2 4 2 12 3" xfId="46211" xr:uid="{00000000-0005-0000-0000-00009CB40000}"/>
    <cellStyle name="Percent 2 4 2 13" xfId="46212" xr:uid="{00000000-0005-0000-0000-00009DB40000}"/>
    <cellStyle name="Percent 2 4 2 14" xfId="46213" xr:uid="{00000000-0005-0000-0000-00009EB40000}"/>
    <cellStyle name="Percent 2 4 2 2" xfId="46214" xr:uid="{00000000-0005-0000-0000-00009FB40000}"/>
    <cellStyle name="Percent 2 4 2 2 10" xfId="46215" xr:uid="{00000000-0005-0000-0000-0000A0B40000}"/>
    <cellStyle name="Percent 2 4 2 2 11" xfId="46216" xr:uid="{00000000-0005-0000-0000-0000A1B40000}"/>
    <cellStyle name="Percent 2 4 2 2 2" xfId="46217" xr:uid="{00000000-0005-0000-0000-0000A2B40000}"/>
    <cellStyle name="Percent 2 4 2 2 2 2" xfId="46218" xr:uid="{00000000-0005-0000-0000-0000A3B40000}"/>
    <cellStyle name="Percent 2 4 2 2 2 2 2" xfId="46219" xr:uid="{00000000-0005-0000-0000-0000A4B40000}"/>
    <cellStyle name="Percent 2 4 2 2 2 2 2 2" xfId="46220" xr:uid="{00000000-0005-0000-0000-0000A5B40000}"/>
    <cellStyle name="Percent 2 4 2 2 2 2 2 3" xfId="46221" xr:uid="{00000000-0005-0000-0000-0000A6B40000}"/>
    <cellStyle name="Percent 2 4 2 2 2 2 3" xfId="46222" xr:uid="{00000000-0005-0000-0000-0000A7B40000}"/>
    <cellStyle name="Percent 2 4 2 2 2 2 3 2" xfId="46223" xr:uid="{00000000-0005-0000-0000-0000A8B40000}"/>
    <cellStyle name="Percent 2 4 2 2 2 2 3 3" xfId="46224" xr:uid="{00000000-0005-0000-0000-0000A9B40000}"/>
    <cellStyle name="Percent 2 4 2 2 2 2 4" xfId="46225" xr:uid="{00000000-0005-0000-0000-0000AAB40000}"/>
    <cellStyle name="Percent 2 4 2 2 2 2 4 2" xfId="46226" xr:uid="{00000000-0005-0000-0000-0000ABB40000}"/>
    <cellStyle name="Percent 2 4 2 2 2 2 4 3" xfId="46227" xr:uid="{00000000-0005-0000-0000-0000ACB40000}"/>
    <cellStyle name="Percent 2 4 2 2 2 2 5" xfId="46228" xr:uid="{00000000-0005-0000-0000-0000ADB40000}"/>
    <cellStyle name="Percent 2 4 2 2 2 2 5 2" xfId="46229" xr:uid="{00000000-0005-0000-0000-0000AEB40000}"/>
    <cellStyle name="Percent 2 4 2 2 2 2 5 3" xfId="46230" xr:uid="{00000000-0005-0000-0000-0000AFB40000}"/>
    <cellStyle name="Percent 2 4 2 2 2 2 6" xfId="46231" xr:uid="{00000000-0005-0000-0000-0000B0B40000}"/>
    <cellStyle name="Percent 2 4 2 2 2 2 7" xfId="46232" xr:uid="{00000000-0005-0000-0000-0000B1B40000}"/>
    <cellStyle name="Percent 2 4 2 2 2 3" xfId="46233" xr:uid="{00000000-0005-0000-0000-0000B2B40000}"/>
    <cellStyle name="Percent 2 4 2 2 2 3 2" xfId="46234" xr:uid="{00000000-0005-0000-0000-0000B3B40000}"/>
    <cellStyle name="Percent 2 4 2 2 2 3 3" xfId="46235" xr:uid="{00000000-0005-0000-0000-0000B4B40000}"/>
    <cellStyle name="Percent 2 4 2 2 2 4" xfId="46236" xr:uid="{00000000-0005-0000-0000-0000B5B40000}"/>
    <cellStyle name="Percent 2 4 2 2 2 4 2" xfId="46237" xr:uid="{00000000-0005-0000-0000-0000B6B40000}"/>
    <cellStyle name="Percent 2 4 2 2 2 4 3" xfId="46238" xr:uid="{00000000-0005-0000-0000-0000B7B40000}"/>
    <cellStyle name="Percent 2 4 2 2 2 5" xfId="46239" xr:uid="{00000000-0005-0000-0000-0000B8B40000}"/>
    <cellStyle name="Percent 2 4 2 2 2 5 2" xfId="46240" xr:uid="{00000000-0005-0000-0000-0000B9B40000}"/>
    <cellStyle name="Percent 2 4 2 2 2 5 3" xfId="46241" xr:uid="{00000000-0005-0000-0000-0000BAB40000}"/>
    <cellStyle name="Percent 2 4 2 2 2 6" xfId="46242" xr:uid="{00000000-0005-0000-0000-0000BBB40000}"/>
    <cellStyle name="Percent 2 4 2 2 2 6 2" xfId="46243" xr:uid="{00000000-0005-0000-0000-0000BCB40000}"/>
    <cellStyle name="Percent 2 4 2 2 2 6 3" xfId="46244" xr:uid="{00000000-0005-0000-0000-0000BDB40000}"/>
    <cellStyle name="Percent 2 4 2 2 2 7" xfId="46245" xr:uid="{00000000-0005-0000-0000-0000BEB40000}"/>
    <cellStyle name="Percent 2 4 2 2 2 8" xfId="46246" xr:uid="{00000000-0005-0000-0000-0000BFB40000}"/>
    <cellStyle name="Percent 2 4 2 2 3" xfId="46247" xr:uid="{00000000-0005-0000-0000-0000C0B40000}"/>
    <cellStyle name="Percent 2 4 2 2 3 2" xfId="46248" xr:uid="{00000000-0005-0000-0000-0000C1B40000}"/>
    <cellStyle name="Percent 2 4 2 2 3 2 2" xfId="46249" xr:uid="{00000000-0005-0000-0000-0000C2B40000}"/>
    <cellStyle name="Percent 2 4 2 2 3 2 3" xfId="46250" xr:uid="{00000000-0005-0000-0000-0000C3B40000}"/>
    <cellStyle name="Percent 2 4 2 2 3 3" xfId="46251" xr:uid="{00000000-0005-0000-0000-0000C4B40000}"/>
    <cellStyle name="Percent 2 4 2 2 3 3 2" xfId="46252" xr:uid="{00000000-0005-0000-0000-0000C5B40000}"/>
    <cellStyle name="Percent 2 4 2 2 3 3 3" xfId="46253" xr:uid="{00000000-0005-0000-0000-0000C6B40000}"/>
    <cellStyle name="Percent 2 4 2 2 3 4" xfId="46254" xr:uid="{00000000-0005-0000-0000-0000C7B40000}"/>
    <cellStyle name="Percent 2 4 2 2 3 4 2" xfId="46255" xr:uid="{00000000-0005-0000-0000-0000C8B40000}"/>
    <cellStyle name="Percent 2 4 2 2 3 4 3" xfId="46256" xr:uid="{00000000-0005-0000-0000-0000C9B40000}"/>
    <cellStyle name="Percent 2 4 2 2 3 5" xfId="46257" xr:uid="{00000000-0005-0000-0000-0000CAB40000}"/>
    <cellStyle name="Percent 2 4 2 2 3 5 2" xfId="46258" xr:uid="{00000000-0005-0000-0000-0000CBB40000}"/>
    <cellStyle name="Percent 2 4 2 2 3 5 3" xfId="46259" xr:uid="{00000000-0005-0000-0000-0000CCB40000}"/>
    <cellStyle name="Percent 2 4 2 2 3 6" xfId="46260" xr:uid="{00000000-0005-0000-0000-0000CDB40000}"/>
    <cellStyle name="Percent 2 4 2 2 3 7" xfId="46261" xr:uid="{00000000-0005-0000-0000-0000CEB40000}"/>
    <cellStyle name="Percent 2 4 2 2 4" xfId="46262" xr:uid="{00000000-0005-0000-0000-0000CFB40000}"/>
    <cellStyle name="Percent 2 4 2 2 4 2" xfId="46263" xr:uid="{00000000-0005-0000-0000-0000D0B40000}"/>
    <cellStyle name="Percent 2 4 2 2 4 2 2" xfId="46264" xr:uid="{00000000-0005-0000-0000-0000D1B40000}"/>
    <cellStyle name="Percent 2 4 2 2 4 2 3" xfId="46265" xr:uid="{00000000-0005-0000-0000-0000D2B40000}"/>
    <cellStyle name="Percent 2 4 2 2 4 3" xfId="46266" xr:uid="{00000000-0005-0000-0000-0000D3B40000}"/>
    <cellStyle name="Percent 2 4 2 2 4 3 2" xfId="46267" xr:uid="{00000000-0005-0000-0000-0000D4B40000}"/>
    <cellStyle name="Percent 2 4 2 2 4 3 3" xfId="46268" xr:uid="{00000000-0005-0000-0000-0000D5B40000}"/>
    <cellStyle name="Percent 2 4 2 2 4 4" xfId="46269" xr:uid="{00000000-0005-0000-0000-0000D6B40000}"/>
    <cellStyle name="Percent 2 4 2 2 4 4 2" xfId="46270" xr:uid="{00000000-0005-0000-0000-0000D7B40000}"/>
    <cellStyle name="Percent 2 4 2 2 4 4 3" xfId="46271" xr:uid="{00000000-0005-0000-0000-0000D8B40000}"/>
    <cellStyle name="Percent 2 4 2 2 4 5" xfId="46272" xr:uid="{00000000-0005-0000-0000-0000D9B40000}"/>
    <cellStyle name="Percent 2 4 2 2 4 5 2" xfId="46273" xr:uid="{00000000-0005-0000-0000-0000DAB40000}"/>
    <cellStyle name="Percent 2 4 2 2 4 5 3" xfId="46274" xr:uid="{00000000-0005-0000-0000-0000DBB40000}"/>
    <cellStyle name="Percent 2 4 2 2 4 6" xfId="46275" xr:uid="{00000000-0005-0000-0000-0000DCB40000}"/>
    <cellStyle name="Percent 2 4 2 2 4 7" xfId="46276" xr:uid="{00000000-0005-0000-0000-0000DDB40000}"/>
    <cellStyle name="Percent 2 4 2 2 5" xfId="46277" xr:uid="{00000000-0005-0000-0000-0000DEB40000}"/>
    <cellStyle name="Percent 2 4 2 2 5 2" xfId="46278" xr:uid="{00000000-0005-0000-0000-0000DFB40000}"/>
    <cellStyle name="Percent 2 4 2 2 5 2 2" xfId="46279" xr:uid="{00000000-0005-0000-0000-0000E0B40000}"/>
    <cellStyle name="Percent 2 4 2 2 5 2 3" xfId="46280" xr:uid="{00000000-0005-0000-0000-0000E1B40000}"/>
    <cellStyle name="Percent 2 4 2 2 5 3" xfId="46281" xr:uid="{00000000-0005-0000-0000-0000E2B40000}"/>
    <cellStyle name="Percent 2 4 2 2 5 3 2" xfId="46282" xr:uid="{00000000-0005-0000-0000-0000E3B40000}"/>
    <cellStyle name="Percent 2 4 2 2 5 3 3" xfId="46283" xr:uid="{00000000-0005-0000-0000-0000E4B40000}"/>
    <cellStyle name="Percent 2 4 2 2 5 4" xfId="46284" xr:uid="{00000000-0005-0000-0000-0000E5B40000}"/>
    <cellStyle name="Percent 2 4 2 2 5 4 2" xfId="46285" xr:uid="{00000000-0005-0000-0000-0000E6B40000}"/>
    <cellStyle name="Percent 2 4 2 2 5 4 3" xfId="46286" xr:uid="{00000000-0005-0000-0000-0000E7B40000}"/>
    <cellStyle name="Percent 2 4 2 2 5 5" xfId="46287" xr:uid="{00000000-0005-0000-0000-0000E8B40000}"/>
    <cellStyle name="Percent 2 4 2 2 5 5 2" xfId="46288" xr:uid="{00000000-0005-0000-0000-0000E9B40000}"/>
    <cellStyle name="Percent 2 4 2 2 5 5 3" xfId="46289" xr:uid="{00000000-0005-0000-0000-0000EAB40000}"/>
    <cellStyle name="Percent 2 4 2 2 5 6" xfId="46290" xr:uid="{00000000-0005-0000-0000-0000EBB40000}"/>
    <cellStyle name="Percent 2 4 2 2 5 7" xfId="46291" xr:uid="{00000000-0005-0000-0000-0000ECB40000}"/>
    <cellStyle name="Percent 2 4 2 2 6" xfId="46292" xr:uid="{00000000-0005-0000-0000-0000EDB40000}"/>
    <cellStyle name="Percent 2 4 2 2 6 2" xfId="46293" xr:uid="{00000000-0005-0000-0000-0000EEB40000}"/>
    <cellStyle name="Percent 2 4 2 2 6 3" xfId="46294" xr:uid="{00000000-0005-0000-0000-0000EFB40000}"/>
    <cellStyle name="Percent 2 4 2 2 7" xfId="46295" xr:uid="{00000000-0005-0000-0000-0000F0B40000}"/>
    <cellStyle name="Percent 2 4 2 2 7 2" xfId="46296" xr:uid="{00000000-0005-0000-0000-0000F1B40000}"/>
    <cellStyle name="Percent 2 4 2 2 7 3" xfId="46297" xr:uid="{00000000-0005-0000-0000-0000F2B40000}"/>
    <cellStyle name="Percent 2 4 2 2 8" xfId="46298" xr:uid="{00000000-0005-0000-0000-0000F3B40000}"/>
    <cellStyle name="Percent 2 4 2 2 8 2" xfId="46299" xr:uid="{00000000-0005-0000-0000-0000F4B40000}"/>
    <cellStyle name="Percent 2 4 2 2 8 3" xfId="46300" xr:uid="{00000000-0005-0000-0000-0000F5B40000}"/>
    <cellStyle name="Percent 2 4 2 2 9" xfId="46301" xr:uid="{00000000-0005-0000-0000-0000F6B40000}"/>
    <cellStyle name="Percent 2 4 2 2 9 2" xfId="46302" xr:uid="{00000000-0005-0000-0000-0000F7B40000}"/>
    <cellStyle name="Percent 2 4 2 2 9 3" xfId="46303" xr:uid="{00000000-0005-0000-0000-0000F8B40000}"/>
    <cellStyle name="Percent 2 4 2 3" xfId="46304" xr:uid="{00000000-0005-0000-0000-0000F9B40000}"/>
    <cellStyle name="Percent 2 4 2 3 2" xfId="46305" xr:uid="{00000000-0005-0000-0000-0000FAB40000}"/>
    <cellStyle name="Percent 2 4 2 3 2 2" xfId="46306" xr:uid="{00000000-0005-0000-0000-0000FBB40000}"/>
    <cellStyle name="Percent 2 4 2 3 2 2 2" xfId="46307" xr:uid="{00000000-0005-0000-0000-0000FCB40000}"/>
    <cellStyle name="Percent 2 4 2 3 2 2 3" xfId="46308" xr:uid="{00000000-0005-0000-0000-0000FDB40000}"/>
    <cellStyle name="Percent 2 4 2 3 2 3" xfId="46309" xr:uid="{00000000-0005-0000-0000-0000FEB40000}"/>
    <cellStyle name="Percent 2 4 2 3 2 3 2" xfId="46310" xr:uid="{00000000-0005-0000-0000-0000FFB40000}"/>
    <cellStyle name="Percent 2 4 2 3 2 3 3" xfId="46311" xr:uid="{00000000-0005-0000-0000-000000B50000}"/>
    <cellStyle name="Percent 2 4 2 3 2 4" xfId="46312" xr:uid="{00000000-0005-0000-0000-000001B50000}"/>
    <cellStyle name="Percent 2 4 2 3 2 4 2" xfId="46313" xr:uid="{00000000-0005-0000-0000-000002B50000}"/>
    <cellStyle name="Percent 2 4 2 3 2 4 3" xfId="46314" xr:uid="{00000000-0005-0000-0000-000003B50000}"/>
    <cellStyle name="Percent 2 4 2 3 2 5" xfId="46315" xr:uid="{00000000-0005-0000-0000-000004B50000}"/>
    <cellStyle name="Percent 2 4 2 3 2 5 2" xfId="46316" xr:uid="{00000000-0005-0000-0000-000005B50000}"/>
    <cellStyle name="Percent 2 4 2 3 2 5 3" xfId="46317" xr:uid="{00000000-0005-0000-0000-000006B50000}"/>
    <cellStyle name="Percent 2 4 2 3 2 6" xfId="46318" xr:uid="{00000000-0005-0000-0000-000007B50000}"/>
    <cellStyle name="Percent 2 4 2 3 2 7" xfId="46319" xr:uid="{00000000-0005-0000-0000-000008B50000}"/>
    <cellStyle name="Percent 2 4 2 3 3" xfId="46320" xr:uid="{00000000-0005-0000-0000-000009B50000}"/>
    <cellStyle name="Percent 2 4 2 3 3 2" xfId="46321" xr:uid="{00000000-0005-0000-0000-00000AB50000}"/>
    <cellStyle name="Percent 2 4 2 3 3 3" xfId="46322" xr:uid="{00000000-0005-0000-0000-00000BB50000}"/>
    <cellStyle name="Percent 2 4 2 3 4" xfId="46323" xr:uid="{00000000-0005-0000-0000-00000CB50000}"/>
    <cellStyle name="Percent 2 4 2 3 4 2" xfId="46324" xr:uid="{00000000-0005-0000-0000-00000DB50000}"/>
    <cellStyle name="Percent 2 4 2 3 4 3" xfId="46325" xr:uid="{00000000-0005-0000-0000-00000EB50000}"/>
    <cellStyle name="Percent 2 4 2 3 5" xfId="46326" xr:uid="{00000000-0005-0000-0000-00000FB50000}"/>
    <cellStyle name="Percent 2 4 2 3 5 2" xfId="46327" xr:uid="{00000000-0005-0000-0000-000010B50000}"/>
    <cellStyle name="Percent 2 4 2 3 5 3" xfId="46328" xr:uid="{00000000-0005-0000-0000-000011B50000}"/>
    <cellStyle name="Percent 2 4 2 3 6" xfId="46329" xr:uid="{00000000-0005-0000-0000-000012B50000}"/>
    <cellStyle name="Percent 2 4 2 3 6 2" xfId="46330" xr:uid="{00000000-0005-0000-0000-000013B50000}"/>
    <cellStyle name="Percent 2 4 2 3 6 3" xfId="46331" xr:uid="{00000000-0005-0000-0000-000014B50000}"/>
    <cellStyle name="Percent 2 4 2 3 7" xfId="46332" xr:uid="{00000000-0005-0000-0000-000015B50000}"/>
    <cellStyle name="Percent 2 4 2 3 8" xfId="46333" xr:uid="{00000000-0005-0000-0000-000016B50000}"/>
    <cellStyle name="Percent 2 4 2 4" xfId="46334" xr:uid="{00000000-0005-0000-0000-000017B50000}"/>
    <cellStyle name="Percent 2 4 2 4 2" xfId="46335" xr:uid="{00000000-0005-0000-0000-000018B50000}"/>
    <cellStyle name="Percent 2 4 2 4 2 2" xfId="46336" xr:uid="{00000000-0005-0000-0000-000019B50000}"/>
    <cellStyle name="Percent 2 4 2 4 2 2 2" xfId="46337" xr:uid="{00000000-0005-0000-0000-00001AB50000}"/>
    <cellStyle name="Percent 2 4 2 4 2 2 3" xfId="46338" xr:uid="{00000000-0005-0000-0000-00001BB50000}"/>
    <cellStyle name="Percent 2 4 2 4 2 3" xfId="46339" xr:uid="{00000000-0005-0000-0000-00001CB50000}"/>
    <cellStyle name="Percent 2 4 2 4 2 3 2" xfId="46340" xr:uid="{00000000-0005-0000-0000-00001DB50000}"/>
    <cellStyle name="Percent 2 4 2 4 2 3 3" xfId="46341" xr:uid="{00000000-0005-0000-0000-00001EB50000}"/>
    <cellStyle name="Percent 2 4 2 4 2 4" xfId="46342" xr:uid="{00000000-0005-0000-0000-00001FB50000}"/>
    <cellStyle name="Percent 2 4 2 4 2 4 2" xfId="46343" xr:uid="{00000000-0005-0000-0000-000020B50000}"/>
    <cellStyle name="Percent 2 4 2 4 2 4 3" xfId="46344" xr:uid="{00000000-0005-0000-0000-000021B50000}"/>
    <cellStyle name="Percent 2 4 2 4 2 5" xfId="46345" xr:uid="{00000000-0005-0000-0000-000022B50000}"/>
    <cellStyle name="Percent 2 4 2 4 2 5 2" xfId="46346" xr:uid="{00000000-0005-0000-0000-000023B50000}"/>
    <cellStyle name="Percent 2 4 2 4 2 5 3" xfId="46347" xr:uid="{00000000-0005-0000-0000-000024B50000}"/>
    <cellStyle name="Percent 2 4 2 4 2 6" xfId="46348" xr:uid="{00000000-0005-0000-0000-000025B50000}"/>
    <cellStyle name="Percent 2 4 2 4 2 7" xfId="46349" xr:uid="{00000000-0005-0000-0000-000026B50000}"/>
    <cellStyle name="Percent 2 4 2 4 3" xfId="46350" xr:uid="{00000000-0005-0000-0000-000027B50000}"/>
    <cellStyle name="Percent 2 4 2 4 3 2" xfId="46351" xr:uid="{00000000-0005-0000-0000-000028B50000}"/>
    <cellStyle name="Percent 2 4 2 4 3 3" xfId="46352" xr:uid="{00000000-0005-0000-0000-000029B50000}"/>
    <cellStyle name="Percent 2 4 2 4 4" xfId="46353" xr:uid="{00000000-0005-0000-0000-00002AB50000}"/>
    <cellStyle name="Percent 2 4 2 4 4 2" xfId="46354" xr:uid="{00000000-0005-0000-0000-00002BB50000}"/>
    <cellStyle name="Percent 2 4 2 4 4 3" xfId="46355" xr:uid="{00000000-0005-0000-0000-00002CB50000}"/>
    <cellStyle name="Percent 2 4 2 4 5" xfId="46356" xr:uid="{00000000-0005-0000-0000-00002DB50000}"/>
    <cellStyle name="Percent 2 4 2 4 5 2" xfId="46357" xr:uid="{00000000-0005-0000-0000-00002EB50000}"/>
    <cellStyle name="Percent 2 4 2 4 5 3" xfId="46358" xr:uid="{00000000-0005-0000-0000-00002FB50000}"/>
    <cellStyle name="Percent 2 4 2 4 6" xfId="46359" xr:uid="{00000000-0005-0000-0000-000030B50000}"/>
    <cellStyle name="Percent 2 4 2 4 6 2" xfId="46360" xr:uid="{00000000-0005-0000-0000-000031B50000}"/>
    <cellStyle name="Percent 2 4 2 4 6 3" xfId="46361" xr:uid="{00000000-0005-0000-0000-000032B50000}"/>
    <cellStyle name="Percent 2 4 2 4 7" xfId="46362" xr:uid="{00000000-0005-0000-0000-000033B50000}"/>
    <cellStyle name="Percent 2 4 2 4 8" xfId="46363" xr:uid="{00000000-0005-0000-0000-000034B50000}"/>
    <cellStyle name="Percent 2 4 2 5" xfId="46364" xr:uid="{00000000-0005-0000-0000-000035B50000}"/>
    <cellStyle name="Percent 2 4 2 5 2" xfId="46365" xr:uid="{00000000-0005-0000-0000-000036B50000}"/>
    <cellStyle name="Percent 2 4 2 5 2 2" xfId="46366" xr:uid="{00000000-0005-0000-0000-000037B50000}"/>
    <cellStyle name="Percent 2 4 2 5 2 3" xfId="46367" xr:uid="{00000000-0005-0000-0000-000038B50000}"/>
    <cellStyle name="Percent 2 4 2 5 3" xfId="46368" xr:uid="{00000000-0005-0000-0000-000039B50000}"/>
    <cellStyle name="Percent 2 4 2 5 3 2" xfId="46369" xr:uid="{00000000-0005-0000-0000-00003AB50000}"/>
    <cellStyle name="Percent 2 4 2 5 3 3" xfId="46370" xr:uid="{00000000-0005-0000-0000-00003BB50000}"/>
    <cellStyle name="Percent 2 4 2 5 4" xfId="46371" xr:uid="{00000000-0005-0000-0000-00003CB50000}"/>
    <cellStyle name="Percent 2 4 2 5 4 2" xfId="46372" xr:uid="{00000000-0005-0000-0000-00003DB50000}"/>
    <cellStyle name="Percent 2 4 2 5 4 3" xfId="46373" xr:uid="{00000000-0005-0000-0000-00003EB50000}"/>
    <cellStyle name="Percent 2 4 2 5 5" xfId="46374" xr:uid="{00000000-0005-0000-0000-00003FB50000}"/>
    <cellStyle name="Percent 2 4 2 5 5 2" xfId="46375" xr:uid="{00000000-0005-0000-0000-000040B50000}"/>
    <cellStyle name="Percent 2 4 2 5 5 3" xfId="46376" xr:uid="{00000000-0005-0000-0000-000041B50000}"/>
    <cellStyle name="Percent 2 4 2 5 6" xfId="46377" xr:uid="{00000000-0005-0000-0000-000042B50000}"/>
    <cellStyle name="Percent 2 4 2 5 7" xfId="46378" xr:uid="{00000000-0005-0000-0000-000043B50000}"/>
    <cellStyle name="Percent 2 4 2 6" xfId="46379" xr:uid="{00000000-0005-0000-0000-000044B50000}"/>
    <cellStyle name="Percent 2 4 2 6 2" xfId="46380" xr:uid="{00000000-0005-0000-0000-000045B50000}"/>
    <cellStyle name="Percent 2 4 2 6 2 2" xfId="46381" xr:uid="{00000000-0005-0000-0000-000046B50000}"/>
    <cellStyle name="Percent 2 4 2 6 2 3" xfId="46382" xr:uid="{00000000-0005-0000-0000-000047B50000}"/>
    <cellStyle name="Percent 2 4 2 6 3" xfId="46383" xr:uid="{00000000-0005-0000-0000-000048B50000}"/>
    <cellStyle name="Percent 2 4 2 6 3 2" xfId="46384" xr:uid="{00000000-0005-0000-0000-000049B50000}"/>
    <cellStyle name="Percent 2 4 2 6 3 3" xfId="46385" xr:uid="{00000000-0005-0000-0000-00004AB50000}"/>
    <cellStyle name="Percent 2 4 2 6 4" xfId="46386" xr:uid="{00000000-0005-0000-0000-00004BB50000}"/>
    <cellStyle name="Percent 2 4 2 6 4 2" xfId="46387" xr:uid="{00000000-0005-0000-0000-00004CB50000}"/>
    <cellStyle name="Percent 2 4 2 6 4 3" xfId="46388" xr:uid="{00000000-0005-0000-0000-00004DB50000}"/>
    <cellStyle name="Percent 2 4 2 6 5" xfId="46389" xr:uid="{00000000-0005-0000-0000-00004EB50000}"/>
    <cellStyle name="Percent 2 4 2 6 5 2" xfId="46390" xr:uid="{00000000-0005-0000-0000-00004FB50000}"/>
    <cellStyle name="Percent 2 4 2 6 5 3" xfId="46391" xr:uid="{00000000-0005-0000-0000-000050B50000}"/>
    <cellStyle name="Percent 2 4 2 6 6" xfId="46392" xr:uid="{00000000-0005-0000-0000-000051B50000}"/>
    <cellStyle name="Percent 2 4 2 6 7" xfId="46393" xr:uid="{00000000-0005-0000-0000-000052B50000}"/>
    <cellStyle name="Percent 2 4 2 7" xfId="46394" xr:uid="{00000000-0005-0000-0000-000053B50000}"/>
    <cellStyle name="Percent 2 4 2 7 2" xfId="46395" xr:uid="{00000000-0005-0000-0000-000054B50000}"/>
    <cellStyle name="Percent 2 4 2 7 2 2" xfId="46396" xr:uid="{00000000-0005-0000-0000-000055B50000}"/>
    <cellStyle name="Percent 2 4 2 7 2 3" xfId="46397" xr:uid="{00000000-0005-0000-0000-000056B50000}"/>
    <cellStyle name="Percent 2 4 2 7 3" xfId="46398" xr:uid="{00000000-0005-0000-0000-000057B50000}"/>
    <cellStyle name="Percent 2 4 2 7 3 2" xfId="46399" xr:uid="{00000000-0005-0000-0000-000058B50000}"/>
    <cellStyle name="Percent 2 4 2 7 3 3" xfId="46400" xr:uid="{00000000-0005-0000-0000-000059B50000}"/>
    <cellStyle name="Percent 2 4 2 7 4" xfId="46401" xr:uid="{00000000-0005-0000-0000-00005AB50000}"/>
    <cellStyle name="Percent 2 4 2 7 4 2" xfId="46402" xr:uid="{00000000-0005-0000-0000-00005BB50000}"/>
    <cellStyle name="Percent 2 4 2 7 4 3" xfId="46403" xr:uid="{00000000-0005-0000-0000-00005CB50000}"/>
    <cellStyle name="Percent 2 4 2 7 5" xfId="46404" xr:uid="{00000000-0005-0000-0000-00005DB50000}"/>
    <cellStyle name="Percent 2 4 2 7 5 2" xfId="46405" xr:uid="{00000000-0005-0000-0000-00005EB50000}"/>
    <cellStyle name="Percent 2 4 2 7 5 3" xfId="46406" xr:uid="{00000000-0005-0000-0000-00005FB50000}"/>
    <cellStyle name="Percent 2 4 2 7 6" xfId="46407" xr:uid="{00000000-0005-0000-0000-000060B50000}"/>
    <cellStyle name="Percent 2 4 2 7 7" xfId="46408" xr:uid="{00000000-0005-0000-0000-000061B50000}"/>
    <cellStyle name="Percent 2 4 2 8" xfId="46409" xr:uid="{00000000-0005-0000-0000-000062B50000}"/>
    <cellStyle name="Percent 2 4 2 8 2" xfId="46410" xr:uid="{00000000-0005-0000-0000-000063B50000}"/>
    <cellStyle name="Percent 2 4 2 8 2 2" xfId="46411" xr:uid="{00000000-0005-0000-0000-000064B50000}"/>
    <cellStyle name="Percent 2 4 2 8 2 3" xfId="46412" xr:uid="{00000000-0005-0000-0000-000065B50000}"/>
    <cellStyle name="Percent 2 4 2 8 3" xfId="46413" xr:uid="{00000000-0005-0000-0000-000066B50000}"/>
    <cellStyle name="Percent 2 4 2 8 3 2" xfId="46414" xr:uid="{00000000-0005-0000-0000-000067B50000}"/>
    <cellStyle name="Percent 2 4 2 8 3 3" xfId="46415" xr:uid="{00000000-0005-0000-0000-000068B50000}"/>
    <cellStyle name="Percent 2 4 2 8 4" xfId="46416" xr:uid="{00000000-0005-0000-0000-000069B50000}"/>
    <cellStyle name="Percent 2 4 2 8 4 2" xfId="46417" xr:uid="{00000000-0005-0000-0000-00006AB50000}"/>
    <cellStyle name="Percent 2 4 2 8 4 3" xfId="46418" xr:uid="{00000000-0005-0000-0000-00006BB50000}"/>
    <cellStyle name="Percent 2 4 2 8 5" xfId="46419" xr:uid="{00000000-0005-0000-0000-00006CB50000}"/>
    <cellStyle name="Percent 2 4 2 8 5 2" xfId="46420" xr:uid="{00000000-0005-0000-0000-00006DB50000}"/>
    <cellStyle name="Percent 2 4 2 8 5 3" xfId="46421" xr:uid="{00000000-0005-0000-0000-00006EB50000}"/>
    <cellStyle name="Percent 2 4 2 8 6" xfId="46422" xr:uid="{00000000-0005-0000-0000-00006FB50000}"/>
    <cellStyle name="Percent 2 4 2 8 7" xfId="46423" xr:uid="{00000000-0005-0000-0000-000070B50000}"/>
    <cellStyle name="Percent 2 4 2 9" xfId="46424" xr:uid="{00000000-0005-0000-0000-000071B50000}"/>
    <cellStyle name="Percent 2 4 2 9 2" xfId="46425" xr:uid="{00000000-0005-0000-0000-000072B50000}"/>
    <cellStyle name="Percent 2 4 2 9 3" xfId="46426" xr:uid="{00000000-0005-0000-0000-000073B50000}"/>
    <cellStyle name="Percent 2 4 3" xfId="46427" xr:uid="{00000000-0005-0000-0000-000074B50000}"/>
    <cellStyle name="Percent 2 4 3 10" xfId="46428" xr:uid="{00000000-0005-0000-0000-000075B50000}"/>
    <cellStyle name="Percent 2 4 3 11" xfId="46429" xr:uid="{00000000-0005-0000-0000-000076B50000}"/>
    <cellStyle name="Percent 2 4 3 2" xfId="46430" xr:uid="{00000000-0005-0000-0000-000077B50000}"/>
    <cellStyle name="Percent 2 4 3 2 2" xfId="46431" xr:uid="{00000000-0005-0000-0000-000078B50000}"/>
    <cellStyle name="Percent 2 4 3 2 2 2" xfId="46432" xr:uid="{00000000-0005-0000-0000-000079B50000}"/>
    <cellStyle name="Percent 2 4 3 2 2 2 2" xfId="46433" xr:uid="{00000000-0005-0000-0000-00007AB50000}"/>
    <cellStyle name="Percent 2 4 3 2 2 2 3" xfId="46434" xr:uid="{00000000-0005-0000-0000-00007BB50000}"/>
    <cellStyle name="Percent 2 4 3 2 2 3" xfId="46435" xr:uid="{00000000-0005-0000-0000-00007CB50000}"/>
    <cellStyle name="Percent 2 4 3 2 2 3 2" xfId="46436" xr:uid="{00000000-0005-0000-0000-00007DB50000}"/>
    <cellStyle name="Percent 2 4 3 2 2 3 3" xfId="46437" xr:uid="{00000000-0005-0000-0000-00007EB50000}"/>
    <cellStyle name="Percent 2 4 3 2 2 4" xfId="46438" xr:uid="{00000000-0005-0000-0000-00007FB50000}"/>
    <cellStyle name="Percent 2 4 3 2 2 4 2" xfId="46439" xr:uid="{00000000-0005-0000-0000-000080B50000}"/>
    <cellStyle name="Percent 2 4 3 2 2 4 3" xfId="46440" xr:uid="{00000000-0005-0000-0000-000081B50000}"/>
    <cellStyle name="Percent 2 4 3 2 2 5" xfId="46441" xr:uid="{00000000-0005-0000-0000-000082B50000}"/>
    <cellStyle name="Percent 2 4 3 2 2 5 2" xfId="46442" xr:uid="{00000000-0005-0000-0000-000083B50000}"/>
    <cellStyle name="Percent 2 4 3 2 2 5 3" xfId="46443" xr:uid="{00000000-0005-0000-0000-000084B50000}"/>
    <cellStyle name="Percent 2 4 3 2 2 6" xfId="46444" xr:uid="{00000000-0005-0000-0000-000085B50000}"/>
    <cellStyle name="Percent 2 4 3 2 2 7" xfId="46445" xr:uid="{00000000-0005-0000-0000-000086B50000}"/>
    <cellStyle name="Percent 2 4 3 2 3" xfId="46446" xr:uid="{00000000-0005-0000-0000-000087B50000}"/>
    <cellStyle name="Percent 2 4 3 2 3 2" xfId="46447" xr:uid="{00000000-0005-0000-0000-000088B50000}"/>
    <cellStyle name="Percent 2 4 3 2 3 3" xfId="46448" xr:uid="{00000000-0005-0000-0000-000089B50000}"/>
    <cellStyle name="Percent 2 4 3 2 4" xfId="46449" xr:uid="{00000000-0005-0000-0000-00008AB50000}"/>
    <cellStyle name="Percent 2 4 3 2 4 2" xfId="46450" xr:uid="{00000000-0005-0000-0000-00008BB50000}"/>
    <cellStyle name="Percent 2 4 3 2 4 3" xfId="46451" xr:uid="{00000000-0005-0000-0000-00008CB50000}"/>
    <cellStyle name="Percent 2 4 3 2 5" xfId="46452" xr:uid="{00000000-0005-0000-0000-00008DB50000}"/>
    <cellStyle name="Percent 2 4 3 2 5 2" xfId="46453" xr:uid="{00000000-0005-0000-0000-00008EB50000}"/>
    <cellStyle name="Percent 2 4 3 2 5 3" xfId="46454" xr:uid="{00000000-0005-0000-0000-00008FB50000}"/>
    <cellStyle name="Percent 2 4 3 2 6" xfId="46455" xr:uid="{00000000-0005-0000-0000-000090B50000}"/>
    <cellStyle name="Percent 2 4 3 2 6 2" xfId="46456" xr:uid="{00000000-0005-0000-0000-000091B50000}"/>
    <cellStyle name="Percent 2 4 3 2 6 3" xfId="46457" xr:uid="{00000000-0005-0000-0000-000092B50000}"/>
    <cellStyle name="Percent 2 4 3 2 7" xfId="46458" xr:uid="{00000000-0005-0000-0000-000093B50000}"/>
    <cellStyle name="Percent 2 4 3 2 8" xfId="46459" xr:uid="{00000000-0005-0000-0000-000094B50000}"/>
    <cellStyle name="Percent 2 4 3 3" xfId="46460" xr:uid="{00000000-0005-0000-0000-000095B50000}"/>
    <cellStyle name="Percent 2 4 3 3 2" xfId="46461" xr:uid="{00000000-0005-0000-0000-000096B50000}"/>
    <cellStyle name="Percent 2 4 3 3 2 2" xfId="46462" xr:uid="{00000000-0005-0000-0000-000097B50000}"/>
    <cellStyle name="Percent 2 4 3 3 2 3" xfId="46463" xr:uid="{00000000-0005-0000-0000-000098B50000}"/>
    <cellStyle name="Percent 2 4 3 3 3" xfId="46464" xr:uid="{00000000-0005-0000-0000-000099B50000}"/>
    <cellStyle name="Percent 2 4 3 3 3 2" xfId="46465" xr:uid="{00000000-0005-0000-0000-00009AB50000}"/>
    <cellStyle name="Percent 2 4 3 3 3 3" xfId="46466" xr:uid="{00000000-0005-0000-0000-00009BB50000}"/>
    <cellStyle name="Percent 2 4 3 3 4" xfId="46467" xr:uid="{00000000-0005-0000-0000-00009CB50000}"/>
    <cellStyle name="Percent 2 4 3 3 4 2" xfId="46468" xr:uid="{00000000-0005-0000-0000-00009DB50000}"/>
    <cellStyle name="Percent 2 4 3 3 4 3" xfId="46469" xr:uid="{00000000-0005-0000-0000-00009EB50000}"/>
    <cellStyle name="Percent 2 4 3 3 5" xfId="46470" xr:uid="{00000000-0005-0000-0000-00009FB50000}"/>
    <cellStyle name="Percent 2 4 3 3 5 2" xfId="46471" xr:uid="{00000000-0005-0000-0000-0000A0B50000}"/>
    <cellStyle name="Percent 2 4 3 3 5 3" xfId="46472" xr:uid="{00000000-0005-0000-0000-0000A1B50000}"/>
    <cellStyle name="Percent 2 4 3 3 6" xfId="46473" xr:uid="{00000000-0005-0000-0000-0000A2B50000}"/>
    <cellStyle name="Percent 2 4 3 3 7" xfId="46474" xr:uid="{00000000-0005-0000-0000-0000A3B50000}"/>
    <cellStyle name="Percent 2 4 3 4" xfId="46475" xr:uid="{00000000-0005-0000-0000-0000A4B50000}"/>
    <cellStyle name="Percent 2 4 3 4 2" xfId="46476" xr:uid="{00000000-0005-0000-0000-0000A5B50000}"/>
    <cellStyle name="Percent 2 4 3 4 2 2" xfId="46477" xr:uid="{00000000-0005-0000-0000-0000A6B50000}"/>
    <cellStyle name="Percent 2 4 3 4 2 3" xfId="46478" xr:uid="{00000000-0005-0000-0000-0000A7B50000}"/>
    <cellStyle name="Percent 2 4 3 4 3" xfId="46479" xr:uid="{00000000-0005-0000-0000-0000A8B50000}"/>
    <cellStyle name="Percent 2 4 3 4 3 2" xfId="46480" xr:uid="{00000000-0005-0000-0000-0000A9B50000}"/>
    <cellStyle name="Percent 2 4 3 4 3 3" xfId="46481" xr:uid="{00000000-0005-0000-0000-0000AAB50000}"/>
    <cellStyle name="Percent 2 4 3 4 4" xfId="46482" xr:uid="{00000000-0005-0000-0000-0000ABB50000}"/>
    <cellStyle name="Percent 2 4 3 4 4 2" xfId="46483" xr:uid="{00000000-0005-0000-0000-0000ACB50000}"/>
    <cellStyle name="Percent 2 4 3 4 4 3" xfId="46484" xr:uid="{00000000-0005-0000-0000-0000ADB50000}"/>
    <cellStyle name="Percent 2 4 3 4 5" xfId="46485" xr:uid="{00000000-0005-0000-0000-0000AEB50000}"/>
    <cellStyle name="Percent 2 4 3 4 5 2" xfId="46486" xr:uid="{00000000-0005-0000-0000-0000AFB50000}"/>
    <cellStyle name="Percent 2 4 3 4 5 3" xfId="46487" xr:uid="{00000000-0005-0000-0000-0000B0B50000}"/>
    <cellStyle name="Percent 2 4 3 4 6" xfId="46488" xr:uid="{00000000-0005-0000-0000-0000B1B50000}"/>
    <cellStyle name="Percent 2 4 3 4 7" xfId="46489" xr:uid="{00000000-0005-0000-0000-0000B2B50000}"/>
    <cellStyle name="Percent 2 4 3 5" xfId="46490" xr:uid="{00000000-0005-0000-0000-0000B3B50000}"/>
    <cellStyle name="Percent 2 4 3 5 2" xfId="46491" xr:uid="{00000000-0005-0000-0000-0000B4B50000}"/>
    <cellStyle name="Percent 2 4 3 5 2 2" xfId="46492" xr:uid="{00000000-0005-0000-0000-0000B5B50000}"/>
    <cellStyle name="Percent 2 4 3 5 2 3" xfId="46493" xr:uid="{00000000-0005-0000-0000-0000B6B50000}"/>
    <cellStyle name="Percent 2 4 3 5 3" xfId="46494" xr:uid="{00000000-0005-0000-0000-0000B7B50000}"/>
    <cellStyle name="Percent 2 4 3 5 3 2" xfId="46495" xr:uid="{00000000-0005-0000-0000-0000B8B50000}"/>
    <cellStyle name="Percent 2 4 3 5 3 3" xfId="46496" xr:uid="{00000000-0005-0000-0000-0000B9B50000}"/>
    <cellStyle name="Percent 2 4 3 5 4" xfId="46497" xr:uid="{00000000-0005-0000-0000-0000BAB50000}"/>
    <cellStyle name="Percent 2 4 3 5 4 2" xfId="46498" xr:uid="{00000000-0005-0000-0000-0000BBB50000}"/>
    <cellStyle name="Percent 2 4 3 5 4 3" xfId="46499" xr:uid="{00000000-0005-0000-0000-0000BCB50000}"/>
    <cellStyle name="Percent 2 4 3 5 5" xfId="46500" xr:uid="{00000000-0005-0000-0000-0000BDB50000}"/>
    <cellStyle name="Percent 2 4 3 5 5 2" xfId="46501" xr:uid="{00000000-0005-0000-0000-0000BEB50000}"/>
    <cellStyle name="Percent 2 4 3 5 5 3" xfId="46502" xr:uid="{00000000-0005-0000-0000-0000BFB50000}"/>
    <cellStyle name="Percent 2 4 3 5 6" xfId="46503" xr:uid="{00000000-0005-0000-0000-0000C0B50000}"/>
    <cellStyle name="Percent 2 4 3 5 7" xfId="46504" xr:uid="{00000000-0005-0000-0000-0000C1B50000}"/>
    <cellStyle name="Percent 2 4 3 6" xfId="46505" xr:uid="{00000000-0005-0000-0000-0000C2B50000}"/>
    <cellStyle name="Percent 2 4 3 6 2" xfId="46506" xr:uid="{00000000-0005-0000-0000-0000C3B50000}"/>
    <cellStyle name="Percent 2 4 3 6 3" xfId="46507" xr:uid="{00000000-0005-0000-0000-0000C4B50000}"/>
    <cellStyle name="Percent 2 4 3 7" xfId="46508" xr:uid="{00000000-0005-0000-0000-0000C5B50000}"/>
    <cellStyle name="Percent 2 4 3 7 2" xfId="46509" xr:uid="{00000000-0005-0000-0000-0000C6B50000}"/>
    <cellStyle name="Percent 2 4 3 7 3" xfId="46510" xr:uid="{00000000-0005-0000-0000-0000C7B50000}"/>
    <cellStyle name="Percent 2 4 3 8" xfId="46511" xr:uid="{00000000-0005-0000-0000-0000C8B50000}"/>
    <cellStyle name="Percent 2 4 3 8 2" xfId="46512" xr:uid="{00000000-0005-0000-0000-0000C9B50000}"/>
    <cellStyle name="Percent 2 4 3 8 3" xfId="46513" xr:uid="{00000000-0005-0000-0000-0000CAB50000}"/>
    <cellStyle name="Percent 2 4 3 9" xfId="46514" xr:uid="{00000000-0005-0000-0000-0000CBB50000}"/>
    <cellStyle name="Percent 2 4 3 9 2" xfId="46515" xr:uid="{00000000-0005-0000-0000-0000CCB50000}"/>
    <cellStyle name="Percent 2 4 3 9 3" xfId="46516" xr:uid="{00000000-0005-0000-0000-0000CDB50000}"/>
    <cellStyle name="Percent 2 4 4" xfId="46517" xr:uid="{00000000-0005-0000-0000-0000CEB50000}"/>
    <cellStyle name="Percent 2 4 4 2" xfId="46518" xr:uid="{00000000-0005-0000-0000-0000CFB50000}"/>
    <cellStyle name="Percent 2 4 4 2 2" xfId="46519" xr:uid="{00000000-0005-0000-0000-0000D0B50000}"/>
    <cellStyle name="Percent 2 4 4 2 2 2" xfId="46520" xr:uid="{00000000-0005-0000-0000-0000D1B50000}"/>
    <cellStyle name="Percent 2 4 4 2 2 3" xfId="46521" xr:uid="{00000000-0005-0000-0000-0000D2B50000}"/>
    <cellStyle name="Percent 2 4 4 2 3" xfId="46522" xr:uid="{00000000-0005-0000-0000-0000D3B50000}"/>
    <cellStyle name="Percent 2 4 4 2 3 2" xfId="46523" xr:uid="{00000000-0005-0000-0000-0000D4B50000}"/>
    <cellStyle name="Percent 2 4 4 2 3 3" xfId="46524" xr:uid="{00000000-0005-0000-0000-0000D5B50000}"/>
    <cellStyle name="Percent 2 4 4 2 4" xfId="46525" xr:uid="{00000000-0005-0000-0000-0000D6B50000}"/>
    <cellStyle name="Percent 2 4 4 2 4 2" xfId="46526" xr:uid="{00000000-0005-0000-0000-0000D7B50000}"/>
    <cellStyle name="Percent 2 4 4 2 4 3" xfId="46527" xr:uid="{00000000-0005-0000-0000-0000D8B50000}"/>
    <cellStyle name="Percent 2 4 4 2 5" xfId="46528" xr:uid="{00000000-0005-0000-0000-0000D9B50000}"/>
    <cellStyle name="Percent 2 4 4 2 5 2" xfId="46529" xr:uid="{00000000-0005-0000-0000-0000DAB50000}"/>
    <cellStyle name="Percent 2 4 4 2 5 3" xfId="46530" xr:uid="{00000000-0005-0000-0000-0000DBB50000}"/>
    <cellStyle name="Percent 2 4 4 2 6" xfId="46531" xr:uid="{00000000-0005-0000-0000-0000DCB50000}"/>
    <cellStyle name="Percent 2 4 4 2 7" xfId="46532" xr:uid="{00000000-0005-0000-0000-0000DDB50000}"/>
    <cellStyle name="Percent 2 4 4 3" xfId="46533" xr:uid="{00000000-0005-0000-0000-0000DEB50000}"/>
    <cellStyle name="Percent 2 4 4 3 2" xfId="46534" xr:uid="{00000000-0005-0000-0000-0000DFB50000}"/>
    <cellStyle name="Percent 2 4 4 3 3" xfId="46535" xr:uid="{00000000-0005-0000-0000-0000E0B50000}"/>
    <cellStyle name="Percent 2 4 4 4" xfId="46536" xr:uid="{00000000-0005-0000-0000-0000E1B50000}"/>
    <cellStyle name="Percent 2 4 4 4 2" xfId="46537" xr:uid="{00000000-0005-0000-0000-0000E2B50000}"/>
    <cellStyle name="Percent 2 4 4 4 3" xfId="46538" xr:uid="{00000000-0005-0000-0000-0000E3B50000}"/>
    <cellStyle name="Percent 2 4 4 5" xfId="46539" xr:uid="{00000000-0005-0000-0000-0000E4B50000}"/>
    <cellStyle name="Percent 2 4 4 5 2" xfId="46540" xr:uid="{00000000-0005-0000-0000-0000E5B50000}"/>
    <cellStyle name="Percent 2 4 4 5 3" xfId="46541" xr:uid="{00000000-0005-0000-0000-0000E6B50000}"/>
    <cellStyle name="Percent 2 4 4 6" xfId="46542" xr:uid="{00000000-0005-0000-0000-0000E7B50000}"/>
    <cellStyle name="Percent 2 4 4 6 2" xfId="46543" xr:uid="{00000000-0005-0000-0000-0000E8B50000}"/>
    <cellStyle name="Percent 2 4 4 6 3" xfId="46544" xr:uid="{00000000-0005-0000-0000-0000E9B50000}"/>
    <cellStyle name="Percent 2 4 4 7" xfId="46545" xr:uid="{00000000-0005-0000-0000-0000EAB50000}"/>
    <cellStyle name="Percent 2 4 4 8" xfId="46546" xr:uid="{00000000-0005-0000-0000-0000EBB50000}"/>
    <cellStyle name="Percent 2 4 5" xfId="46547" xr:uid="{00000000-0005-0000-0000-0000ECB50000}"/>
    <cellStyle name="Percent 2 4 5 2" xfId="46548" xr:uid="{00000000-0005-0000-0000-0000EDB50000}"/>
    <cellStyle name="Percent 2 4 5 2 2" xfId="46549" xr:uid="{00000000-0005-0000-0000-0000EEB50000}"/>
    <cellStyle name="Percent 2 4 5 2 2 2" xfId="46550" xr:uid="{00000000-0005-0000-0000-0000EFB50000}"/>
    <cellStyle name="Percent 2 4 5 2 2 3" xfId="46551" xr:uid="{00000000-0005-0000-0000-0000F0B50000}"/>
    <cellStyle name="Percent 2 4 5 2 3" xfId="46552" xr:uid="{00000000-0005-0000-0000-0000F1B50000}"/>
    <cellStyle name="Percent 2 4 5 2 3 2" xfId="46553" xr:uid="{00000000-0005-0000-0000-0000F2B50000}"/>
    <cellStyle name="Percent 2 4 5 2 3 3" xfId="46554" xr:uid="{00000000-0005-0000-0000-0000F3B50000}"/>
    <cellStyle name="Percent 2 4 5 2 4" xfId="46555" xr:uid="{00000000-0005-0000-0000-0000F4B50000}"/>
    <cellStyle name="Percent 2 4 5 2 4 2" xfId="46556" xr:uid="{00000000-0005-0000-0000-0000F5B50000}"/>
    <cellStyle name="Percent 2 4 5 2 4 3" xfId="46557" xr:uid="{00000000-0005-0000-0000-0000F6B50000}"/>
    <cellStyle name="Percent 2 4 5 2 5" xfId="46558" xr:uid="{00000000-0005-0000-0000-0000F7B50000}"/>
    <cellStyle name="Percent 2 4 5 2 5 2" xfId="46559" xr:uid="{00000000-0005-0000-0000-0000F8B50000}"/>
    <cellStyle name="Percent 2 4 5 2 5 3" xfId="46560" xr:uid="{00000000-0005-0000-0000-0000F9B50000}"/>
    <cellStyle name="Percent 2 4 5 2 6" xfId="46561" xr:uid="{00000000-0005-0000-0000-0000FAB50000}"/>
    <cellStyle name="Percent 2 4 5 2 7" xfId="46562" xr:uid="{00000000-0005-0000-0000-0000FBB50000}"/>
    <cellStyle name="Percent 2 4 5 3" xfId="46563" xr:uid="{00000000-0005-0000-0000-0000FCB50000}"/>
    <cellStyle name="Percent 2 4 5 3 2" xfId="46564" xr:uid="{00000000-0005-0000-0000-0000FDB50000}"/>
    <cellStyle name="Percent 2 4 5 3 3" xfId="46565" xr:uid="{00000000-0005-0000-0000-0000FEB50000}"/>
    <cellStyle name="Percent 2 4 5 4" xfId="46566" xr:uid="{00000000-0005-0000-0000-0000FFB50000}"/>
    <cellStyle name="Percent 2 4 5 4 2" xfId="46567" xr:uid="{00000000-0005-0000-0000-000000B60000}"/>
    <cellStyle name="Percent 2 4 5 4 3" xfId="46568" xr:uid="{00000000-0005-0000-0000-000001B60000}"/>
    <cellStyle name="Percent 2 4 5 5" xfId="46569" xr:uid="{00000000-0005-0000-0000-000002B60000}"/>
    <cellStyle name="Percent 2 4 5 5 2" xfId="46570" xr:uid="{00000000-0005-0000-0000-000003B60000}"/>
    <cellStyle name="Percent 2 4 5 5 3" xfId="46571" xr:uid="{00000000-0005-0000-0000-000004B60000}"/>
    <cellStyle name="Percent 2 4 5 6" xfId="46572" xr:uid="{00000000-0005-0000-0000-000005B60000}"/>
    <cellStyle name="Percent 2 4 5 6 2" xfId="46573" xr:uid="{00000000-0005-0000-0000-000006B60000}"/>
    <cellStyle name="Percent 2 4 5 6 3" xfId="46574" xr:uid="{00000000-0005-0000-0000-000007B60000}"/>
    <cellStyle name="Percent 2 4 5 7" xfId="46575" xr:uid="{00000000-0005-0000-0000-000008B60000}"/>
    <cellStyle name="Percent 2 4 5 8" xfId="46576" xr:uid="{00000000-0005-0000-0000-000009B60000}"/>
    <cellStyle name="Percent 2 4 6" xfId="46577" xr:uid="{00000000-0005-0000-0000-00000AB60000}"/>
    <cellStyle name="Percent 2 4 6 2" xfId="46578" xr:uid="{00000000-0005-0000-0000-00000BB60000}"/>
    <cellStyle name="Percent 2 4 6 2 2" xfId="46579" xr:uid="{00000000-0005-0000-0000-00000CB60000}"/>
    <cellStyle name="Percent 2 4 6 2 3" xfId="46580" xr:uid="{00000000-0005-0000-0000-00000DB60000}"/>
    <cellStyle name="Percent 2 4 6 3" xfId="46581" xr:uid="{00000000-0005-0000-0000-00000EB60000}"/>
    <cellStyle name="Percent 2 4 6 3 2" xfId="46582" xr:uid="{00000000-0005-0000-0000-00000FB60000}"/>
    <cellStyle name="Percent 2 4 6 3 3" xfId="46583" xr:uid="{00000000-0005-0000-0000-000010B60000}"/>
    <cellStyle name="Percent 2 4 6 4" xfId="46584" xr:uid="{00000000-0005-0000-0000-000011B60000}"/>
    <cellStyle name="Percent 2 4 6 4 2" xfId="46585" xr:uid="{00000000-0005-0000-0000-000012B60000}"/>
    <cellStyle name="Percent 2 4 6 4 3" xfId="46586" xr:uid="{00000000-0005-0000-0000-000013B60000}"/>
    <cellStyle name="Percent 2 4 6 5" xfId="46587" xr:uid="{00000000-0005-0000-0000-000014B60000}"/>
    <cellStyle name="Percent 2 4 6 5 2" xfId="46588" xr:uid="{00000000-0005-0000-0000-000015B60000}"/>
    <cellStyle name="Percent 2 4 6 5 3" xfId="46589" xr:uid="{00000000-0005-0000-0000-000016B60000}"/>
    <cellStyle name="Percent 2 4 6 6" xfId="46590" xr:uid="{00000000-0005-0000-0000-000017B60000}"/>
    <cellStyle name="Percent 2 4 6 7" xfId="46591" xr:uid="{00000000-0005-0000-0000-000018B60000}"/>
    <cellStyle name="Percent 2 4 7" xfId="46592" xr:uid="{00000000-0005-0000-0000-000019B60000}"/>
    <cellStyle name="Percent 2 4 7 2" xfId="46593" xr:uid="{00000000-0005-0000-0000-00001AB60000}"/>
    <cellStyle name="Percent 2 4 7 2 2" xfId="46594" xr:uid="{00000000-0005-0000-0000-00001BB60000}"/>
    <cellStyle name="Percent 2 4 7 2 3" xfId="46595" xr:uid="{00000000-0005-0000-0000-00001CB60000}"/>
    <cellStyle name="Percent 2 4 7 3" xfId="46596" xr:uid="{00000000-0005-0000-0000-00001DB60000}"/>
    <cellStyle name="Percent 2 4 7 3 2" xfId="46597" xr:uid="{00000000-0005-0000-0000-00001EB60000}"/>
    <cellStyle name="Percent 2 4 7 3 3" xfId="46598" xr:uid="{00000000-0005-0000-0000-00001FB60000}"/>
    <cellStyle name="Percent 2 4 7 4" xfId="46599" xr:uid="{00000000-0005-0000-0000-000020B60000}"/>
    <cellStyle name="Percent 2 4 7 4 2" xfId="46600" xr:uid="{00000000-0005-0000-0000-000021B60000}"/>
    <cellStyle name="Percent 2 4 7 4 3" xfId="46601" xr:uid="{00000000-0005-0000-0000-000022B60000}"/>
    <cellStyle name="Percent 2 4 7 5" xfId="46602" xr:uid="{00000000-0005-0000-0000-000023B60000}"/>
    <cellStyle name="Percent 2 4 7 5 2" xfId="46603" xr:uid="{00000000-0005-0000-0000-000024B60000}"/>
    <cellStyle name="Percent 2 4 7 5 3" xfId="46604" xr:uid="{00000000-0005-0000-0000-000025B60000}"/>
    <cellStyle name="Percent 2 4 7 6" xfId="46605" xr:uid="{00000000-0005-0000-0000-000026B60000}"/>
    <cellStyle name="Percent 2 4 7 7" xfId="46606" xr:uid="{00000000-0005-0000-0000-000027B60000}"/>
    <cellStyle name="Percent 2 4 8" xfId="46607" xr:uid="{00000000-0005-0000-0000-000028B60000}"/>
    <cellStyle name="Percent 2 4 8 2" xfId="46608" xr:uid="{00000000-0005-0000-0000-000029B60000}"/>
    <cellStyle name="Percent 2 4 8 2 2" xfId="46609" xr:uid="{00000000-0005-0000-0000-00002AB60000}"/>
    <cellStyle name="Percent 2 4 8 2 3" xfId="46610" xr:uid="{00000000-0005-0000-0000-00002BB60000}"/>
    <cellStyle name="Percent 2 4 8 3" xfId="46611" xr:uid="{00000000-0005-0000-0000-00002CB60000}"/>
    <cellStyle name="Percent 2 4 8 3 2" xfId="46612" xr:uid="{00000000-0005-0000-0000-00002DB60000}"/>
    <cellStyle name="Percent 2 4 8 3 3" xfId="46613" xr:uid="{00000000-0005-0000-0000-00002EB60000}"/>
    <cellStyle name="Percent 2 4 8 4" xfId="46614" xr:uid="{00000000-0005-0000-0000-00002FB60000}"/>
    <cellStyle name="Percent 2 4 8 4 2" xfId="46615" xr:uid="{00000000-0005-0000-0000-000030B60000}"/>
    <cellStyle name="Percent 2 4 8 4 3" xfId="46616" xr:uid="{00000000-0005-0000-0000-000031B60000}"/>
    <cellStyle name="Percent 2 4 8 5" xfId="46617" xr:uid="{00000000-0005-0000-0000-000032B60000}"/>
    <cellStyle name="Percent 2 4 8 5 2" xfId="46618" xr:uid="{00000000-0005-0000-0000-000033B60000}"/>
    <cellStyle name="Percent 2 4 8 5 3" xfId="46619" xr:uid="{00000000-0005-0000-0000-000034B60000}"/>
    <cellStyle name="Percent 2 4 8 6" xfId="46620" xr:uid="{00000000-0005-0000-0000-000035B60000}"/>
    <cellStyle name="Percent 2 4 8 7" xfId="46621" xr:uid="{00000000-0005-0000-0000-000036B60000}"/>
    <cellStyle name="Percent 2 4 9" xfId="46622" xr:uid="{00000000-0005-0000-0000-000037B60000}"/>
    <cellStyle name="Percent 2 4 9 2" xfId="46623" xr:uid="{00000000-0005-0000-0000-000038B60000}"/>
    <cellStyle name="Percent 2 4 9 2 2" xfId="46624" xr:uid="{00000000-0005-0000-0000-000039B60000}"/>
    <cellStyle name="Percent 2 4 9 2 3" xfId="46625" xr:uid="{00000000-0005-0000-0000-00003AB60000}"/>
    <cellStyle name="Percent 2 4 9 3" xfId="46626" xr:uid="{00000000-0005-0000-0000-00003BB60000}"/>
    <cellStyle name="Percent 2 4 9 3 2" xfId="46627" xr:uid="{00000000-0005-0000-0000-00003CB60000}"/>
    <cellStyle name="Percent 2 4 9 3 3" xfId="46628" xr:uid="{00000000-0005-0000-0000-00003DB60000}"/>
    <cellStyle name="Percent 2 4 9 4" xfId="46629" xr:uid="{00000000-0005-0000-0000-00003EB60000}"/>
    <cellStyle name="Percent 2 4 9 4 2" xfId="46630" xr:uid="{00000000-0005-0000-0000-00003FB60000}"/>
    <cellStyle name="Percent 2 4 9 4 3" xfId="46631" xr:uid="{00000000-0005-0000-0000-000040B60000}"/>
    <cellStyle name="Percent 2 4 9 5" xfId="46632" xr:uid="{00000000-0005-0000-0000-000041B60000}"/>
    <cellStyle name="Percent 2 4 9 5 2" xfId="46633" xr:uid="{00000000-0005-0000-0000-000042B60000}"/>
    <cellStyle name="Percent 2 4 9 5 3" xfId="46634" xr:uid="{00000000-0005-0000-0000-000043B60000}"/>
    <cellStyle name="Percent 2 4 9 6" xfId="46635" xr:uid="{00000000-0005-0000-0000-000044B60000}"/>
    <cellStyle name="Percent 2 4 9 7" xfId="46636" xr:uid="{00000000-0005-0000-0000-000045B60000}"/>
    <cellStyle name="Percent 2 5" xfId="46637" xr:uid="{00000000-0005-0000-0000-000046B60000}"/>
    <cellStyle name="Percent 2 5 10" xfId="46638" xr:uid="{00000000-0005-0000-0000-000047B60000}"/>
    <cellStyle name="Percent 2 5 10 2" xfId="46639" xr:uid="{00000000-0005-0000-0000-000048B60000}"/>
    <cellStyle name="Percent 2 5 10 3" xfId="46640" xr:uid="{00000000-0005-0000-0000-000049B60000}"/>
    <cellStyle name="Percent 2 5 11" xfId="46641" xr:uid="{00000000-0005-0000-0000-00004AB60000}"/>
    <cellStyle name="Percent 2 5 11 2" xfId="46642" xr:uid="{00000000-0005-0000-0000-00004BB60000}"/>
    <cellStyle name="Percent 2 5 11 3" xfId="46643" xr:uid="{00000000-0005-0000-0000-00004CB60000}"/>
    <cellStyle name="Percent 2 5 12" xfId="46644" xr:uid="{00000000-0005-0000-0000-00004DB60000}"/>
    <cellStyle name="Percent 2 5 12 2" xfId="46645" xr:uid="{00000000-0005-0000-0000-00004EB60000}"/>
    <cellStyle name="Percent 2 5 12 3" xfId="46646" xr:uid="{00000000-0005-0000-0000-00004FB60000}"/>
    <cellStyle name="Percent 2 5 13" xfId="46647" xr:uid="{00000000-0005-0000-0000-000050B60000}"/>
    <cellStyle name="Percent 2 5 14" xfId="46648" xr:uid="{00000000-0005-0000-0000-000051B60000}"/>
    <cellStyle name="Percent 2 5 2" xfId="46649" xr:uid="{00000000-0005-0000-0000-000052B60000}"/>
    <cellStyle name="Percent 2 5 2 10" xfId="46650" xr:uid="{00000000-0005-0000-0000-000053B60000}"/>
    <cellStyle name="Percent 2 5 2 11" xfId="46651" xr:uid="{00000000-0005-0000-0000-000054B60000}"/>
    <cellStyle name="Percent 2 5 2 2" xfId="46652" xr:uid="{00000000-0005-0000-0000-000055B60000}"/>
    <cellStyle name="Percent 2 5 2 2 2" xfId="46653" xr:uid="{00000000-0005-0000-0000-000056B60000}"/>
    <cellStyle name="Percent 2 5 2 2 2 2" xfId="46654" xr:uid="{00000000-0005-0000-0000-000057B60000}"/>
    <cellStyle name="Percent 2 5 2 2 2 2 2" xfId="46655" xr:uid="{00000000-0005-0000-0000-000058B60000}"/>
    <cellStyle name="Percent 2 5 2 2 2 2 3" xfId="46656" xr:uid="{00000000-0005-0000-0000-000059B60000}"/>
    <cellStyle name="Percent 2 5 2 2 2 3" xfId="46657" xr:uid="{00000000-0005-0000-0000-00005AB60000}"/>
    <cellStyle name="Percent 2 5 2 2 2 3 2" xfId="46658" xr:uid="{00000000-0005-0000-0000-00005BB60000}"/>
    <cellStyle name="Percent 2 5 2 2 2 3 3" xfId="46659" xr:uid="{00000000-0005-0000-0000-00005CB60000}"/>
    <cellStyle name="Percent 2 5 2 2 2 4" xfId="46660" xr:uid="{00000000-0005-0000-0000-00005DB60000}"/>
    <cellStyle name="Percent 2 5 2 2 2 4 2" xfId="46661" xr:uid="{00000000-0005-0000-0000-00005EB60000}"/>
    <cellStyle name="Percent 2 5 2 2 2 4 3" xfId="46662" xr:uid="{00000000-0005-0000-0000-00005FB60000}"/>
    <cellStyle name="Percent 2 5 2 2 2 5" xfId="46663" xr:uid="{00000000-0005-0000-0000-000060B60000}"/>
    <cellStyle name="Percent 2 5 2 2 2 5 2" xfId="46664" xr:uid="{00000000-0005-0000-0000-000061B60000}"/>
    <cellStyle name="Percent 2 5 2 2 2 5 3" xfId="46665" xr:uid="{00000000-0005-0000-0000-000062B60000}"/>
    <cellStyle name="Percent 2 5 2 2 2 6" xfId="46666" xr:uid="{00000000-0005-0000-0000-000063B60000}"/>
    <cellStyle name="Percent 2 5 2 2 2 7" xfId="46667" xr:uid="{00000000-0005-0000-0000-000064B60000}"/>
    <cellStyle name="Percent 2 5 2 2 3" xfId="46668" xr:uid="{00000000-0005-0000-0000-000065B60000}"/>
    <cellStyle name="Percent 2 5 2 2 3 2" xfId="46669" xr:uid="{00000000-0005-0000-0000-000066B60000}"/>
    <cellStyle name="Percent 2 5 2 2 3 3" xfId="46670" xr:uid="{00000000-0005-0000-0000-000067B60000}"/>
    <cellStyle name="Percent 2 5 2 2 4" xfId="46671" xr:uid="{00000000-0005-0000-0000-000068B60000}"/>
    <cellStyle name="Percent 2 5 2 2 4 2" xfId="46672" xr:uid="{00000000-0005-0000-0000-000069B60000}"/>
    <cellStyle name="Percent 2 5 2 2 4 3" xfId="46673" xr:uid="{00000000-0005-0000-0000-00006AB60000}"/>
    <cellStyle name="Percent 2 5 2 2 5" xfId="46674" xr:uid="{00000000-0005-0000-0000-00006BB60000}"/>
    <cellStyle name="Percent 2 5 2 2 5 2" xfId="46675" xr:uid="{00000000-0005-0000-0000-00006CB60000}"/>
    <cellStyle name="Percent 2 5 2 2 5 3" xfId="46676" xr:uid="{00000000-0005-0000-0000-00006DB60000}"/>
    <cellStyle name="Percent 2 5 2 2 6" xfId="46677" xr:uid="{00000000-0005-0000-0000-00006EB60000}"/>
    <cellStyle name="Percent 2 5 2 2 6 2" xfId="46678" xr:uid="{00000000-0005-0000-0000-00006FB60000}"/>
    <cellStyle name="Percent 2 5 2 2 6 3" xfId="46679" xr:uid="{00000000-0005-0000-0000-000070B60000}"/>
    <cellStyle name="Percent 2 5 2 2 7" xfId="46680" xr:uid="{00000000-0005-0000-0000-000071B60000}"/>
    <cellStyle name="Percent 2 5 2 2 8" xfId="46681" xr:uid="{00000000-0005-0000-0000-000072B60000}"/>
    <cellStyle name="Percent 2 5 2 3" xfId="46682" xr:uid="{00000000-0005-0000-0000-000073B60000}"/>
    <cellStyle name="Percent 2 5 2 3 2" xfId="46683" xr:uid="{00000000-0005-0000-0000-000074B60000}"/>
    <cellStyle name="Percent 2 5 2 3 2 2" xfId="46684" xr:uid="{00000000-0005-0000-0000-000075B60000}"/>
    <cellStyle name="Percent 2 5 2 3 2 3" xfId="46685" xr:uid="{00000000-0005-0000-0000-000076B60000}"/>
    <cellStyle name="Percent 2 5 2 3 3" xfId="46686" xr:uid="{00000000-0005-0000-0000-000077B60000}"/>
    <cellStyle name="Percent 2 5 2 3 3 2" xfId="46687" xr:uid="{00000000-0005-0000-0000-000078B60000}"/>
    <cellStyle name="Percent 2 5 2 3 3 3" xfId="46688" xr:uid="{00000000-0005-0000-0000-000079B60000}"/>
    <cellStyle name="Percent 2 5 2 3 4" xfId="46689" xr:uid="{00000000-0005-0000-0000-00007AB60000}"/>
    <cellStyle name="Percent 2 5 2 3 4 2" xfId="46690" xr:uid="{00000000-0005-0000-0000-00007BB60000}"/>
    <cellStyle name="Percent 2 5 2 3 4 3" xfId="46691" xr:uid="{00000000-0005-0000-0000-00007CB60000}"/>
    <cellStyle name="Percent 2 5 2 3 5" xfId="46692" xr:uid="{00000000-0005-0000-0000-00007DB60000}"/>
    <cellStyle name="Percent 2 5 2 3 5 2" xfId="46693" xr:uid="{00000000-0005-0000-0000-00007EB60000}"/>
    <cellStyle name="Percent 2 5 2 3 5 3" xfId="46694" xr:uid="{00000000-0005-0000-0000-00007FB60000}"/>
    <cellStyle name="Percent 2 5 2 3 6" xfId="46695" xr:uid="{00000000-0005-0000-0000-000080B60000}"/>
    <cellStyle name="Percent 2 5 2 3 7" xfId="46696" xr:uid="{00000000-0005-0000-0000-000081B60000}"/>
    <cellStyle name="Percent 2 5 2 4" xfId="46697" xr:uid="{00000000-0005-0000-0000-000082B60000}"/>
    <cellStyle name="Percent 2 5 2 4 2" xfId="46698" xr:uid="{00000000-0005-0000-0000-000083B60000}"/>
    <cellStyle name="Percent 2 5 2 4 2 2" xfId="46699" xr:uid="{00000000-0005-0000-0000-000084B60000}"/>
    <cellStyle name="Percent 2 5 2 4 2 3" xfId="46700" xr:uid="{00000000-0005-0000-0000-000085B60000}"/>
    <cellStyle name="Percent 2 5 2 4 3" xfId="46701" xr:uid="{00000000-0005-0000-0000-000086B60000}"/>
    <cellStyle name="Percent 2 5 2 4 3 2" xfId="46702" xr:uid="{00000000-0005-0000-0000-000087B60000}"/>
    <cellStyle name="Percent 2 5 2 4 3 3" xfId="46703" xr:uid="{00000000-0005-0000-0000-000088B60000}"/>
    <cellStyle name="Percent 2 5 2 4 4" xfId="46704" xr:uid="{00000000-0005-0000-0000-000089B60000}"/>
    <cellStyle name="Percent 2 5 2 4 4 2" xfId="46705" xr:uid="{00000000-0005-0000-0000-00008AB60000}"/>
    <cellStyle name="Percent 2 5 2 4 4 3" xfId="46706" xr:uid="{00000000-0005-0000-0000-00008BB60000}"/>
    <cellStyle name="Percent 2 5 2 4 5" xfId="46707" xr:uid="{00000000-0005-0000-0000-00008CB60000}"/>
    <cellStyle name="Percent 2 5 2 4 5 2" xfId="46708" xr:uid="{00000000-0005-0000-0000-00008DB60000}"/>
    <cellStyle name="Percent 2 5 2 4 5 3" xfId="46709" xr:uid="{00000000-0005-0000-0000-00008EB60000}"/>
    <cellStyle name="Percent 2 5 2 4 6" xfId="46710" xr:uid="{00000000-0005-0000-0000-00008FB60000}"/>
    <cellStyle name="Percent 2 5 2 4 7" xfId="46711" xr:uid="{00000000-0005-0000-0000-000090B60000}"/>
    <cellStyle name="Percent 2 5 2 5" xfId="46712" xr:uid="{00000000-0005-0000-0000-000091B60000}"/>
    <cellStyle name="Percent 2 5 2 5 2" xfId="46713" xr:uid="{00000000-0005-0000-0000-000092B60000}"/>
    <cellStyle name="Percent 2 5 2 5 2 2" xfId="46714" xr:uid="{00000000-0005-0000-0000-000093B60000}"/>
    <cellStyle name="Percent 2 5 2 5 2 3" xfId="46715" xr:uid="{00000000-0005-0000-0000-000094B60000}"/>
    <cellStyle name="Percent 2 5 2 5 3" xfId="46716" xr:uid="{00000000-0005-0000-0000-000095B60000}"/>
    <cellStyle name="Percent 2 5 2 5 3 2" xfId="46717" xr:uid="{00000000-0005-0000-0000-000096B60000}"/>
    <cellStyle name="Percent 2 5 2 5 3 3" xfId="46718" xr:uid="{00000000-0005-0000-0000-000097B60000}"/>
    <cellStyle name="Percent 2 5 2 5 4" xfId="46719" xr:uid="{00000000-0005-0000-0000-000098B60000}"/>
    <cellStyle name="Percent 2 5 2 5 4 2" xfId="46720" xr:uid="{00000000-0005-0000-0000-000099B60000}"/>
    <cellStyle name="Percent 2 5 2 5 4 3" xfId="46721" xr:uid="{00000000-0005-0000-0000-00009AB60000}"/>
    <cellStyle name="Percent 2 5 2 5 5" xfId="46722" xr:uid="{00000000-0005-0000-0000-00009BB60000}"/>
    <cellStyle name="Percent 2 5 2 5 5 2" xfId="46723" xr:uid="{00000000-0005-0000-0000-00009CB60000}"/>
    <cellStyle name="Percent 2 5 2 5 5 3" xfId="46724" xr:uid="{00000000-0005-0000-0000-00009DB60000}"/>
    <cellStyle name="Percent 2 5 2 5 6" xfId="46725" xr:uid="{00000000-0005-0000-0000-00009EB60000}"/>
    <cellStyle name="Percent 2 5 2 5 7" xfId="46726" xr:uid="{00000000-0005-0000-0000-00009FB60000}"/>
    <cellStyle name="Percent 2 5 2 6" xfId="46727" xr:uid="{00000000-0005-0000-0000-0000A0B60000}"/>
    <cellStyle name="Percent 2 5 2 6 2" xfId="46728" xr:uid="{00000000-0005-0000-0000-0000A1B60000}"/>
    <cellStyle name="Percent 2 5 2 6 3" xfId="46729" xr:uid="{00000000-0005-0000-0000-0000A2B60000}"/>
    <cellStyle name="Percent 2 5 2 7" xfId="46730" xr:uid="{00000000-0005-0000-0000-0000A3B60000}"/>
    <cellStyle name="Percent 2 5 2 7 2" xfId="46731" xr:uid="{00000000-0005-0000-0000-0000A4B60000}"/>
    <cellStyle name="Percent 2 5 2 7 3" xfId="46732" xr:uid="{00000000-0005-0000-0000-0000A5B60000}"/>
    <cellStyle name="Percent 2 5 2 8" xfId="46733" xr:uid="{00000000-0005-0000-0000-0000A6B60000}"/>
    <cellStyle name="Percent 2 5 2 8 2" xfId="46734" xr:uid="{00000000-0005-0000-0000-0000A7B60000}"/>
    <cellStyle name="Percent 2 5 2 8 3" xfId="46735" xr:uid="{00000000-0005-0000-0000-0000A8B60000}"/>
    <cellStyle name="Percent 2 5 2 9" xfId="46736" xr:uid="{00000000-0005-0000-0000-0000A9B60000}"/>
    <cellStyle name="Percent 2 5 2 9 2" xfId="46737" xr:uid="{00000000-0005-0000-0000-0000AAB60000}"/>
    <cellStyle name="Percent 2 5 2 9 3" xfId="46738" xr:uid="{00000000-0005-0000-0000-0000ABB60000}"/>
    <cellStyle name="Percent 2 5 3" xfId="46739" xr:uid="{00000000-0005-0000-0000-0000ACB60000}"/>
    <cellStyle name="Percent 2 5 3 2" xfId="46740" xr:uid="{00000000-0005-0000-0000-0000ADB60000}"/>
    <cellStyle name="Percent 2 5 3 2 2" xfId="46741" xr:uid="{00000000-0005-0000-0000-0000AEB60000}"/>
    <cellStyle name="Percent 2 5 3 2 2 2" xfId="46742" xr:uid="{00000000-0005-0000-0000-0000AFB60000}"/>
    <cellStyle name="Percent 2 5 3 2 2 3" xfId="46743" xr:uid="{00000000-0005-0000-0000-0000B0B60000}"/>
    <cellStyle name="Percent 2 5 3 2 3" xfId="46744" xr:uid="{00000000-0005-0000-0000-0000B1B60000}"/>
    <cellStyle name="Percent 2 5 3 2 3 2" xfId="46745" xr:uid="{00000000-0005-0000-0000-0000B2B60000}"/>
    <cellStyle name="Percent 2 5 3 2 3 3" xfId="46746" xr:uid="{00000000-0005-0000-0000-0000B3B60000}"/>
    <cellStyle name="Percent 2 5 3 2 4" xfId="46747" xr:uid="{00000000-0005-0000-0000-0000B4B60000}"/>
    <cellStyle name="Percent 2 5 3 2 4 2" xfId="46748" xr:uid="{00000000-0005-0000-0000-0000B5B60000}"/>
    <cellStyle name="Percent 2 5 3 2 4 3" xfId="46749" xr:uid="{00000000-0005-0000-0000-0000B6B60000}"/>
    <cellStyle name="Percent 2 5 3 2 5" xfId="46750" xr:uid="{00000000-0005-0000-0000-0000B7B60000}"/>
    <cellStyle name="Percent 2 5 3 2 5 2" xfId="46751" xr:uid="{00000000-0005-0000-0000-0000B8B60000}"/>
    <cellStyle name="Percent 2 5 3 2 5 3" xfId="46752" xr:uid="{00000000-0005-0000-0000-0000B9B60000}"/>
    <cellStyle name="Percent 2 5 3 2 6" xfId="46753" xr:uid="{00000000-0005-0000-0000-0000BAB60000}"/>
    <cellStyle name="Percent 2 5 3 2 7" xfId="46754" xr:uid="{00000000-0005-0000-0000-0000BBB60000}"/>
    <cellStyle name="Percent 2 5 3 3" xfId="46755" xr:uid="{00000000-0005-0000-0000-0000BCB60000}"/>
    <cellStyle name="Percent 2 5 3 3 2" xfId="46756" xr:uid="{00000000-0005-0000-0000-0000BDB60000}"/>
    <cellStyle name="Percent 2 5 3 3 3" xfId="46757" xr:uid="{00000000-0005-0000-0000-0000BEB60000}"/>
    <cellStyle name="Percent 2 5 3 4" xfId="46758" xr:uid="{00000000-0005-0000-0000-0000BFB60000}"/>
    <cellStyle name="Percent 2 5 3 4 2" xfId="46759" xr:uid="{00000000-0005-0000-0000-0000C0B60000}"/>
    <cellStyle name="Percent 2 5 3 4 3" xfId="46760" xr:uid="{00000000-0005-0000-0000-0000C1B60000}"/>
    <cellStyle name="Percent 2 5 3 5" xfId="46761" xr:uid="{00000000-0005-0000-0000-0000C2B60000}"/>
    <cellStyle name="Percent 2 5 3 5 2" xfId="46762" xr:uid="{00000000-0005-0000-0000-0000C3B60000}"/>
    <cellStyle name="Percent 2 5 3 5 3" xfId="46763" xr:uid="{00000000-0005-0000-0000-0000C4B60000}"/>
    <cellStyle name="Percent 2 5 3 6" xfId="46764" xr:uid="{00000000-0005-0000-0000-0000C5B60000}"/>
    <cellStyle name="Percent 2 5 3 6 2" xfId="46765" xr:uid="{00000000-0005-0000-0000-0000C6B60000}"/>
    <cellStyle name="Percent 2 5 3 6 3" xfId="46766" xr:uid="{00000000-0005-0000-0000-0000C7B60000}"/>
    <cellStyle name="Percent 2 5 3 7" xfId="46767" xr:uid="{00000000-0005-0000-0000-0000C8B60000}"/>
    <cellStyle name="Percent 2 5 3 8" xfId="46768" xr:uid="{00000000-0005-0000-0000-0000C9B60000}"/>
    <cellStyle name="Percent 2 5 4" xfId="46769" xr:uid="{00000000-0005-0000-0000-0000CAB60000}"/>
    <cellStyle name="Percent 2 5 4 2" xfId="46770" xr:uid="{00000000-0005-0000-0000-0000CBB60000}"/>
    <cellStyle name="Percent 2 5 4 2 2" xfId="46771" xr:uid="{00000000-0005-0000-0000-0000CCB60000}"/>
    <cellStyle name="Percent 2 5 4 2 2 2" xfId="46772" xr:uid="{00000000-0005-0000-0000-0000CDB60000}"/>
    <cellStyle name="Percent 2 5 4 2 2 3" xfId="46773" xr:uid="{00000000-0005-0000-0000-0000CEB60000}"/>
    <cellStyle name="Percent 2 5 4 2 3" xfId="46774" xr:uid="{00000000-0005-0000-0000-0000CFB60000}"/>
    <cellStyle name="Percent 2 5 4 2 3 2" xfId="46775" xr:uid="{00000000-0005-0000-0000-0000D0B60000}"/>
    <cellStyle name="Percent 2 5 4 2 3 3" xfId="46776" xr:uid="{00000000-0005-0000-0000-0000D1B60000}"/>
    <cellStyle name="Percent 2 5 4 2 4" xfId="46777" xr:uid="{00000000-0005-0000-0000-0000D2B60000}"/>
    <cellStyle name="Percent 2 5 4 2 4 2" xfId="46778" xr:uid="{00000000-0005-0000-0000-0000D3B60000}"/>
    <cellStyle name="Percent 2 5 4 2 4 3" xfId="46779" xr:uid="{00000000-0005-0000-0000-0000D4B60000}"/>
    <cellStyle name="Percent 2 5 4 2 5" xfId="46780" xr:uid="{00000000-0005-0000-0000-0000D5B60000}"/>
    <cellStyle name="Percent 2 5 4 2 5 2" xfId="46781" xr:uid="{00000000-0005-0000-0000-0000D6B60000}"/>
    <cellStyle name="Percent 2 5 4 2 5 3" xfId="46782" xr:uid="{00000000-0005-0000-0000-0000D7B60000}"/>
    <cellStyle name="Percent 2 5 4 2 6" xfId="46783" xr:uid="{00000000-0005-0000-0000-0000D8B60000}"/>
    <cellStyle name="Percent 2 5 4 2 7" xfId="46784" xr:uid="{00000000-0005-0000-0000-0000D9B60000}"/>
    <cellStyle name="Percent 2 5 4 3" xfId="46785" xr:uid="{00000000-0005-0000-0000-0000DAB60000}"/>
    <cellStyle name="Percent 2 5 4 3 2" xfId="46786" xr:uid="{00000000-0005-0000-0000-0000DBB60000}"/>
    <cellStyle name="Percent 2 5 4 3 3" xfId="46787" xr:uid="{00000000-0005-0000-0000-0000DCB60000}"/>
    <cellStyle name="Percent 2 5 4 4" xfId="46788" xr:uid="{00000000-0005-0000-0000-0000DDB60000}"/>
    <cellStyle name="Percent 2 5 4 4 2" xfId="46789" xr:uid="{00000000-0005-0000-0000-0000DEB60000}"/>
    <cellStyle name="Percent 2 5 4 4 3" xfId="46790" xr:uid="{00000000-0005-0000-0000-0000DFB60000}"/>
    <cellStyle name="Percent 2 5 4 5" xfId="46791" xr:uid="{00000000-0005-0000-0000-0000E0B60000}"/>
    <cellStyle name="Percent 2 5 4 5 2" xfId="46792" xr:uid="{00000000-0005-0000-0000-0000E1B60000}"/>
    <cellStyle name="Percent 2 5 4 5 3" xfId="46793" xr:uid="{00000000-0005-0000-0000-0000E2B60000}"/>
    <cellStyle name="Percent 2 5 4 6" xfId="46794" xr:uid="{00000000-0005-0000-0000-0000E3B60000}"/>
    <cellStyle name="Percent 2 5 4 6 2" xfId="46795" xr:uid="{00000000-0005-0000-0000-0000E4B60000}"/>
    <cellStyle name="Percent 2 5 4 6 3" xfId="46796" xr:uid="{00000000-0005-0000-0000-0000E5B60000}"/>
    <cellStyle name="Percent 2 5 4 7" xfId="46797" xr:uid="{00000000-0005-0000-0000-0000E6B60000}"/>
    <cellStyle name="Percent 2 5 4 8" xfId="46798" xr:uid="{00000000-0005-0000-0000-0000E7B60000}"/>
    <cellStyle name="Percent 2 5 5" xfId="46799" xr:uid="{00000000-0005-0000-0000-0000E8B60000}"/>
    <cellStyle name="Percent 2 5 5 2" xfId="46800" xr:uid="{00000000-0005-0000-0000-0000E9B60000}"/>
    <cellStyle name="Percent 2 5 5 2 2" xfId="46801" xr:uid="{00000000-0005-0000-0000-0000EAB60000}"/>
    <cellStyle name="Percent 2 5 5 2 3" xfId="46802" xr:uid="{00000000-0005-0000-0000-0000EBB60000}"/>
    <cellStyle name="Percent 2 5 5 3" xfId="46803" xr:uid="{00000000-0005-0000-0000-0000ECB60000}"/>
    <cellStyle name="Percent 2 5 5 3 2" xfId="46804" xr:uid="{00000000-0005-0000-0000-0000EDB60000}"/>
    <cellStyle name="Percent 2 5 5 3 3" xfId="46805" xr:uid="{00000000-0005-0000-0000-0000EEB60000}"/>
    <cellStyle name="Percent 2 5 5 4" xfId="46806" xr:uid="{00000000-0005-0000-0000-0000EFB60000}"/>
    <cellStyle name="Percent 2 5 5 4 2" xfId="46807" xr:uid="{00000000-0005-0000-0000-0000F0B60000}"/>
    <cellStyle name="Percent 2 5 5 4 3" xfId="46808" xr:uid="{00000000-0005-0000-0000-0000F1B60000}"/>
    <cellStyle name="Percent 2 5 5 5" xfId="46809" xr:uid="{00000000-0005-0000-0000-0000F2B60000}"/>
    <cellStyle name="Percent 2 5 5 5 2" xfId="46810" xr:uid="{00000000-0005-0000-0000-0000F3B60000}"/>
    <cellStyle name="Percent 2 5 5 5 3" xfId="46811" xr:uid="{00000000-0005-0000-0000-0000F4B60000}"/>
    <cellStyle name="Percent 2 5 5 6" xfId="46812" xr:uid="{00000000-0005-0000-0000-0000F5B60000}"/>
    <cellStyle name="Percent 2 5 5 7" xfId="46813" xr:uid="{00000000-0005-0000-0000-0000F6B60000}"/>
    <cellStyle name="Percent 2 5 6" xfId="46814" xr:uid="{00000000-0005-0000-0000-0000F7B60000}"/>
    <cellStyle name="Percent 2 5 6 2" xfId="46815" xr:uid="{00000000-0005-0000-0000-0000F8B60000}"/>
    <cellStyle name="Percent 2 5 6 2 2" xfId="46816" xr:uid="{00000000-0005-0000-0000-0000F9B60000}"/>
    <cellStyle name="Percent 2 5 6 2 3" xfId="46817" xr:uid="{00000000-0005-0000-0000-0000FAB60000}"/>
    <cellStyle name="Percent 2 5 6 3" xfId="46818" xr:uid="{00000000-0005-0000-0000-0000FBB60000}"/>
    <cellStyle name="Percent 2 5 6 3 2" xfId="46819" xr:uid="{00000000-0005-0000-0000-0000FCB60000}"/>
    <cellStyle name="Percent 2 5 6 3 3" xfId="46820" xr:uid="{00000000-0005-0000-0000-0000FDB60000}"/>
    <cellStyle name="Percent 2 5 6 4" xfId="46821" xr:uid="{00000000-0005-0000-0000-0000FEB60000}"/>
    <cellStyle name="Percent 2 5 6 4 2" xfId="46822" xr:uid="{00000000-0005-0000-0000-0000FFB60000}"/>
    <cellStyle name="Percent 2 5 6 4 3" xfId="46823" xr:uid="{00000000-0005-0000-0000-000000B70000}"/>
    <cellStyle name="Percent 2 5 6 5" xfId="46824" xr:uid="{00000000-0005-0000-0000-000001B70000}"/>
    <cellStyle name="Percent 2 5 6 5 2" xfId="46825" xr:uid="{00000000-0005-0000-0000-000002B70000}"/>
    <cellStyle name="Percent 2 5 6 5 3" xfId="46826" xr:uid="{00000000-0005-0000-0000-000003B70000}"/>
    <cellStyle name="Percent 2 5 6 6" xfId="46827" xr:uid="{00000000-0005-0000-0000-000004B70000}"/>
    <cellStyle name="Percent 2 5 6 7" xfId="46828" xr:uid="{00000000-0005-0000-0000-000005B70000}"/>
    <cellStyle name="Percent 2 5 7" xfId="46829" xr:uid="{00000000-0005-0000-0000-000006B70000}"/>
    <cellStyle name="Percent 2 5 7 2" xfId="46830" xr:uid="{00000000-0005-0000-0000-000007B70000}"/>
    <cellStyle name="Percent 2 5 7 2 2" xfId="46831" xr:uid="{00000000-0005-0000-0000-000008B70000}"/>
    <cellStyle name="Percent 2 5 7 2 3" xfId="46832" xr:uid="{00000000-0005-0000-0000-000009B70000}"/>
    <cellStyle name="Percent 2 5 7 3" xfId="46833" xr:uid="{00000000-0005-0000-0000-00000AB70000}"/>
    <cellStyle name="Percent 2 5 7 3 2" xfId="46834" xr:uid="{00000000-0005-0000-0000-00000BB70000}"/>
    <cellStyle name="Percent 2 5 7 3 3" xfId="46835" xr:uid="{00000000-0005-0000-0000-00000CB70000}"/>
    <cellStyle name="Percent 2 5 7 4" xfId="46836" xr:uid="{00000000-0005-0000-0000-00000DB70000}"/>
    <cellStyle name="Percent 2 5 7 4 2" xfId="46837" xr:uid="{00000000-0005-0000-0000-00000EB70000}"/>
    <cellStyle name="Percent 2 5 7 4 3" xfId="46838" xr:uid="{00000000-0005-0000-0000-00000FB70000}"/>
    <cellStyle name="Percent 2 5 7 5" xfId="46839" xr:uid="{00000000-0005-0000-0000-000010B70000}"/>
    <cellStyle name="Percent 2 5 7 5 2" xfId="46840" xr:uid="{00000000-0005-0000-0000-000011B70000}"/>
    <cellStyle name="Percent 2 5 7 5 3" xfId="46841" xr:uid="{00000000-0005-0000-0000-000012B70000}"/>
    <cellStyle name="Percent 2 5 7 6" xfId="46842" xr:uid="{00000000-0005-0000-0000-000013B70000}"/>
    <cellStyle name="Percent 2 5 7 7" xfId="46843" xr:uid="{00000000-0005-0000-0000-000014B70000}"/>
    <cellStyle name="Percent 2 5 8" xfId="46844" xr:uid="{00000000-0005-0000-0000-000015B70000}"/>
    <cellStyle name="Percent 2 5 8 2" xfId="46845" xr:uid="{00000000-0005-0000-0000-000016B70000}"/>
    <cellStyle name="Percent 2 5 8 2 2" xfId="46846" xr:uid="{00000000-0005-0000-0000-000017B70000}"/>
    <cellStyle name="Percent 2 5 8 2 3" xfId="46847" xr:uid="{00000000-0005-0000-0000-000018B70000}"/>
    <cellStyle name="Percent 2 5 8 3" xfId="46848" xr:uid="{00000000-0005-0000-0000-000019B70000}"/>
    <cellStyle name="Percent 2 5 8 3 2" xfId="46849" xr:uid="{00000000-0005-0000-0000-00001AB70000}"/>
    <cellStyle name="Percent 2 5 8 3 3" xfId="46850" xr:uid="{00000000-0005-0000-0000-00001BB70000}"/>
    <cellStyle name="Percent 2 5 8 4" xfId="46851" xr:uid="{00000000-0005-0000-0000-00001CB70000}"/>
    <cellStyle name="Percent 2 5 8 4 2" xfId="46852" xr:uid="{00000000-0005-0000-0000-00001DB70000}"/>
    <cellStyle name="Percent 2 5 8 4 3" xfId="46853" xr:uid="{00000000-0005-0000-0000-00001EB70000}"/>
    <cellStyle name="Percent 2 5 8 5" xfId="46854" xr:uid="{00000000-0005-0000-0000-00001FB70000}"/>
    <cellStyle name="Percent 2 5 8 5 2" xfId="46855" xr:uid="{00000000-0005-0000-0000-000020B70000}"/>
    <cellStyle name="Percent 2 5 8 5 3" xfId="46856" xr:uid="{00000000-0005-0000-0000-000021B70000}"/>
    <cellStyle name="Percent 2 5 8 6" xfId="46857" xr:uid="{00000000-0005-0000-0000-000022B70000}"/>
    <cellStyle name="Percent 2 5 8 7" xfId="46858" xr:uid="{00000000-0005-0000-0000-000023B70000}"/>
    <cellStyle name="Percent 2 5 9" xfId="46859" xr:uid="{00000000-0005-0000-0000-000024B70000}"/>
    <cellStyle name="Percent 2 5 9 2" xfId="46860" xr:uid="{00000000-0005-0000-0000-000025B70000}"/>
    <cellStyle name="Percent 2 5 9 3" xfId="46861" xr:uid="{00000000-0005-0000-0000-000026B70000}"/>
    <cellStyle name="Percent 2 6" xfId="46862" xr:uid="{00000000-0005-0000-0000-000027B70000}"/>
    <cellStyle name="Percent 2 6 10" xfId="46863" xr:uid="{00000000-0005-0000-0000-000028B70000}"/>
    <cellStyle name="Percent 2 6 11" xfId="46864" xr:uid="{00000000-0005-0000-0000-000029B70000}"/>
    <cellStyle name="Percent 2 6 2" xfId="46865" xr:uid="{00000000-0005-0000-0000-00002AB70000}"/>
    <cellStyle name="Percent 2 6 2 2" xfId="46866" xr:uid="{00000000-0005-0000-0000-00002BB70000}"/>
    <cellStyle name="Percent 2 6 2 2 2" xfId="46867" xr:uid="{00000000-0005-0000-0000-00002CB70000}"/>
    <cellStyle name="Percent 2 6 2 2 2 2" xfId="46868" xr:uid="{00000000-0005-0000-0000-00002DB70000}"/>
    <cellStyle name="Percent 2 6 2 2 2 3" xfId="46869" xr:uid="{00000000-0005-0000-0000-00002EB70000}"/>
    <cellStyle name="Percent 2 6 2 2 3" xfId="46870" xr:uid="{00000000-0005-0000-0000-00002FB70000}"/>
    <cellStyle name="Percent 2 6 2 2 3 2" xfId="46871" xr:uid="{00000000-0005-0000-0000-000030B70000}"/>
    <cellStyle name="Percent 2 6 2 2 3 3" xfId="46872" xr:uid="{00000000-0005-0000-0000-000031B70000}"/>
    <cellStyle name="Percent 2 6 2 2 4" xfId="46873" xr:uid="{00000000-0005-0000-0000-000032B70000}"/>
    <cellStyle name="Percent 2 6 2 2 4 2" xfId="46874" xr:uid="{00000000-0005-0000-0000-000033B70000}"/>
    <cellStyle name="Percent 2 6 2 2 4 3" xfId="46875" xr:uid="{00000000-0005-0000-0000-000034B70000}"/>
    <cellStyle name="Percent 2 6 2 2 5" xfId="46876" xr:uid="{00000000-0005-0000-0000-000035B70000}"/>
    <cellStyle name="Percent 2 6 2 2 5 2" xfId="46877" xr:uid="{00000000-0005-0000-0000-000036B70000}"/>
    <cellStyle name="Percent 2 6 2 2 5 3" xfId="46878" xr:uid="{00000000-0005-0000-0000-000037B70000}"/>
    <cellStyle name="Percent 2 6 2 2 6" xfId="46879" xr:uid="{00000000-0005-0000-0000-000038B70000}"/>
    <cellStyle name="Percent 2 6 2 2 7" xfId="46880" xr:uid="{00000000-0005-0000-0000-000039B70000}"/>
    <cellStyle name="Percent 2 6 2 3" xfId="46881" xr:uid="{00000000-0005-0000-0000-00003AB70000}"/>
    <cellStyle name="Percent 2 6 2 3 2" xfId="46882" xr:uid="{00000000-0005-0000-0000-00003BB70000}"/>
    <cellStyle name="Percent 2 6 2 3 3" xfId="46883" xr:uid="{00000000-0005-0000-0000-00003CB70000}"/>
    <cellStyle name="Percent 2 6 2 4" xfId="46884" xr:uid="{00000000-0005-0000-0000-00003DB70000}"/>
    <cellStyle name="Percent 2 6 2 4 2" xfId="46885" xr:uid="{00000000-0005-0000-0000-00003EB70000}"/>
    <cellStyle name="Percent 2 6 2 4 3" xfId="46886" xr:uid="{00000000-0005-0000-0000-00003FB70000}"/>
    <cellStyle name="Percent 2 6 2 5" xfId="46887" xr:uid="{00000000-0005-0000-0000-000040B70000}"/>
    <cellStyle name="Percent 2 6 2 5 2" xfId="46888" xr:uid="{00000000-0005-0000-0000-000041B70000}"/>
    <cellStyle name="Percent 2 6 2 5 3" xfId="46889" xr:uid="{00000000-0005-0000-0000-000042B70000}"/>
    <cellStyle name="Percent 2 6 2 6" xfId="46890" xr:uid="{00000000-0005-0000-0000-000043B70000}"/>
    <cellStyle name="Percent 2 6 2 6 2" xfId="46891" xr:uid="{00000000-0005-0000-0000-000044B70000}"/>
    <cellStyle name="Percent 2 6 2 6 3" xfId="46892" xr:uid="{00000000-0005-0000-0000-000045B70000}"/>
    <cellStyle name="Percent 2 6 2 7" xfId="46893" xr:uid="{00000000-0005-0000-0000-000046B70000}"/>
    <cellStyle name="Percent 2 6 2 8" xfId="46894" xr:uid="{00000000-0005-0000-0000-000047B70000}"/>
    <cellStyle name="Percent 2 6 3" xfId="46895" xr:uid="{00000000-0005-0000-0000-000048B70000}"/>
    <cellStyle name="Percent 2 6 3 2" xfId="46896" xr:uid="{00000000-0005-0000-0000-000049B70000}"/>
    <cellStyle name="Percent 2 6 3 2 2" xfId="46897" xr:uid="{00000000-0005-0000-0000-00004AB70000}"/>
    <cellStyle name="Percent 2 6 3 2 3" xfId="46898" xr:uid="{00000000-0005-0000-0000-00004BB70000}"/>
    <cellStyle name="Percent 2 6 3 3" xfId="46899" xr:uid="{00000000-0005-0000-0000-00004CB70000}"/>
    <cellStyle name="Percent 2 6 3 3 2" xfId="46900" xr:uid="{00000000-0005-0000-0000-00004DB70000}"/>
    <cellStyle name="Percent 2 6 3 3 3" xfId="46901" xr:uid="{00000000-0005-0000-0000-00004EB70000}"/>
    <cellStyle name="Percent 2 6 3 4" xfId="46902" xr:uid="{00000000-0005-0000-0000-00004FB70000}"/>
    <cellStyle name="Percent 2 6 3 4 2" xfId="46903" xr:uid="{00000000-0005-0000-0000-000050B70000}"/>
    <cellStyle name="Percent 2 6 3 4 3" xfId="46904" xr:uid="{00000000-0005-0000-0000-000051B70000}"/>
    <cellStyle name="Percent 2 6 3 5" xfId="46905" xr:uid="{00000000-0005-0000-0000-000052B70000}"/>
    <cellStyle name="Percent 2 6 3 5 2" xfId="46906" xr:uid="{00000000-0005-0000-0000-000053B70000}"/>
    <cellStyle name="Percent 2 6 3 5 3" xfId="46907" xr:uid="{00000000-0005-0000-0000-000054B70000}"/>
    <cellStyle name="Percent 2 6 3 6" xfId="46908" xr:uid="{00000000-0005-0000-0000-000055B70000}"/>
    <cellStyle name="Percent 2 6 3 7" xfId="46909" xr:uid="{00000000-0005-0000-0000-000056B70000}"/>
    <cellStyle name="Percent 2 6 4" xfId="46910" xr:uid="{00000000-0005-0000-0000-000057B70000}"/>
    <cellStyle name="Percent 2 6 4 2" xfId="46911" xr:uid="{00000000-0005-0000-0000-000058B70000}"/>
    <cellStyle name="Percent 2 6 4 2 2" xfId="46912" xr:uid="{00000000-0005-0000-0000-000059B70000}"/>
    <cellStyle name="Percent 2 6 4 2 3" xfId="46913" xr:uid="{00000000-0005-0000-0000-00005AB70000}"/>
    <cellStyle name="Percent 2 6 4 3" xfId="46914" xr:uid="{00000000-0005-0000-0000-00005BB70000}"/>
    <cellStyle name="Percent 2 6 4 3 2" xfId="46915" xr:uid="{00000000-0005-0000-0000-00005CB70000}"/>
    <cellStyle name="Percent 2 6 4 3 3" xfId="46916" xr:uid="{00000000-0005-0000-0000-00005DB70000}"/>
    <cellStyle name="Percent 2 6 4 4" xfId="46917" xr:uid="{00000000-0005-0000-0000-00005EB70000}"/>
    <cellStyle name="Percent 2 6 4 4 2" xfId="46918" xr:uid="{00000000-0005-0000-0000-00005FB70000}"/>
    <cellStyle name="Percent 2 6 4 4 3" xfId="46919" xr:uid="{00000000-0005-0000-0000-000060B70000}"/>
    <cellStyle name="Percent 2 6 4 5" xfId="46920" xr:uid="{00000000-0005-0000-0000-000061B70000}"/>
    <cellStyle name="Percent 2 6 4 5 2" xfId="46921" xr:uid="{00000000-0005-0000-0000-000062B70000}"/>
    <cellStyle name="Percent 2 6 4 5 3" xfId="46922" xr:uid="{00000000-0005-0000-0000-000063B70000}"/>
    <cellStyle name="Percent 2 6 4 6" xfId="46923" xr:uid="{00000000-0005-0000-0000-000064B70000}"/>
    <cellStyle name="Percent 2 6 4 7" xfId="46924" xr:uid="{00000000-0005-0000-0000-000065B70000}"/>
    <cellStyle name="Percent 2 6 5" xfId="46925" xr:uid="{00000000-0005-0000-0000-000066B70000}"/>
    <cellStyle name="Percent 2 6 5 2" xfId="46926" xr:uid="{00000000-0005-0000-0000-000067B70000}"/>
    <cellStyle name="Percent 2 6 5 2 2" xfId="46927" xr:uid="{00000000-0005-0000-0000-000068B70000}"/>
    <cellStyle name="Percent 2 6 5 2 3" xfId="46928" xr:uid="{00000000-0005-0000-0000-000069B70000}"/>
    <cellStyle name="Percent 2 6 5 3" xfId="46929" xr:uid="{00000000-0005-0000-0000-00006AB70000}"/>
    <cellStyle name="Percent 2 6 5 3 2" xfId="46930" xr:uid="{00000000-0005-0000-0000-00006BB70000}"/>
    <cellStyle name="Percent 2 6 5 3 3" xfId="46931" xr:uid="{00000000-0005-0000-0000-00006CB70000}"/>
    <cellStyle name="Percent 2 6 5 4" xfId="46932" xr:uid="{00000000-0005-0000-0000-00006DB70000}"/>
    <cellStyle name="Percent 2 6 5 4 2" xfId="46933" xr:uid="{00000000-0005-0000-0000-00006EB70000}"/>
    <cellStyle name="Percent 2 6 5 4 3" xfId="46934" xr:uid="{00000000-0005-0000-0000-00006FB70000}"/>
    <cellStyle name="Percent 2 6 5 5" xfId="46935" xr:uid="{00000000-0005-0000-0000-000070B70000}"/>
    <cellStyle name="Percent 2 6 5 5 2" xfId="46936" xr:uid="{00000000-0005-0000-0000-000071B70000}"/>
    <cellStyle name="Percent 2 6 5 5 3" xfId="46937" xr:uid="{00000000-0005-0000-0000-000072B70000}"/>
    <cellStyle name="Percent 2 6 5 6" xfId="46938" xr:uid="{00000000-0005-0000-0000-000073B70000}"/>
    <cellStyle name="Percent 2 6 5 7" xfId="46939" xr:uid="{00000000-0005-0000-0000-000074B70000}"/>
    <cellStyle name="Percent 2 6 6" xfId="46940" xr:uid="{00000000-0005-0000-0000-000075B70000}"/>
    <cellStyle name="Percent 2 6 6 2" xfId="46941" xr:uid="{00000000-0005-0000-0000-000076B70000}"/>
    <cellStyle name="Percent 2 6 6 3" xfId="46942" xr:uid="{00000000-0005-0000-0000-000077B70000}"/>
    <cellStyle name="Percent 2 6 7" xfId="46943" xr:uid="{00000000-0005-0000-0000-000078B70000}"/>
    <cellStyle name="Percent 2 6 7 2" xfId="46944" xr:uid="{00000000-0005-0000-0000-000079B70000}"/>
    <cellStyle name="Percent 2 6 7 3" xfId="46945" xr:uid="{00000000-0005-0000-0000-00007AB70000}"/>
    <cellStyle name="Percent 2 6 8" xfId="46946" xr:uid="{00000000-0005-0000-0000-00007BB70000}"/>
    <cellStyle name="Percent 2 6 8 2" xfId="46947" xr:uid="{00000000-0005-0000-0000-00007CB70000}"/>
    <cellStyle name="Percent 2 6 8 3" xfId="46948" xr:uid="{00000000-0005-0000-0000-00007DB70000}"/>
    <cellStyle name="Percent 2 6 9" xfId="46949" xr:uid="{00000000-0005-0000-0000-00007EB70000}"/>
    <cellStyle name="Percent 2 6 9 2" xfId="46950" xr:uid="{00000000-0005-0000-0000-00007FB70000}"/>
    <cellStyle name="Percent 2 6 9 3" xfId="46951" xr:uid="{00000000-0005-0000-0000-000080B70000}"/>
    <cellStyle name="Percent 2 7" xfId="46952" xr:uid="{00000000-0005-0000-0000-000081B70000}"/>
    <cellStyle name="Percent 2 7 2" xfId="46953" xr:uid="{00000000-0005-0000-0000-000082B70000}"/>
    <cellStyle name="Percent 2 7 2 2" xfId="46954" xr:uid="{00000000-0005-0000-0000-000083B70000}"/>
    <cellStyle name="Percent 2 7 2 2 2" xfId="46955" xr:uid="{00000000-0005-0000-0000-000084B70000}"/>
    <cellStyle name="Percent 2 7 2 2 3" xfId="46956" xr:uid="{00000000-0005-0000-0000-000085B70000}"/>
    <cellStyle name="Percent 2 7 2 3" xfId="46957" xr:uid="{00000000-0005-0000-0000-000086B70000}"/>
    <cellStyle name="Percent 2 7 2 3 2" xfId="46958" xr:uid="{00000000-0005-0000-0000-000087B70000}"/>
    <cellStyle name="Percent 2 7 2 3 3" xfId="46959" xr:uid="{00000000-0005-0000-0000-000088B70000}"/>
    <cellStyle name="Percent 2 7 2 4" xfId="46960" xr:uid="{00000000-0005-0000-0000-000089B70000}"/>
    <cellStyle name="Percent 2 7 2 4 2" xfId="46961" xr:uid="{00000000-0005-0000-0000-00008AB70000}"/>
    <cellStyle name="Percent 2 7 2 4 3" xfId="46962" xr:uid="{00000000-0005-0000-0000-00008BB70000}"/>
    <cellStyle name="Percent 2 7 2 5" xfId="46963" xr:uid="{00000000-0005-0000-0000-00008CB70000}"/>
    <cellStyle name="Percent 2 7 2 5 2" xfId="46964" xr:uid="{00000000-0005-0000-0000-00008DB70000}"/>
    <cellStyle name="Percent 2 7 2 5 3" xfId="46965" xr:uid="{00000000-0005-0000-0000-00008EB70000}"/>
    <cellStyle name="Percent 2 7 2 6" xfId="46966" xr:uid="{00000000-0005-0000-0000-00008FB70000}"/>
    <cellStyle name="Percent 2 7 2 7" xfId="46967" xr:uid="{00000000-0005-0000-0000-000090B70000}"/>
    <cellStyle name="Percent 2 7 3" xfId="46968" xr:uid="{00000000-0005-0000-0000-000091B70000}"/>
    <cellStyle name="Percent 2 7 3 2" xfId="46969" xr:uid="{00000000-0005-0000-0000-000092B70000}"/>
    <cellStyle name="Percent 2 7 3 3" xfId="46970" xr:uid="{00000000-0005-0000-0000-000093B70000}"/>
    <cellStyle name="Percent 2 7 4" xfId="46971" xr:uid="{00000000-0005-0000-0000-000094B70000}"/>
    <cellStyle name="Percent 2 7 4 2" xfId="46972" xr:uid="{00000000-0005-0000-0000-000095B70000}"/>
    <cellStyle name="Percent 2 7 4 3" xfId="46973" xr:uid="{00000000-0005-0000-0000-000096B70000}"/>
    <cellStyle name="Percent 2 7 5" xfId="46974" xr:uid="{00000000-0005-0000-0000-000097B70000}"/>
    <cellStyle name="Percent 2 7 5 2" xfId="46975" xr:uid="{00000000-0005-0000-0000-000098B70000}"/>
    <cellStyle name="Percent 2 7 5 3" xfId="46976" xr:uid="{00000000-0005-0000-0000-000099B70000}"/>
    <cellStyle name="Percent 2 7 6" xfId="46977" xr:uid="{00000000-0005-0000-0000-00009AB70000}"/>
    <cellStyle name="Percent 2 7 6 2" xfId="46978" xr:uid="{00000000-0005-0000-0000-00009BB70000}"/>
    <cellStyle name="Percent 2 7 6 3" xfId="46979" xr:uid="{00000000-0005-0000-0000-00009CB70000}"/>
    <cellStyle name="Percent 2 7 7" xfId="46980" xr:uid="{00000000-0005-0000-0000-00009DB70000}"/>
    <cellStyle name="Percent 2 7 8" xfId="46981" xr:uid="{00000000-0005-0000-0000-00009EB70000}"/>
    <cellStyle name="Percent 2 8" xfId="46982" xr:uid="{00000000-0005-0000-0000-00009FB70000}"/>
    <cellStyle name="Percent 2 8 2" xfId="46983" xr:uid="{00000000-0005-0000-0000-0000A0B70000}"/>
    <cellStyle name="Percent 2 8 2 2" xfId="46984" xr:uid="{00000000-0005-0000-0000-0000A1B70000}"/>
    <cellStyle name="Percent 2 8 2 2 2" xfId="46985" xr:uid="{00000000-0005-0000-0000-0000A2B70000}"/>
    <cellStyle name="Percent 2 8 2 2 3" xfId="46986" xr:uid="{00000000-0005-0000-0000-0000A3B70000}"/>
    <cellStyle name="Percent 2 8 2 3" xfId="46987" xr:uid="{00000000-0005-0000-0000-0000A4B70000}"/>
    <cellStyle name="Percent 2 8 2 3 2" xfId="46988" xr:uid="{00000000-0005-0000-0000-0000A5B70000}"/>
    <cellStyle name="Percent 2 8 2 3 3" xfId="46989" xr:uid="{00000000-0005-0000-0000-0000A6B70000}"/>
    <cellStyle name="Percent 2 8 2 4" xfId="46990" xr:uid="{00000000-0005-0000-0000-0000A7B70000}"/>
    <cellStyle name="Percent 2 8 2 4 2" xfId="46991" xr:uid="{00000000-0005-0000-0000-0000A8B70000}"/>
    <cellStyle name="Percent 2 8 2 4 3" xfId="46992" xr:uid="{00000000-0005-0000-0000-0000A9B70000}"/>
    <cellStyle name="Percent 2 8 2 5" xfId="46993" xr:uid="{00000000-0005-0000-0000-0000AAB70000}"/>
    <cellStyle name="Percent 2 8 2 5 2" xfId="46994" xr:uid="{00000000-0005-0000-0000-0000ABB70000}"/>
    <cellStyle name="Percent 2 8 2 5 3" xfId="46995" xr:uid="{00000000-0005-0000-0000-0000ACB70000}"/>
    <cellStyle name="Percent 2 8 2 6" xfId="46996" xr:uid="{00000000-0005-0000-0000-0000ADB70000}"/>
    <cellStyle name="Percent 2 8 2 7" xfId="46997" xr:uid="{00000000-0005-0000-0000-0000AEB70000}"/>
    <cellStyle name="Percent 2 8 3" xfId="46998" xr:uid="{00000000-0005-0000-0000-0000AFB70000}"/>
    <cellStyle name="Percent 2 8 3 2" xfId="46999" xr:uid="{00000000-0005-0000-0000-0000B0B70000}"/>
    <cellStyle name="Percent 2 8 3 3" xfId="47000" xr:uid="{00000000-0005-0000-0000-0000B1B70000}"/>
    <cellStyle name="Percent 2 8 4" xfId="47001" xr:uid="{00000000-0005-0000-0000-0000B2B70000}"/>
    <cellStyle name="Percent 2 8 4 2" xfId="47002" xr:uid="{00000000-0005-0000-0000-0000B3B70000}"/>
    <cellStyle name="Percent 2 8 4 3" xfId="47003" xr:uid="{00000000-0005-0000-0000-0000B4B70000}"/>
    <cellStyle name="Percent 2 8 5" xfId="47004" xr:uid="{00000000-0005-0000-0000-0000B5B70000}"/>
    <cellStyle name="Percent 2 8 5 2" xfId="47005" xr:uid="{00000000-0005-0000-0000-0000B6B70000}"/>
    <cellStyle name="Percent 2 8 5 3" xfId="47006" xr:uid="{00000000-0005-0000-0000-0000B7B70000}"/>
    <cellStyle name="Percent 2 8 6" xfId="47007" xr:uid="{00000000-0005-0000-0000-0000B8B70000}"/>
    <cellStyle name="Percent 2 8 6 2" xfId="47008" xr:uid="{00000000-0005-0000-0000-0000B9B70000}"/>
    <cellStyle name="Percent 2 8 6 3" xfId="47009" xr:uid="{00000000-0005-0000-0000-0000BAB70000}"/>
    <cellStyle name="Percent 2 8 7" xfId="47010" xr:uid="{00000000-0005-0000-0000-0000BBB70000}"/>
    <cellStyle name="Percent 2 8 8" xfId="47011" xr:uid="{00000000-0005-0000-0000-0000BCB70000}"/>
    <cellStyle name="Percent 2 9" xfId="47012" xr:uid="{00000000-0005-0000-0000-0000BDB70000}"/>
    <cellStyle name="Percent 2 9 2" xfId="47013" xr:uid="{00000000-0005-0000-0000-0000BEB70000}"/>
    <cellStyle name="Percent 2 9 2 2" xfId="47014" xr:uid="{00000000-0005-0000-0000-0000BFB70000}"/>
    <cellStyle name="Percent 2 9 2 2 2" xfId="47015" xr:uid="{00000000-0005-0000-0000-0000C0B70000}"/>
    <cellStyle name="Percent 2 9 2 2 3" xfId="47016" xr:uid="{00000000-0005-0000-0000-0000C1B70000}"/>
    <cellStyle name="Percent 2 9 2 3" xfId="47017" xr:uid="{00000000-0005-0000-0000-0000C2B70000}"/>
    <cellStyle name="Percent 2 9 2 3 2" xfId="47018" xr:uid="{00000000-0005-0000-0000-0000C3B70000}"/>
    <cellStyle name="Percent 2 9 2 3 3" xfId="47019" xr:uid="{00000000-0005-0000-0000-0000C4B70000}"/>
    <cellStyle name="Percent 2 9 2 4" xfId="47020" xr:uid="{00000000-0005-0000-0000-0000C5B70000}"/>
    <cellStyle name="Percent 2 9 2 4 2" xfId="47021" xr:uid="{00000000-0005-0000-0000-0000C6B70000}"/>
    <cellStyle name="Percent 2 9 2 4 3" xfId="47022" xr:uid="{00000000-0005-0000-0000-0000C7B70000}"/>
    <cellStyle name="Percent 2 9 2 5" xfId="47023" xr:uid="{00000000-0005-0000-0000-0000C8B70000}"/>
    <cellStyle name="Percent 2 9 2 5 2" xfId="47024" xr:uid="{00000000-0005-0000-0000-0000C9B70000}"/>
    <cellStyle name="Percent 2 9 2 5 3" xfId="47025" xr:uid="{00000000-0005-0000-0000-0000CAB70000}"/>
    <cellStyle name="Percent 2 9 2 6" xfId="47026" xr:uid="{00000000-0005-0000-0000-0000CBB70000}"/>
    <cellStyle name="Percent 2 9 2 7" xfId="47027" xr:uid="{00000000-0005-0000-0000-0000CCB70000}"/>
    <cellStyle name="Percent 2 9 3" xfId="47028" xr:uid="{00000000-0005-0000-0000-0000CDB70000}"/>
    <cellStyle name="Percent 2 9 3 2" xfId="47029" xr:uid="{00000000-0005-0000-0000-0000CEB70000}"/>
    <cellStyle name="Percent 2 9 3 3" xfId="47030" xr:uid="{00000000-0005-0000-0000-0000CFB70000}"/>
    <cellStyle name="Percent 2 9 4" xfId="47031" xr:uid="{00000000-0005-0000-0000-0000D0B70000}"/>
    <cellStyle name="Percent 2 9 4 2" xfId="47032" xr:uid="{00000000-0005-0000-0000-0000D1B70000}"/>
    <cellStyle name="Percent 2 9 4 3" xfId="47033" xr:uid="{00000000-0005-0000-0000-0000D2B70000}"/>
    <cellStyle name="Percent 2 9 5" xfId="47034" xr:uid="{00000000-0005-0000-0000-0000D3B70000}"/>
    <cellStyle name="Percent 2 9 5 2" xfId="47035" xr:uid="{00000000-0005-0000-0000-0000D4B70000}"/>
    <cellStyle name="Percent 2 9 5 3" xfId="47036" xr:uid="{00000000-0005-0000-0000-0000D5B70000}"/>
    <cellStyle name="Percent 2 9 6" xfId="47037" xr:uid="{00000000-0005-0000-0000-0000D6B70000}"/>
    <cellStyle name="Percent 2 9 6 2" xfId="47038" xr:uid="{00000000-0005-0000-0000-0000D7B70000}"/>
    <cellStyle name="Percent 2 9 6 3" xfId="47039" xr:uid="{00000000-0005-0000-0000-0000D8B70000}"/>
    <cellStyle name="Percent 2 9 7" xfId="47040" xr:uid="{00000000-0005-0000-0000-0000D9B70000}"/>
    <cellStyle name="Percent 2 9 8" xfId="47041" xr:uid="{00000000-0005-0000-0000-0000DAB70000}"/>
    <cellStyle name="Percent 3" xfId="1351" xr:uid="{00000000-0005-0000-0000-0000DBB70000}"/>
    <cellStyle name="Percent 3 2" xfId="1352" xr:uid="{00000000-0005-0000-0000-0000DCB70000}"/>
    <cellStyle name="Percent 3 2 2" xfId="1353" xr:uid="{00000000-0005-0000-0000-0000DDB70000}"/>
    <cellStyle name="Percent 3 2 2 2" xfId="1354" xr:uid="{00000000-0005-0000-0000-0000DEB70000}"/>
    <cellStyle name="Percent 3 2 2 2 2" xfId="1355" xr:uid="{00000000-0005-0000-0000-0000DFB70000}"/>
    <cellStyle name="Percent 3 2 2 3" xfId="1356" xr:uid="{00000000-0005-0000-0000-0000E0B70000}"/>
    <cellStyle name="Percent 3 2 2 4" xfId="47042" xr:uid="{00000000-0005-0000-0000-0000E1B70000}"/>
    <cellStyle name="Percent 3 2 3" xfId="1357" xr:uid="{00000000-0005-0000-0000-0000E2B70000}"/>
    <cellStyle name="Percent 3 2 3 2" xfId="1358" xr:uid="{00000000-0005-0000-0000-0000E3B70000}"/>
    <cellStyle name="Percent 3 2 4" xfId="1359" xr:uid="{00000000-0005-0000-0000-0000E4B70000}"/>
    <cellStyle name="Percent 3 2 5" xfId="1485" xr:uid="{00000000-0005-0000-0000-0000E5B70000}"/>
    <cellStyle name="Percent 3 3" xfId="1360" xr:uid="{00000000-0005-0000-0000-0000E6B70000}"/>
    <cellStyle name="Percent 3 3 2" xfId="47043" xr:uid="{00000000-0005-0000-0000-0000E7B70000}"/>
    <cellStyle name="Percent 3 4" xfId="1361" xr:uid="{00000000-0005-0000-0000-0000E8B70000}"/>
    <cellStyle name="Percent 3 4 2" xfId="1362" xr:uid="{00000000-0005-0000-0000-0000E9B70000}"/>
    <cellStyle name="Percent 3 4 2 2" xfId="1363" xr:uid="{00000000-0005-0000-0000-0000EAB70000}"/>
    <cellStyle name="Percent 3 4 3" xfId="1364" xr:uid="{00000000-0005-0000-0000-0000EBB70000}"/>
    <cellStyle name="Percent 3 5" xfId="1365" xr:uid="{00000000-0005-0000-0000-0000ECB70000}"/>
    <cellStyle name="Percent 3 5 2" xfId="1366" xr:uid="{00000000-0005-0000-0000-0000EDB70000}"/>
    <cellStyle name="Percent 3 6" xfId="1367" xr:uid="{00000000-0005-0000-0000-0000EEB70000}"/>
    <cellStyle name="Percent 3 7" xfId="1476" xr:uid="{00000000-0005-0000-0000-0000EFB70000}"/>
    <cellStyle name="Percent 4" xfId="1368" xr:uid="{00000000-0005-0000-0000-0000F0B70000}"/>
    <cellStyle name="Percent 4 2" xfId="1369" xr:uid="{00000000-0005-0000-0000-0000F1B70000}"/>
    <cellStyle name="Percent 4 2 2" xfId="1487" xr:uid="{00000000-0005-0000-0000-0000F2B70000}"/>
    <cellStyle name="Percent 4 2 3" xfId="47045" xr:uid="{00000000-0005-0000-0000-0000F3B70000}"/>
    <cellStyle name="Percent 4 3" xfId="1370" xr:uid="{00000000-0005-0000-0000-0000F4B70000}"/>
    <cellStyle name="Percent 4 4" xfId="1371" xr:uid="{00000000-0005-0000-0000-0000F5B70000}"/>
    <cellStyle name="Percent 4 4 2" xfId="1372" xr:uid="{00000000-0005-0000-0000-0000F6B70000}"/>
    <cellStyle name="Percent 4 4 2 2" xfId="1373" xr:uid="{00000000-0005-0000-0000-0000F7B70000}"/>
    <cellStyle name="Percent 4 4 3" xfId="1374" xr:uid="{00000000-0005-0000-0000-0000F8B70000}"/>
    <cellStyle name="Percent 4 5" xfId="1375" xr:uid="{00000000-0005-0000-0000-0000F9B70000}"/>
    <cellStyle name="Percent 4 5 2" xfId="1376" xr:uid="{00000000-0005-0000-0000-0000FAB70000}"/>
    <cellStyle name="Percent 4 6" xfId="1377" xr:uid="{00000000-0005-0000-0000-0000FBB70000}"/>
    <cellStyle name="Percent 4 7" xfId="1488" xr:uid="{00000000-0005-0000-0000-0000FCB70000}"/>
    <cellStyle name="Percent 4 8" xfId="47044" xr:uid="{00000000-0005-0000-0000-0000FDB70000}"/>
    <cellStyle name="Percent 5" xfId="1378" xr:uid="{00000000-0005-0000-0000-0000FEB70000}"/>
    <cellStyle name="Percent 5 2" xfId="1379" xr:uid="{00000000-0005-0000-0000-0000FFB70000}"/>
    <cellStyle name="Percent 5 2 2" xfId="1380" xr:uid="{00000000-0005-0000-0000-000000B80000}"/>
    <cellStyle name="Percent 5 2 2 2" xfId="1381" xr:uid="{00000000-0005-0000-0000-000001B80000}"/>
    <cellStyle name="Percent 5 2 2 2 2" xfId="1382" xr:uid="{00000000-0005-0000-0000-000002B80000}"/>
    <cellStyle name="Percent 5 2 2 2 2 2" xfId="1383" xr:uid="{00000000-0005-0000-0000-000003B80000}"/>
    <cellStyle name="Percent 5 2 2 2 3" xfId="1384" xr:uid="{00000000-0005-0000-0000-000004B80000}"/>
    <cellStyle name="Percent 5 2 2 2 4" xfId="47049" xr:uid="{00000000-0005-0000-0000-000005B80000}"/>
    <cellStyle name="Percent 5 2 2 3" xfId="1385" xr:uid="{00000000-0005-0000-0000-000006B80000}"/>
    <cellStyle name="Percent 5 2 2 3 2" xfId="1386" xr:uid="{00000000-0005-0000-0000-000007B80000}"/>
    <cellStyle name="Percent 5 2 2 3 2 2" xfId="1387" xr:uid="{00000000-0005-0000-0000-000008B80000}"/>
    <cellStyle name="Percent 5 2 2 3 3" xfId="1388" xr:uid="{00000000-0005-0000-0000-000009B80000}"/>
    <cellStyle name="Percent 5 2 2 3 4" xfId="47050" xr:uid="{00000000-0005-0000-0000-00000AB80000}"/>
    <cellStyle name="Percent 5 2 2 4" xfId="1389" xr:uid="{00000000-0005-0000-0000-00000BB80000}"/>
    <cellStyle name="Percent 5 2 2 4 2" xfId="1390" xr:uid="{00000000-0005-0000-0000-00000CB80000}"/>
    <cellStyle name="Percent 5 2 2 5" xfId="1391" xr:uid="{00000000-0005-0000-0000-00000DB80000}"/>
    <cellStyle name="Percent 5 2 2 6" xfId="47048" xr:uid="{00000000-0005-0000-0000-00000EB80000}"/>
    <cellStyle name="Percent 5 2 3" xfId="1392" xr:uid="{00000000-0005-0000-0000-00000FB80000}"/>
    <cellStyle name="Percent 5 2 3 2" xfId="1393" xr:uid="{00000000-0005-0000-0000-000010B80000}"/>
    <cellStyle name="Percent 5 2 3 2 2" xfId="1394" xr:uid="{00000000-0005-0000-0000-000011B80000}"/>
    <cellStyle name="Percent 5 2 3 3" xfId="1395" xr:uid="{00000000-0005-0000-0000-000012B80000}"/>
    <cellStyle name="Percent 5 2 3 4" xfId="47051" xr:uid="{00000000-0005-0000-0000-000013B80000}"/>
    <cellStyle name="Percent 5 2 4" xfId="1396" xr:uid="{00000000-0005-0000-0000-000014B80000}"/>
    <cellStyle name="Percent 5 2 4 2" xfId="1397" xr:uid="{00000000-0005-0000-0000-000015B80000}"/>
    <cellStyle name="Percent 5 2 4 2 2" xfId="1398" xr:uid="{00000000-0005-0000-0000-000016B80000}"/>
    <cellStyle name="Percent 5 2 4 3" xfId="1399" xr:uid="{00000000-0005-0000-0000-000017B80000}"/>
    <cellStyle name="Percent 5 2 4 4" xfId="47052" xr:uid="{00000000-0005-0000-0000-000018B80000}"/>
    <cellStyle name="Percent 5 2 5" xfId="1400" xr:uid="{00000000-0005-0000-0000-000019B80000}"/>
    <cellStyle name="Percent 5 2 5 2" xfId="1401" xr:uid="{00000000-0005-0000-0000-00001AB80000}"/>
    <cellStyle name="Percent 5 2 6" xfId="1402" xr:uid="{00000000-0005-0000-0000-00001BB80000}"/>
    <cellStyle name="Percent 5 2 7" xfId="47047" xr:uid="{00000000-0005-0000-0000-00001CB80000}"/>
    <cellStyle name="Percent 5 2 7 2" xfId="47134" xr:uid="{00000000-0005-0000-0000-00001DB80000}"/>
    <cellStyle name="Percent 5 3" xfId="1403" xr:uid="{00000000-0005-0000-0000-00001EB80000}"/>
    <cellStyle name="Percent 5 3 2" xfId="1404" xr:uid="{00000000-0005-0000-0000-00001FB80000}"/>
    <cellStyle name="Percent 5 3 2 2" xfId="1405" xr:uid="{00000000-0005-0000-0000-000020B80000}"/>
    <cellStyle name="Percent 5 3 2 2 2" xfId="1406" xr:uid="{00000000-0005-0000-0000-000021B80000}"/>
    <cellStyle name="Percent 5 3 2 3" xfId="1407" xr:uid="{00000000-0005-0000-0000-000022B80000}"/>
    <cellStyle name="Percent 5 3 2 4" xfId="47054" xr:uid="{00000000-0005-0000-0000-000023B80000}"/>
    <cellStyle name="Percent 5 3 3" xfId="1408" xr:uid="{00000000-0005-0000-0000-000024B80000}"/>
    <cellStyle name="Percent 5 3 3 2" xfId="1409" xr:uid="{00000000-0005-0000-0000-000025B80000}"/>
    <cellStyle name="Percent 5 3 3 2 2" xfId="1410" xr:uid="{00000000-0005-0000-0000-000026B80000}"/>
    <cellStyle name="Percent 5 3 3 3" xfId="1411" xr:uid="{00000000-0005-0000-0000-000027B80000}"/>
    <cellStyle name="Percent 5 3 3 4" xfId="47055" xr:uid="{00000000-0005-0000-0000-000028B80000}"/>
    <cellStyle name="Percent 5 3 4" xfId="1412" xr:uid="{00000000-0005-0000-0000-000029B80000}"/>
    <cellStyle name="Percent 5 3 4 2" xfId="1413" xr:uid="{00000000-0005-0000-0000-00002AB80000}"/>
    <cellStyle name="Percent 5 3 5" xfId="1414" xr:uid="{00000000-0005-0000-0000-00002BB80000}"/>
    <cellStyle name="Percent 5 3 6" xfId="47053" xr:uid="{00000000-0005-0000-0000-00002CB80000}"/>
    <cellStyle name="Percent 5 3 6 2" xfId="47150" xr:uid="{00000000-0005-0000-0000-00002DB80000}"/>
    <cellStyle name="Percent 5 4" xfId="1415" xr:uid="{00000000-0005-0000-0000-00002EB80000}"/>
    <cellStyle name="Percent 5 4 2" xfId="1416" xr:uid="{00000000-0005-0000-0000-00002FB80000}"/>
    <cellStyle name="Percent 5 4 2 2" xfId="1417" xr:uid="{00000000-0005-0000-0000-000030B80000}"/>
    <cellStyle name="Percent 5 4 2 3" xfId="47057" xr:uid="{00000000-0005-0000-0000-000031B80000}"/>
    <cellStyle name="Percent 5 4 3" xfId="1418" xr:uid="{00000000-0005-0000-0000-000032B80000}"/>
    <cellStyle name="Percent 5 4 4" xfId="47056" xr:uid="{00000000-0005-0000-0000-000033B80000}"/>
    <cellStyle name="Percent 5 5" xfId="1419" xr:uid="{00000000-0005-0000-0000-000034B80000}"/>
    <cellStyle name="Percent 5 5 2" xfId="1420" xr:uid="{00000000-0005-0000-0000-000035B80000}"/>
    <cellStyle name="Percent 5 5 2 2" xfId="1421" xr:uid="{00000000-0005-0000-0000-000036B80000}"/>
    <cellStyle name="Percent 5 5 3" xfId="1422" xr:uid="{00000000-0005-0000-0000-000037B80000}"/>
    <cellStyle name="Percent 5 5 4" xfId="47058" xr:uid="{00000000-0005-0000-0000-000038B80000}"/>
    <cellStyle name="Percent 5 6" xfId="1423" xr:uid="{00000000-0005-0000-0000-000039B80000}"/>
    <cellStyle name="Percent 5 6 2" xfId="1424" xr:uid="{00000000-0005-0000-0000-00003AB80000}"/>
    <cellStyle name="Percent 5 7" xfId="1425" xr:uid="{00000000-0005-0000-0000-00003BB80000}"/>
    <cellStyle name="Percent 5 8" xfId="47046" xr:uid="{00000000-0005-0000-0000-00003CB80000}"/>
    <cellStyle name="Percent 5 8 2" xfId="47133" xr:uid="{00000000-0005-0000-0000-00003DB80000}"/>
    <cellStyle name="Percent 6" xfId="1426" xr:uid="{00000000-0005-0000-0000-00003EB80000}"/>
    <cellStyle name="Percent 6 2" xfId="1564" xr:uid="{00000000-0005-0000-0000-00003FB80000}"/>
    <cellStyle name="Percent 6 3" xfId="47060" xr:uid="{00000000-0005-0000-0000-000040B80000}"/>
    <cellStyle name="Percent 6 4" xfId="47059" xr:uid="{00000000-0005-0000-0000-000041B80000}"/>
    <cellStyle name="Percent 7" xfId="1427" xr:uid="{00000000-0005-0000-0000-000042B80000}"/>
    <cellStyle name="Percent 7 2" xfId="1565" xr:uid="{00000000-0005-0000-0000-000043B80000}"/>
    <cellStyle name="Percent 7 2 2" xfId="47062" xr:uid="{00000000-0005-0000-0000-000044B80000}"/>
    <cellStyle name="Percent 7 3" xfId="47061" xr:uid="{00000000-0005-0000-0000-000045B80000}"/>
    <cellStyle name="Percent 8" xfId="1428" xr:uid="{00000000-0005-0000-0000-000046B80000}"/>
    <cellStyle name="Percent 8 2" xfId="47064" xr:uid="{00000000-0005-0000-0000-000047B80000}"/>
    <cellStyle name="Percent 8 3" xfId="47063" xr:uid="{00000000-0005-0000-0000-000048B80000}"/>
    <cellStyle name="Percent 9" xfId="1429" xr:uid="{00000000-0005-0000-0000-000049B80000}"/>
    <cellStyle name="Percent 9 2" xfId="1566" xr:uid="{00000000-0005-0000-0000-00004AB80000}"/>
    <cellStyle name="Percent 9 3" xfId="47065" xr:uid="{00000000-0005-0000-0000-00004BB80000}"/>
    <cellStyle name="Sheet Title" xfId="47066" xr:uid="{00000000-0005-0000-0000-00004CB80000}"/>
    <cellStyle name="TextStyle" xfId="47067" xr:uid="{00000000-0005-0000-0000-00004DB80000}"/>
    <cellStyle name="Title" xfId="4" builtinId="15" customBuiltin="1"/>
    <cellStyle name="Title 2" xfId="1437" xr:uid="{00000000-0005-0000-0000-00004FB80000}"/>
    <cellStyle name="Title 3" xfId="1481" xr:uid="{00000000-0005-0000-0000-000050B80000}"/>
    <cellStyle name="Total" xfId="19" builtinId="25" customBuiltin="1"/>
    <cellStyle name="Total 2" xfId="1464" xr:uid="{00000000-0005-0000-0000-000052B80000}"/>
    <cellStyle name="Total 2 2" xfId="47068" xr:uid="{00000000-0005-0000-0000-000053B80000}"/>
    <cellStyle name="Total 3" xfId="1517" xr:uid="{00000000-0005-0000-0000-000054B80000}"/>
    <cellStyle name="Warning Text" xfId="17" builtinId="11" customBuiltin="1"/>
    <cellStyle name="Warning Text 2" xfId="1440" xr:uid="{00000000-0005-0000-0000-000056B80000}"/>
    <cellStyle name="Warning Text 3" xfId="1520" xr:uid="{00000000-0005-0000-0000-000057B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523875</xdr:colOff>
      <xdr:row>95</xdr:row>
      <xdr:rowOff>161925</xdr:rowOff>
    </xdr:from>
    <xdr:to>
      <xdr:col>12</xdr:col>
      <xdr:colOff>533400</xdr:colOff>
      <xdr:row>98</xdr:row>
      <xdr:rowOff>495300</xdr:rowOff>
    </xdr:to>
    <xdr:cxnSp macro="">
      <xdr:nvCxnSpPr>
        <xdr:cNvPr id="3" name="Straight Arrow Connector 2">
          <a:extLst>
            <a:ext uri="{FF2B5EF4-FFF2-40B4-BE49-F238E27FC236}">
              <a16:creationId xmlns:a16="http://schemas.microsoft.com/office/drawing/2014/main" id="{0F6DD250-E93B-4E2A-AA0C-8ADCFCC5AE1A}"/>
            </a:ext>
          </a:extLst>
        </xdr:cNvPr>
        <xdr:cNvCxnSpPr/>
      </xdr:nvCxnSpPr>
      <xdr:spPr>
        <a:xfrm>
          <a:off x="10506075" y="14897100"/>
          <a:ext cx="9525" cy="1038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742950</xdr:colOff>
      <xdr:row>83</xdr:row>
      <xdr:rowOff>9525</xdr:rowOff>
    </xdr:from>
    <xdr:to>
      <xdr:col>12</xdr:col>
      <xdr:colOff>762000</xdr:colOff>
      <xdr:row>85</xdr:row>
      <xdr:rowOff>19050</xdr:rowOff>
    </xdr:to>
    <xdr:cxnSp macro="">
      <xdr:nvCxnSpPr>
        <xdr:cNvPr id="4" name="Straight Arrow Connector 3">
          <a:extLst>
            <a:ext uri="{FF2B5EF4-FFF2-40B4-BE49-F238E27FC236}">
              <a16:creationId xmlns:a16="http://schemas.microsoft.com/office/drawing/2014/main" id="{07432A99-3922-4CC5-89D0-D6AB1C1C22AF}"/>
            </a:ext>
          </a:extLst>
        </xdr:cNvPr>
        <xdr:cNvCxnSpPr/>
      </xdr:nvCxnSpPr>
      <xdr:spPr>
        <a:xfrm>
          <a:off x="10725150" y="11858625"/>
          <a:ext cx="190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349250</xdr:colOff>
      <xdr:row>119</xdr:row>
      <xdr:rowOff>137583</xdr:rowOff>
    </xdr:from>
    <xdr:to>
      <xdr:col>12</xdr:col>
      <xdr:colOff>349250</xdr:colOff>
      <xdr:row>123</xdr:row>
      <xdr:rowOff>656166</xdr:rowOff>
    </xdr:to>
    <xdr:cxnSp macro="">
      <xdr:nvCxnSpPr>
        <xdr:cNvPr id="6" name="Straight Arrow Connector 5">
          <a:extLst>
            <a:ext uri="{FF2B5EF4-FFF2-40B4-BE49-F238E27FC236}">
              <a16:creationId xmlns:a16="http://schemas.microsoft.com/office/drawing/2014/main" id="{977D5F6C-E95E-4834-8DDB-8B29721C3F61}"/>
            </a:ext>
          </a:extLst>
        </xdr:cNvPr>
        <xdr:cNvCxnSpPr/>
      </xdr:nvCxnSpPr>
      <xdr:spPr>
        <a:xfrm>
          <a:off x="10339917" y="19875500"/>
          <a:ext cx="0" cy="1534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338666</xdr:colOff>
      <xdr:row>144</xdr:row>
      <xdr:rowOff>148167</xdr:rowOff>
    </xdr:from>
    <xdr:to>
      <xdr:col>12</xdr:col>
      <xdr:colOff>381000</xdr:colOff>
      <xdr:row>153</xdr:row>
      <xdr:rowOff>10583</xdr:rowOff>
    </xdr:to>
    <xdr:cxnSp macro="">
      <xdr:nvCxnSpPr>
        <xdr:cNvPr id="8" name="Straight Arrow Connector 7">
          <a:extLst>
            <a:ext uri="{FF2B5EF4-FFF2-40B4-BE49-F238E27FC236}">
              <a16:creationId xmlns:a16="http://schemas.microsoft.com/office/drawing/2014/main" id="{3D6CB356-52FC-45C4-A4E4-ADE442300601}"/>
            </a:ext>
          </a:extLst>
        </xdr:cNvPr>
        <xdr:cNvCxnSpPr/>
      </xdr:nvCxnSpPr>
      <xdr:spPr>
        <a:xfrm>
          <a:off x="10329333" y="28437417"/>
          <a:ext cx="42334" cy="13229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8"/>
  <sheetViews>
    <sheetView tabSelected="1" workbookViewId="0">
      <pane ySplit="4" topLeftCell="A5" activePane="bottomLeft" state="frozen"/>
      <selection pane="bottomLeft" activeCell="M6" sqref="M6"/>
    </sheetView>
  </sheetViews>
  <sheetFormatPr defaultRowHeight="15"/>
  <cols>
    <col min="1" max="1" width="41.140625" customWidth="1"/>
    <col min="6" max="6" width="26.85546875" style="182" customWidth="1"/>
    <col min="7" max="8" width="9.140625" style="182"/>
    <col min="9" max="9" width="27.7109375" style="182" customWidth="1"/>
  </cols>
  <sheetData>
    <row r="1" spans="1:9">
      <c r="A1" s="351" t="s">
        <v>650</v>
      </c>
      <c r="B1" s="351"/>
      <c r="C1" s="351"/>
      <c r="D1" s="351"/>
      <c r="E1" s="351"/>
      <c r="F1" s="351"/>
      <c r="G1" s="351"/>
      <c r="H1" s="351"/>
      <c r="I1" s="351"/>
    </row>
    <row r="3" spans="1:9">
      <c r="A3" s="36" t="s">
        <v>163</v>
      </c>
    </row>
    <row r="4" spans="1:9">
      <c r="A4" s="40" t="s">
        <v>680</v>
      </c>
      <c r="F4" s="181" t="s">
        <v>82</v>
      </c>
      <c r="I4" s="181" t="s">
        <v>83</v>
      </c>
    </row>
    <row r="6" spans="1:9" s="97" customFormat="1" ht="32.25" customHeight="1">
      <c r="A6" s="350" t="s">
        <v>460</v>
      </c>
      <c r="B6" s="350"/>
      <c r="C6" s="350"/>
      <c r="D6" s="350"/>
      <c r="E6" s="350"/>
      <c r="F6" s="350"/>
      <c r="G6" s="350"/>
      <c r="H6" s="350"/>
      <c r="I6" s="350"/>
    </row>
    <row r="7" spans="1:9" s="97" customFormat="1">
      <c r="F7" s="210"/>
      <c r="G7" s="210"/>
      <c r="H7" s="210"/>
      <c r="I7" s="210"/>
    </row>
    <row r="8" spans="1:9" s="97" customFormat="1">
      <c r="A8" s="97" t="s">
        <v>89</v>
      </c>
      <c r="F8" s="210">
        <f>VLOOKUP($A$4,'EGOP Valuation Results'!$A:$CQ,65,FALSE)</f>
        <v>157096.03800986987</v>
      </c>
      <c r="G8" s="210"/>
      <c r="H8" s="210"/>
      <c r="I8" s="210"/>
    </row>
    <row r="9" spans="1:9" s="97" customFormat="1">
      <c r="A9" s="97" t="s">
        <v>84</v>
      </c>
      <c r="F9" s="210"/>
      <c r="G9" s="210"/>
      <c r="H9" s="210"/>
      <c r="I9" s="210">
        <f>F8</f>
        <v>157096.03800986987</v>
      </c>
    </row>
    <row r="10" spans="1:9" s="97" customFormat="1">
      <c r="F10" s="210"/>
      <c r="G10" s="210"/>
      <c r="H10" s="210"/>
      <c r="I10" s="210"/>
    </row>
    <row r="11" spans="1:9" s="97" customFormat="1">
      <c r="F11" s="210"/>
      <c r="G11" s="210"/>
      <c r="H11" s="210"/>
      <c r="I11" s="210"/>
    </row>
    <row r="12" spans="1:9" s="97" customFormat="1" ht="84.75" customHeight="1">
      <c r="A12" s="350" t="s">
        <v>461</v>
      </c>
      <c r="B12" s="350"/>
      <c r="C12" s="350"/>
      <c r="D12" s="350"/>
      <c r="E12" s="350"/>
      <c r="F12" s="350"/>
      <c r="G12" s="350"/>
      <c r="H12" s="350"/>
      <c r="I12" s="350"/>
    </row>
    <row r="13" spans="1:9" s="97" customFormat="1">
      <c r="F13" s="210"/>
      <c r="G13" s="210"/>
      <c r="H13" s="210"/>
      <c r="I13" s="210"/>
    </row>
    <row r="14" spans="1:9" s="97" customFormat="1">
      <c r="A14" s="97" t="s">
        <v>81</v>
      </c>
      <c r="F14" s="210">
        <f>I15</f>
        <v>31240</v>
      </c>
      <c r="G14" s="210"/>
      <c r="H14" s="210"/>
      <c r="I14" s="210"/>
    </row>
    <row r="15" spans="1:9" s="97" customFormat="1">
      <c r="A15" s="97" t="s">
        <v>624</v>
      </c>
      <c r="F15" s="210"/>
      <c r="G15" s="210"/>
      <c r="H15" s="210"/>
      <c r="I15" s="210">
        <f>-VLOOKUP($A$4,'EGOP Valuation Results'!$A:$CQ,11,FALSE)</f>
        <v>31240</v>
      </c>
    </row>
    <row r="16" spans="1:9" s="97" customFormat="1">
      <c r="F16" s="210"/>
      <c r="G16" s="210"/>
      <c r="H16" s="210"/>
      <c r="I16" s="210"/>
    </row>
    <row r="17" spans="1:9" s="97" customFormat="1">
      <c r="A17" s="97" t="s">
        <v>465</v>
      </c>
      <c r="F17" s="210"/>
      <c r="G17" s="210"/>
      <c r="H17" s="210"/>
      <c r="I17" s="210"/>
    </row>
    <row r="18" spans="1:9" s="97" customFormat="1" ht="75" customHeight="1">
      <c r="A18" s="350" t="s">
        <v>462</v>
      </c>
      <c r="B18" s="350"/>
      <c r="C18" s="350"/>
      <c r="D18" s="350"/>
      <c r="E18" s="350"/>
      <c r="F18" s="350"/>
      <c r="G18" s="350"/>
      <c r="H18" s="350"/>
      <c r="I18" s="350"/>
    </row>
    <row r="19" spans="1:9" s="97" customFormat="1">
      <c r="F19" s="210"/>
      <c r="G19" s="210"/>
      <c r="H19" s="210"/>
      <c r="I19" s="210"/>
    </row>
    <row r="20" spans="1:9" s="97" customFormat="1">
      <c r="A20" s="97" t="s">
        <v>362</v>
      </c>
      <c r="F20" s="210">
        <f>-VLOOKUP($A$4,'EGOP Valuation Results'!$A:$CQ,41,FALSE)</f>
        <v>71624</v>
      </c>
      <c r="G20" s="210"/>
      <c r="H20" s="210"/>
      <c r="I20" s="210"/>
    </row>
    <row r="21" spans="1:9" s="97" customFormat="1">
      <c r="A21" s="97" t="s">
        <v>463</v>
      </c>
      <c r="F21" s="210">
        <f>-VLOOKUP($A$4,'EGOP Valuation Results'!$A:$CQ,42,FALSE)</f>
        <v>29661</v>
      </c>
      <c r="G21" s="210"/>
      <c r="H21" s="210"/>
      <c r="I21" s="210"/>
    </row>
    <row r="22" spans="1:9" s="97" customFormat="1">
      <c r="A22" s="97" t="s">
        <v>590</v>
      </c>
      <c r="F22" s="210">
        <f>-VLOOKUP($A$4,'EGOP Valuation Results'!$A:$CQ,43,FALSE)</f>
        <v>59592</v>
      </c>
      <c r="G22" s="210"/>
      <c r="H22" s="210"/>
      <c r="I22" s="210"/>
    </row>
    <row r="23" spans="1:9" s="97" customFormat="1">
      <c r="A23" s="97" t="s">
        <v>623</v>
      </c>
      <c r="F23" s="210">
        <f>-VLOOKUP($A$4,'EGOP Valuation Results'!$A:$CQ,44,FALSE)</f>
        <v>5121</v>
      </c>
      <c r="G23" s="210"/>
      <c r="H23" s="210"/>
      <c r="I23" s="210"/>
    </row>
    <row r="24" spans="1:9" s="97" customFormat="1">
      <c r="A24" s="97" t="s">
        <v>84</v>
      </c>
      <c r="F24" s="210"/>
      <c r="G24" s="210"/>
      <c r="H24" s="210"/>
      <c r="I24" s="210">
        <f>F20+F21+F22+F23</f>
        <v>165998</v>
      </c>
    </row>
    <row r="25" spans="1:9" s="97" customFormat="1">
      <c r="F25" s="210"/>
      <c r="G25" s="210"/>
      <c r="H25" s="210"/>
      <c r="I25" s="210"/>
    </row>
    <row r="26" spans="1:9" s="97" customFormat="1">
      <c r="A26" s="97" t="s">
        <v>465</v>
      </c>
      <c r="F26" s="210"/>
      <c r="G26" s="210"/>
      <c r="H26" s="210"/>
      <c r="I26" s="210"/>
    </row>
    <row r="27" spans="1:9" s="97" customFormat="1" ht="76.5" customHeight="1">
      <c r="A27" s="350" t="s">
        <v>464</v>
      </c>
      <c r="B27" s="350"/>
      <c r="C27" s="350"/>
      <c r="D27" s="350"/>
      <c r="E27" s="350"/>
      <c r="F27" s="350"/>
      <c r="G27" s="350"/>
      <c r="H27" s="350"/>
      <c r="I27" s="350"/>
    </row>
    <row r="28" spans="1:9" s="97" customFormat="1">
      <c r="F28" s="210"/>
      <c r="G28" s="210"/>
      <c r="H28" s="210"/>
      <c r="I28" s="210"/>
    </row>
    <row r="29" spans="1:9" s="97" customFormat="1">
      <c r="A29" s="97" t="s">
        <v>81</v>
      </c>
      <c r="F29" s="210">
        <f>I30</f>
        <v>-153198</v>
      </c>
      <c r="G29" s="210"/>
      <c r="H29" s="210"/>
      <c r="I29" s="210"/>
    </row>
    <row r="30" spans="1:9" s="97" customFormat="1">
      <c r="A30" s="97" t="s">
        <v>625</v>
      </c>
      <c r="F30" s="210"/>
      <c r="G30" s="210"/>
      <c r="H30" s="210"/>
      <c r="I30" s="210">
        <f>-VLOOKUP($A$4,'EGOP Valuation Results'!$A:$CQ,12,FALSE)</f>
        <v>-153198</v>
      </c>
    </row>
    <row r="31" spans="1:9" s="97" customFormat="1">
      <c r="A31" s="97" t="s">
        <v>465</v>
      </c>
      <c r="F31" s="210"/>
      <c r="G31" s="210"/>
      <c r="H31" s="210"/>
      <c r="I31" s="210"/>
    </row>
    <row r="32" spans="1:9" s="97" customFormat="1">
      <c r="F32" s="210"/>
      <c r="G32" s="210"/>
      <c r="H32" s="210"/>
      <c r="I32" s="210"/>
    </row>
    <row r="33" spans="1:9" s="97" customFormat="1" ht="75" customHeight="1">
      <c r="A33" s="350" t="s">
        <v>468</v>
      </c>
      <c r="B33" s="350"/>
      <c r="C33" s="350"/>
      <c r="D33" s="350"/>
      <c r="E33" s="350"/>
      <c r="F33" s="350"/>
      <c r="G33" s="350"/>
      <c r="H33" s="350"/>
      <c r="I33" s="350"/>
    </row>
    <row r="34" spans="1:9" s="97" customFormat="1">
      <c r="F34" s="210"/>
      <c r="G34" s="210"/>
      <c r="H34" s="210"/>
      <c r="I34" s="210"/>
    </row>
    <row r="35" spans="1:9" s="97" customFormat="1">
      <c r="A35" s="97" t="s">
        <v>152</v>
      </c>
      <c r="F35" s="210">
        <f>-VLOOKUP($A$4,'EGOP Valuation Results'!$A:$CQ,47,FALSE)</f>
        <v>72492</v>
      </c>
      <c r="G35" s="210"/>
      <c r="H35" s="210"/>
      <c r="I35" s="210"/>
    </row>
    <row r="36" spans="1:9" s="97" customFormat="1">
      <c r="A36" s="97" t="s">
        <v>399</v>
      </c>
      <c r="F36" s="210"/>
      <c r="G36" s="210"/>
      <c r="H36" s="210"/>
      <c r="I36" s="210">
        <f>VLOOKUP($A$4,'EGOP Valuation Results'!$A:$CQ,48,FALSE)</f>
        <v>88255</v>
      </c>
    </row>
    <row r="37" spans="1:9" s="97" customFormat="1">
      <c r="A37" s="97" t="s">
        <v>466</v>
      </c>
      <c r="F37" s="210">
        <f>-VLOOKUP($A$4,'EGOP Valuation Results'!$A:$CQ,49,FALSE)</f>
        <v>307332</v>
      </c>
      <c r="G37" s="210"/>
      <c r="H37" s="210"/>
      <c r="I37" s="210"/>
    </row>
    <row r="38" spans="1:9" s="97" customFormat="1">
      <c r="A38" s="97" t="s">
        <v>591</v>
      </c>
      <c r="F38" s="210">
        <f>-VLOOKUP($A$4,'EGOP Valuation Results'!$A:$CQ,50,FALSE)</f>
        <v>60266</v>
      </c>
      <c r="G38" s="210"/>
      <c r="H38" s="210"/>
      <c r="I38" s="210"/>
    </row>
    <row r="39" spans="1:9" s="97" customFormat="1">
      <c r="A39" s="97" t="s">
        <v>651</v>
      </c>
      <c r="F39" s="210"/>
      <c r="G39" s="210"/>
      <c r="H39" s="210"/>
      <c r="I39" s="210">
        <f>VLOOKUP($A$4,'EGOP Valuation Results'!$A:$CQ,51,FALSE)</f>
        <v>25114</v>
      </c>
    </row>
    <row r="40" spans="1:9" s="97" customFormat="1">
      <c r="A40" s="97" t="s">
        <v>467</v>
      </c>
      <c r="F40" s="210">
        <f>I36-F35-F37-F38+I39</f>
        <v>-326721</v>
      </c>
      <c r="G40" s="210"/>
      <c r="H40" s="210"/>
      <c r="I40" s="210"/>
    </row>
    <row r="41" spans="1:9" s="97" customFormat="1">
      <c r="F41" s="210"/>
      <c r="G41" s="210"/>
      <c r="H41" s="210"/>
      <c r="I41" s="210"/>
    </row>
    <row r="42" spans="1:9" s="97" customFormat="1">
      <c r="F42" s="210"/>
      <c r="G42" s="210"/>
      <c r="H42" s="210"/>
      <c r="I42" s="210"/>
    </row>
    <row r="43" spans="1:9" s="97" customFormat="1" ht="76.5" customHeight="1">
      <c r="A43" s="350" t="s">
        <v>471</v>
      </c>
      <c r="B43" s="350"/>
      <c r="C43" s="350"/>
      <c r="D43" s="350"/>
      <c r="E43" s="350"/>
      <c r="F43" s="350"/>
      <c r="G43" s="350"/>
      <c r="H43" s="350"/>
      <c r="I43" s="350"/>
    </row>
    <row r="44" spans="1:9" s="97" customFormat="1">
      <c r="F44" s="210"/>
      <c r="G44" s="210"/>
      <c r="H44" s="210"/>
      <c r="I44" s="210"/>
    </row>
    <row r="45" spans="1:9" s="97" customFormat="1">
      <c r="A45" s="97" t="s">
        <v>626</v>
      </c>
      <c r="F45" s="210">
        <f>-VLOOKUP($A$4,'EGOP Valuation Results'!$A:$CQ,22,FALSE)</f>
        <v>-754040</v>
      </c>
      <c r="G45" s="210"/>
      <c r="H45" s="210"/>
      <c r="I45" s="210"/>
    </row>
    <row r="46" spans="1:9" s="97" customFormat="1">
      <c r="A46" s="97" t="s">
        <v>84</v>
      </c>
      <c r="F46" s="210"/>
      <c r="G46" s="210"/>
      <c r="H46" s="210"/>
      <c r="I46" s="210">
        <f>F45</f>
        <v>-754040</v>
      </c>
    </row>
    <row r="47" spans="1:9" s="97" customFormat="1">
      <c r="A47" s="97" t="s">
        <v>653</v>
      </c>
      <c r="F47" s="210"/>
      <c r="G47" s="210"/>
      <c r="H47" s="210"/>
      <c r="I47" s="210"/>
    </row>
    <row r="48" spans="1:9" s="97" customFormat="1">
      <c r="F48" s="210"/>
      <c r="G48" s="210"/>
      <c r="H48" s="210"/>
      <c r="I48" s="210"/>
    </row>
    <row r="49" spans="1:9" s="97" customFormat="1" ht="75" customHeight="1">
      <c r="A49" s="350" t="s">
        <v>473</v>
      </c>
      <c r="B49" s="350"/>
      <c r="C49" s="350"/>
      <c r="D49" s="350"/>
      <c r="E49" s="350"/>
      <c r="F49" s="350"/>
      <c r="G49" s="350"/>
      <c r="H49" s="350"/>
      <c r="I49" s="350"/>
    </row>
    <row r="50" spans="1:9" s="97" customFormat="1">
      <c r="F50" s="210"/>
      <c r="G50" s="210"/>
      <c r="H50" s="210"/>
      <c r="I50" s="210"/>
    </row>
    <row r="51" spans="1:9" s="97" customFormat="1">
      <c r="A51" s="97" t="s">
        <v>81</v>
      </c>
      <c r="F51" s="210">
        <f>I52+I53-F54</f>
        <v>-111000</v>
      </c>
      <c r="G51" s="210"/>
      <c r="H51" s="210"/>
      <c r="I51" s="210"/>
    </row>
    <row r="52" spans="1:9" s="97" customFormat="1">
      <c r="A52" s="97" t="s">
        <v>472</v>
      </c>
      <c r="F52" s="210"/>
      <c r="G52" s="210"/>
      <c r="H52" s="210"/>
      <c r="I52" s="210">
        <f>VLOOKUP($A$4,'EGOP Valuation Results'!$A:$CQ,60,FALSE)</f>
        <v>1719</v>
      </c>
    </row>
    <row r="53" spans="1:9" s="97" customFormat="1">
      <c r="A53" s="97" t="s">
        <v>592</v>
      </c>
      <c r="F53" s="210"/>
      <c r="G53" s="210"/>
      <c r="H53" s="210"/>
      <c r="I53" s="210">
        <f>VLOOKUP($A$4,'EGOP Valuation Results'!$A:$CQ,61,FALSE)</f>
        <v>38089</v>
      </c>
    </row>
    <row r="54" spans="1:9" s="97" customFormat="1">
      <c r="A54" s="97" t="s">
        <v>652</v>
      </c>
      <c r="F54" s="210">
        <f>-VLOOKUP($A$4,'EGOP Valuation Results'!$A:$CQ,62,FALSE)</f>
        <v>150808</v>
      </c>
      <c r="G54" s="210"/>
      <c r="H54" s="210"/>
      <c r="I54" s="210"/>
    </row>
    <row r="55" spans="1:9" s="97" customFormat="1">
      <c r="F55" s="210"/>
      <c r="G55" s="210"/>
      <c r="H55" s="210"/>
      <c r="I55" s="210"/>
    </row>
    <row r="56" spans="1:9" s="97" customFormat="1" ht="92.25" customHeight="1">
      <c r="A56" s="350" t="s">
        <v>474</v>
      </c>
      <c r="B56" s="350"/>
      <c r="C56" s="350"/>
      <c r="D56" s="350"/>
      <c r="E56" s="350"/>
      <c r="F56" s="350"/>
      <c r="G56" s="350"/>
      <c r="H56" s="350"/>
      <c r="I56" s="350"/>
    </row>
    <row r="57" spans="1:9" s="97" customFormat="1">
      <c r="F57" s="210"/>
      <c r="G57" s="210"/>
      <c r="H57" s="210"/>
      <c r="I57" s="210"/>
    </row>
    <row r="58" spans="1:9" s="97" customFormat="1">
      <c r="A58" s="97" t="s">
        <v>81</v>
      </c>
      <c r="F58" s="210">
        <f>I59</f>
        <v>-396015.65161290322</v>
      </c>
      <c r="G58" s="210"/>
      <c r="H58" s="210"/>
      <c r="I58" s="210"/>
    </row>
    <row r="59" spans="1:9" s="97" customFormat="1">
      <c r="A59" s="97" t="s">
        <v>627</v>
      </c>
      <c r="F59" s="210"/>
      <c r="G59" s="210"/>
      <c r="H59" s="210"/>
      <c r="I59" s="210">
        <f>-VLOOKUP($A$4,'EGOP Valuation Results'!$A:$CQ,95,FALSE)</f>
        <v>-396015.65161290322</v>
      </c>
    </row>
    <row r="60" spans="1:9" s="97" customFormat="1">
      <c r="A60" s="97" t="s">
        <v>465</v>
      </c>
      <c r="F60" s="210"/>
      <c r="G60" s="210"/>
      <c r="H60" s="210"/>
      <c r="I60" s="210"/>
    </row>
    <row r="61" spans="1:9" s="97" customFormat="1">
      <c r="F61" s="210"/>
      <c r="G61" s="210"/>
      <c r="H61" s="210"/>
      <c r="I61" s="210"/>
    </row>
    <row r="62" spans="1:9" s="97" customFormat="1">
      <c r="A62" s="218" t="s">
        <v>401</v>
      </c>
      <c r="F62" s="210"/>
      <c r="G62" s="210"/>
      <c r="H62" s="210"/>
      <c r="I62" s="210"/>
    </row>
    <row r="63" spans="1:9" s="97" customFormat="1">
      <c r="A63" s="97" t="s">
        <v>477</v>
      </c>
      <c r="F63" s="210">
        <f>I64+I65+I66+I67+I68+I69+I70+I71+I72</f>
        <v>38192.651612903224</v>
      </c>
      <c r="G63" s="210"/>
      <c r="H63" s="210"/>
      <c r="I63" s="210"/>
    </row>
    <row r="64" spans="1:9" s="97" customFormat="1">
      <c r="A64" s="97" t="s">
        <v>400</v>
      </c>
      <c r="G64" s="210"/>
      <c r="H64" s="210"/>
      <c r="I64" s="210">
        <f>-VLOOKUP($A$4,'EGOP Valuation Results'!$A:$CQ,85,FALSE)</f>
        <v>4624</v>
      </c>
    </row>
    <row r="65" spans="1:9" s="97" customFormat="1">
      <c r="A65" s="97" t="s">
        <v>475</v>
      </c>
      <c r="G65" s="210"/>
      <c r="H65" s="210"/>
      <c r="I65" s="210">
        <f>-VLOOKUP($A$4,'EGOP Valuation Results'!$A:$CQ,86,FALSE)</f>
        <v>-6755</v>
      </c>
    </row>
    <row r="66" spans="1:9" s="97" customFormat="1">
      <c r="A66" s="97" t="s">
        <v>476</v>
      </c>
      <c r="G66" s="210"/>
      <c r="H66" s="210"/>
      <c r="I66" s="210">
        <f>-VLOOKUP($A$4,'EGOP Valuation Results'!$A:$CQ,87,FALSE)</f>
        <v>5484</v>
      </c>
    </row>
    <row r="67" spans="1:9" s="97" customFormat="1">
      <c r="A67" s="97" t="s">
        <v>593</v>
      </c>
      <c r="G67" s="210"/>
      <c r="H67" s="210"/>
      <c r="I67" s="210">
        <f>-VLOOKUP($A$4,'EGOP Valuation Results'!$A:$CQ,88,FALSE)</f>
        <v>24999</v>
      </c>
    </row>
    <row r="68" spans="1:9" s="97" customFormat="1">
      <c r="A68" s="97" t="s">
        <v>594</v>
      </c>
      <c r="G68" s="210"/>
      <c r="H68" s="210"/>
      <c r="I68" s="210">
        <f>-VLOOKUP($A$4,'EGOP Valuation Results'!$A:$CQ,89,FALSE)</f>
        <v>2413</v>
      </c>
    </row>
    <row r="69" spans="1:9" s="97" customFormat="1">
      <c r="A69" s="97" t="s">
        <v>595</v>
      </c>
      <c r="G69" s="210"/>
      <c r="H69" s="210"/>
      <c r="I69" s="210">
        <f>-VLOOKUP($A$4,'EGOP Valuation Results'!$A:$CQ,90,FALSE)</f>
        <v>-83</v>
      </c>
    </row>
    <row r="70" spans="1:9" s="97" customFormat="1">
      <c r="A70" s="97" t="s">
        <v>628</v>
      </c>
      <c r="G70" s="210"/>
      <c r="H70" s="210"/>
      <c r="I70" s="210">
        <f>-VLOOKUP($A$4,'EGOP Valuation Results'!$A:$CQ,91,FALSE)</f>
        <v>4998.6774193548481</v>
      </c>
    </row>
    <row r="71" spans="1:9" s="97" customFormat="1">
      <c r="A71" s="97" t="s">
        <v>629</v>
      </c>
      <c r="G71" s="210"/>
      <c r="H71" s="210"/>
      <c r="I71" s="210">
        <f>-VLOOKUP($A$4,'EGOP Valuation Results'!$A:$CQ,92,FALSE)</f>
        <v>4942.7741935483646</v>
      </c>
    </row>
    <row r="72" spans="1:9" s="97" customFormat="1">
      <c r="A72" s="97" t="s">
        <v>630</v>
      </c>
      <c r="G72" s="210"/>
      <c r="H72" s="210"/>
      <c r="I72" s="210">
        <f>-VLOOKUP($A$4,'EGOP Valuation Results'!$A:$CQ,93,FALSE)</f>
        <v>-2430.7999999999884</v>
      </c>
    </row>
    <row r="73" spans="1:9" s="97" customFormat="1">
      <c r="G73" s="210"/>
      <c r="H73" s="210"/>
      <c r="I73" s="210"/>
    </row>
    <row r="74" spans="1:9" s="97" customFormat="1">
      <c r="A74" s="97" t="s">
        <v>681</v>
      </c>
      <c r="F74" s="210"/>
      <c r="G74" s="210"/>
      <c r="H74" s="210"/>
      <c r="I74" s="210"/>
    </row>
    <row r="75" spans="1:9" s="97" customFormat="1">
      <c r="F75" s="210"/>
      <c r="G75" s="210"/>
      <c r="H75" s="210"/>
      <c r="I75" s="210"/>
    </row>
    <row r="76" spans="1:9" s="97" customFormat="1" ht="75" customHeight="1">
      <c r="A76" s="350" t="s">
        <v>469</v>
      </c>
      <c r="B76" s="350"/>
      <c r="C76" s="350"/>
      <c r="D76" s="350"/>
      <c r="E76" s="350"/>
      <c r="F76" s="350"/>
      <c r="G76" s="350"/>
      <c r="H76" s="350"/>
      <c r="I76" s="350"/>
    </row>
    <row r="77" spans="1:9" s="97" customFormat="1">
      <c r="F77" s="210"/>
      <c r="G77" s="210"/>
      <c r="H77" s="210"/>
      <c r="I77" s="210"/>
    </row>
    <row r="78" spans="1:9" s="97" customFormat="1">
      <c r="A78" s="97" t="s">
        <v>363</v>
      </c>
      <c r="F78" s="210">
        <f>-VLOOKUP($A$4,'EGOP Valuation Results'!$A:$CQ,54,FALSE)</f>
        <v>-152398</v>
      </c>
      <c r="G78" s="210"/>
      <c r="H78" s="210"/>
      <c r="I78" s="210"/>
    </row>
    <row r="79" spans="1:9" s="97" customFormat="1">
      <c r="A79" s="97" t="s">
        <v>478</v>
      </c>
      <c r="F79" s="210">
        <f>-VLOOKUP($A$4,'EGOP Valuation Results'!$A:$CQ,55,FALSE)</f>
        <v>354379</v>
      </c>
      <c r="G79" s="210"/>
      <c r="H79" s="210"/>
      <c r="I79" s="210"/>
    </row>
    <row r="80" spans="1:9" s="97" customFormat="1">
      <c r="A80" s="97" t="s">
        <v>596</v>
      </c>
      <c r="F80" s="210">
        <f>-VLOOKUP($A$4,'EGOP Valuation Results'!$A:$CQ,56,FALSE)</f>
        <v>-24394</v>
      </c>
      <c r="G80" s="210"/>
      <c r="H80" s="210"/>
      <c r="I80" s="210"/>
    </row>
    <row r="81" spans="1:9" s="97" customFormat="1">
      <c r="A81" s="97" t="s">
        <v>631</v>
      </c>
      <c r="F81" s="210">
        <f>-VLOOKUP($A$4,'EGOP Valuation Results'!$A:$CQ,57,FALSE)</f>
        <v>-64921</v>
      </c>
      <c r="G81" s="210"/>
      <c r="H81" s="210"/>
      <c r="I81" s="210"/>
    </row>
    <row r="82" spans="1:9" s="97" customFormat="1">
      <c r="A82" s="97" t="s">
        <v>84</v>
      </c>
      <c r="F82" s="210"/>
      <c r="G82" s="210"/>
      <c r="H82" s="210"/>
      <c r="I82" s="210">
        <f>F78+F79+F80+F81</f>
        <v>112666</v>
      </c>
    </row>
    <row r="83" spans="1:9" s="97" customFormat="1">
      <c r="A83" s="97" t="s">
        <v>402</v>
      </c>
      <c r="F83" s="210"/>
      <c r="G83" s="210"/>
      <c r="H83" s="210"/>
      <c r="I83" s="210"/>
    </row>
    <row r="84" spans="1:9" s="97" customFormat="1">
      <c r="F84" s="210"/>
      <c r="G84" s="210"/>
      <c r="H84" s="210"/>
      <c r="I84" s="210"/>
    </row>
    <row r="85" spans="1:9" s="97" customFormat="1" ht="53.25" customHeight="1">
      <c r="A85" s="350" t="s">
        <v>479</v>
      </c>
      <c r="B85" s="350"/>
      <c r="C85" s="350"/>
      <c r="D85" s="350"/>
      <c r="E85" s="350"/>
      <c r="F85" s="350"/>
      <c r="G85" s="350"/>
      <c r="H85" s="350"/>
      <c r="I85" s="350"/>
    </row>
    <row r="86" spans="1:9" s="97" customFormat="1">
      <c r="F86" s="210"/>
      <c r="G86" s="210"/>
      <c r="H86" s="210"/>
      <c r="I86" s="210"/>
    </row>
    <row r="87" spans="1:9" s="97" customFormat="1">
      <c r="A87" s="97" t="s">
        <v>81</v>
      </c>
      <c r="F87" s="210">
        <f>I88</f>
        <v>1688245</v>
      </c>
      <c r="G87" s="210"/>
      <c r="H87" s="210"/>
      <c r="I87" s="210"/>
    </row>
    <row r="88" spans="1:9" s="97" customFormat="1">
      <c r="A88" s="97" t="s">
        <v>480</v>
      </c>
      <c r="F88" s="210"/>
      <c r="G88" s="210"/>
      <c r="H88" s="210"/>
      <c r="I88" s="210">
        <f>VLOOKUP($A$4,'EGOP Valuation Results'!$A:$CQ,19,FALSE)</f>
        <v>1688245</v>
      </c>
    </row>
    <row r="89" spans="1:9" s="97" customFormat="1">
      <c r="F89" s="210"/>
      <c r="G89" s="210"/>
      <c r="H89" s="210"/>
      <c r="I89" s="210"/>
    </row>
    <row r="90" spans="1:9" s="97" customFormat="1" ht="39.75" customHeight="1">
      <c r="A90" s="350" t="s">
        <v>632</v>
      </c>
      <c r="B90" s="350"/>
      <c r="C90" s="350"/>
      <c r="D90" s="350"/>
      <c r="E90" s="350"/>
      <c r="F90" s="350"/>
      <c r="G90" s="350"/>
      <c r="H90" s="350"/>
      <c r="I90" s="350"/>
    </row>
    <row r="91" spans="1:9" s="97" customFormat="1">
      <c r="F91" s="210"/>
      <c r="G91" s="210"/>
      <c r="H91" s="210"/>
      <c r="I91" s="210"/>
    </row>
    <row r="92" spans="1:9" s="97" customFormat="1">
      <c r="A92" s="97" t="s">
        <v>151</v>
      </c>
      <c r="F92" s="210">
        <f>VLOOKUP(A4,'Payment Subsequent Information'!A:F,6,FALSE)</f>
        <v>1514312</v>
      </c>
      <c r="G92" s="210"/>
      <c r="H92" s="210"/>
      <c r="I92" s="210"/>
    </row>
    <row r="93" spans="1:9" s="97" customFormat="1">
      <c r="A93" s="97" t="s">
        <v>154</v>
      </c>
      <c r="F93" s="210"/>
      <c r="G93" s="210"/>
      <c r="H93" s="210"/>
      <c r="I93" s="210">
        <f>F92</f>
        <v>1514312</v>
      </c>
    </row>
    <row r="94" spans="1:9" s="97" customFormat="1">
      <c r="A94" s="97" t="s">
        <v>420</v>
      </c>
      <c r="F94" s="210"/>
      <c r="G94" s="210"/>
      <c r="H94" s="210"/>
      <c r="I94" s="210"/>
    </row>
    <row r="95" spans="1:9" s="97" customFormat="1">
      <c r="F95" s="210"/>
      <c r="G95" s="210"/>
      <c r="H95" s="210"/>
      <c r="I95" s="210"/>
    </row>
    <row r="96" spans="1:9" s="97" customFormat="1" ht="33" customHeight="1">
      <c r="A96" s="350" t="s">
        <v>470</v>
      </c>
      <c r="B96" s="350"/>
      <c r="C96" s="350"/>
      <c r="D96" s="350"/>
      <c r="E96" s="350"/>
      <c r="F96" s="350"/>
      <c r="G96" s="350"/>
      <c r="H96" s="350"/>
      <c r="I96" s="350"/>
    </row>
    <row r="97" spans="1:9" s="97" customFormat="1">
      <c r="F97" s="210"/>
      <c r="G97" s="210"/>
      <c r="H97" s="210"/>
      <c r="I97" s="210"/>
    </row>
    <row r="98" spans="1:9" s="97" customFormat="1">
      <c r="A98" s="97" t="s">
        <v>155</v>
      </c>
      <c r="F98" s="210">
        <f>VLOOKUP(A4,'On-Behalf Information'!A:D,4,FALSE)</f>
        <v>85812.5</v>
      </c>
      <c r="G98" s="210"/>
      <c r="H98" s="210"/>
      <c r="I98" s="210"/>
    </row>
    <row r="99" spans="1:9" s="97" customFormat="1">
      <c r="A99" s="97" t="s">
        <v>156</v>
      </c>
      <c r="F99" s="210"/>
      <c r="G99" s="210"/>
      <c r="H99" s="210"/>
      <c r="I99" s="210">
        <f>F98</f>
        <v>85812.5</v>
      </c>
    </row>
    <row r="100" spans="1:9" s="97" customFormat="1">
      <c r="F100" s="210"/>
      <c r="G100" s="210"/>
      <c r="H100" s="210"/>
      <c r="I100" s="210"/>
    </row>
    <row r="101" spans="1:9" s="97" customFormat="1">
      <c r="F101" s="210"/>
      <c r="G101" s="210"/>
      <c r="H101" s="210"/>
      <c r="I101" s="210"/>
    </row>
    <row r="102" spans="1:9" s="97" customFormat="1">
      <c r="A102" s="218" t="s">
        <v>191</v>
      </c>
      <c r="F102" s="210"/>
      <c r="G102" s="210"/>
      <c r="H102" s="210"/>
      <c r="I102" s="210">
        <v>0</v>
      </c>
    </row>
    <row r="103" spans="1:9" s="97" customFormat="1">
      <c r="F103" s="210"/>
      <c r="G103" s="210"/>
      <c r="H103" s="210"/>
      <c r="I103" s="210"/>
    </row>
    <row r="104" spans="1:9" s="97" customFormat="1" ht="15.75" thickBot="1">
      <c r="F104" s="210"/>
      <c r="G104" s="210"/>
      <c r="H104" s="210"/>
      <c r="I104" s="210"/>
    </row>
    <row r="105" spans="1:9" s="97" customFormat="1">
      <c r="A105" s="229" t="s">
        <v>481</v>
      </c>
      <c r="B105" s="227"/>
      <c r="C105" s="227"/>
      <c r="D105" s="227"/>
      <c r="E105" s="227"/>
      <c r="F105" s="219"/>
      <c r="G105" s="219"/>
      <c r="H105" s="219"/>
      <c r="I105" s="228">
        <f>VLOOKUP($A$4,'EGOP Valuation Results'!$A:$CQ,27,FALSE)+I9-F14+I24-F29+I40-F58+I82-F87-F40-F63+I46-F51</f>
        <v>7013495.4025016213</v>
      </c>
    </row>
    <row r="106" spans="1:9" s="97" customFormat="1">
      <c r="A106" s="223" t="s">
        <v>482</v>
      </c>
      <c r="B106" s="217"/>
      <c r="C106" s="217"/>
      <c r="D106" s="217"/>
      <c r="E106" s="217"/>
      <c r="F106" s="220"/>
      <c r="G106" s="220"/>
      <c r="H106" s="220"/>
      <c r="I106" s="221">
        <f>VLOOKUP($A$4,'EGOP Valuation Results'!$A:$CQ,29,FALSE)</f>
        <v>7013495.4025016213</v>
      </c>
    </row>
    <row r="107" spans="1:9" s="97" customFormat="1" ht="33" customHeight="1">
      <c r="A107" s="348" t="s">
        <v>355</v>
      </c>
      <c r="B107" s="349"/>
      <c r="C107" s="349"/>
      <c r="D107" s="349"/>
      <c r="E107" s="349"/>
      <c r="F107" s="349"/>
      <c r="G107" s="349"/>
      <c r="H107" s="349"/>
      <c r="I107" s="221">
        <f>I105-I106</f>
        <v>0</v>
      </c>
    </row>
    <row r="108" spans="1:9" s="97" customFormat="1">
      <c r="A108" s="223" t="s">
        <v>483</v>
      </c>
      <c r="B108" s="217"/>
      <c r="C108" s="217"/>
      <c r="D108" s="217"/>
      <c r="E108" s="217"/>
      <c r="F108" s="220"/>
      <c r="G108" s="220"/>
      <c r="H108" s="220"/>
      <c r="I108" s="221">
        <f>+I9-F14+I24-F29+I40-F58+I82-F87-F40-F63+I46-F51</f>
        <v>-1089022.9619901301</v>
      </c>
    </row>
    <row r="109" spans="1:9" s="97" customFormat="1">
      <c r="A109" s="223" t="s">
        <v>484</v>
      </c>
      <c r="B109" s="217"/>
      <c r="C109" s="217"/>
      <c r="D109" s="217"/>
      <c r="E109" s="217"/>
      <c r="F109" s="220"/>
      <c r="G109" s="220"/>
      <c r="H109" s="220"/>
      <c r="I109" s="221">
        <f>VLOOKUP($A$4,'EGOP Valuation Results'!$A:$CQ,28,FALSE)</f>
        <v>-1089022.9619901301</v>
      </c>
    </row>
    <row r="110" spans="1:9" s="97" customFormat="1">
      <c r="A110" s="223"/>
      <c r="B110" s="217"/>
      <c r="C110" s="217"/>
      <c r="D110" s="217"/>
      <c r="E110" s="217"/>
      <c r="F110" s="220"/>
      <c r="G110" s="220"/>
      <c r="H110" s="220"/>
      <c r="I110" s="221">
        <f>I108-I109</f>
        <v>0</v>
      </c>
    </row>
    <row r="111" spans="1:9" s="97" customFormat="1">
      <c r="A111" s="217" t="s">
        <v>403</v>
      </c>
      <c r="B111" s="217"/>
      <c r="C111" s="217"/>
      <c r="D111" s="217"/>
      <c r="E111" s="217"/>
      <c r="F111" s="220"/>
      <c r="G111" s="220"/>
      <c r="H111" s="220"/>
      <c r="I111" s="221">
        <f>VLOOKUP($A$4,'Payment Subsequent Information'!A:F,5,FALSE)</f>
        <v>1514312</v>
      </c>
    </row>
    <row r="112" spans="1:9" s="97" customFormat="1">
      <c r="A112" s="217" t="s">
        <v>408</v>
      </c>
      <c r="B112" s="217"/>
      <c r="C112" s="217"/>
      <c r="D112" s="217"/>
      <c r="E112" s="217"/>
      <c r="F112" s="220"/>
      <c r="G112" s="220"/>
      <c r="H112" s="220"/>
      <c r="I112" s="221">
        <f>VLOOKUP($A$4,'EGOP Deferral Balances'!$A:$T,2,FALSE)</f>
        <v>-272171</v>
      </c>
    </row>
    <row r="113" spans="1:9" s="97" customFormat="1">
      <c r="A113" s="217" t="s">
        <v>485</v>
      </c>
      <c r="B113" s="217"/>
      <c r="C113" s="217"/>
      <c r="D113" s="217"/>
      <c r="E113" s="217"/>
      <c r="F113" s="220"/>
      <c r="G113" s="220"/>
      <c r="H113" s="220"/>
      <c r="I113" s="221">
        <f>VLOOKUP($A$4,'EGOP Deferral Balances'!$A:$T,3,FALSE)</f>
        <v>-121608</v>
      </c>
    </row>
    <row r="114" spans="1:9" s="97" customFormat="1">
      <c r="A114" s="217" t="s">
        <v>597</v>
      </c>
      <c r="B114" s="217"/>
      <c r="C114" s="217"/>
      <c r="D114" s="217"/>
      <c r="E114" s="217"/>
      <c r="F114" s="220"/>
      <c r="G114" s="220"/>
      <c r="H114" s="220"/>
      <c r="I114" s="221">
        <f>VLOOKUP($A$4,'EGOP Deferral Balances'!$A:$T,4,FALSE)</f>
        <v>-250288</v>
      </c>
    </row>
    <row r="115" spans="1:9" s="97" customFormat="1">
      <c r="A115" s="217" t="s">
        <v>633</v>
      </c>
      <c r="B115" s="217"/>
      <c r="C115" s="217"/>
      <c r="D115" s="217"/>
      <c r="E115" s="217"/>
      <c r="F115" s="220"/>
      <c r="G115" s="220"/>
      <c r="H115" s="220"/>
      <c r="I115" s="221">
        <f>VLOOKUP($A$4,'EGOP Deferral Balances'!$A:$T,5,FALSE)</f>
        <v>-26119</v>
      </c>
    </row>
    <row r="116" spans="1:9" s="97" customFormat="1">
      <c r="A116" s="217" t="s">
        <v>409</v>
      </c>
      <c r="B116" s="217"/>
      <c r="C116" s="217"/>
      <c r="D116" s="217"/>
      <c r="E116" s="217"/>
      <c r="F116" s="220"/>
      <c r="G116" s="220"/>
      <c r="H116" s="220"/>
      <c r="I116" s="221">
        <f>VLOOKUP($A$4,'EGOP Deferral Balances'!$A:$T,10,FALSE)</f>
        <v>-217474</v>
      </c>
    </row>
    <row r="117" spans="1:9" s="97" customFormat="1">
      <c r="A117" s="217" t="s">
        <v>410</v>
      </c>
      <c r="B117" s="217"/>
      <c r="C117" s="217"/>
      <c r="D117" s="217"/>
      <c r="E117" s="217"/>
      <c r="F117" s="220"/>
      <c r="G117" s="220"/>
      <c r="H117" s="220"/>
      <c r="I117" s="221">
        <f>VLOOKUP($A$4,'EGOP Deferral Balances'!$A:$T,11,FALSE)</f>
        <v>335368</v>
      </c>
    </row>
    <row r="118" spans="1:9" s="97" customFormat="1">
      <c r="A118" s="217" t="s">
        <v>486</v>
      </c>
      <c r="B118" s="217"/>
      <c r="C118" s="217"/>
      <c r="D118" s="217"/>
      <c r="E118" s="217"/>
      <c r="F118" s="220"/>
      <c r="G118" s="220"/>
      <c r="H118" s="220"/>
      <c r="I118" s="221">
        <f>VLOOKUP($A$4,'EGOP Deferral Balances'!$A:$T,12,FALSE)</f>
        <v>-1260060</v>
      </c>
    </row>
    <row r="119" spans="1:9" s="97" customFormat="1">
      <c r="A119" s="217" t="s">
        <v>598</v>
      </c>
      <c r="B119" s="217"/>
      <c r="C119" s="217"/>
      <c r="D119" s="217"/>
      <c r="E119" s="217"/>
      <c r="F119" s="220"/>
      <c r="G119" s="220"/>
      <c r="H119" s="220"/>
      <c r="I119" s="221">
        <f>VLOOKUP($A$4,'EGOP Deferral Balances'!$A:$T,13,FALSE)</f>
        <v>-253117</v>
      </c>
    </row>
    <row r="120" spans="1:9" s="97" customFormat="1">
      <c r="A120" s="217" t="s">
        <v>634</v>
      </c>
      <c r="B120" s="217"/>
      <c r="C120" s="217"/>
      <c r="D120" s="217"/>
      <c r="E120" s="217"/>
      <c r="F120" s="220"/>
      <c r="G120" s="220"/>
      <c r="H120" s="220"/>
      <c r="I120" s="221">
        <f>VLOOKUP($A$4,'EGOP Deferral Balances'!$A:$T,14,FALSE)</f>
        <v>128084</v>
      </c>
    </row>
    <row r="121" spans="1:9" s="97" customFormat="1">
      <c r="A121" s="217" t="s">
        <v>411</v>
      </c>
      <c r="B121" s="217"/>
      <c r="C121" s="217"/>
      <c r="D121" s="217"/>
      <c r="E121" s="217"/>
      <c r="F121" s="220"/>
      <c r="G121" s="220"/>
      <c r="H121" s="220"/>
      <c r="I121" s="221">
        <f>VLOOKUP($A$4,'EGOP Deferral Balances'!$A:$T,19,FALSE)</f>
        <v>579112</v>
      </c>
    </row>
    <row r="122" spans="1:9" s="97" customFormat="1">
      <c r="A122" s="217" t="s">
        <v>487</v>
      </c>
      <c r="B122" s="217"/>
      <c r="C122" s="217"/>
      <c r="D122" s="217"/>
      <c r="E122" s="217"/>
      <c r="F122" s="220"/>
      <c r="G122" s="220"/>
      <c r="H122" s="220"/>
      <c r="I122" s="221">
        <f>VLOOKUP($A$4,'EGOP Deferral Balances'!$A:$T,20,FALSE)</f>
        <v>-1452955</v>
      </c>
    </row>
    <row r="123" spans="1:9" s="97" customFormat="1">
      <c r="A123" s="217" t="s">
        <v>599</v>
      </c>
      <c r="B123" s="217"/>
      <c r="C123" s="217"/>
      <c r="D123" s="217"/>
      <c r="E123" s="217"/>
      <c r="F123" s="220"/>
      <c r="G123" s="220"/>
      <c r="H123" s="220"/>
      <c r="I123" s="221">
        <f>VLOOKUP($A$4,'EGOP Deferral Balances'!$A:$AA,21,FALSE)</f>
        <v>102455</v>
      </c>
    </row>
    <row r="124" spans="1:9" s="97" customFormat="1">
      <c r="A124" s="217" t="s">
        <v>635</v>
      </c>
      <c r="B124" s="217"/>
      <c r="C124" s="217"/>
      <c r="D124" s="217"/>
      <c r="E124" s="217"/>
      <c r="F124" s="220"/>
      <c r="G124" s="220"/>
      <c r="H124" s="220"/>
      <c r="I124" s="221">
        <f>VLOOKUP($A$4,'EGOP Deferral Balances'!$A:$AA,22,FALSE)</f>
        <v>331094.65161290322</v>
      </c>
    </row>
    <row r="125" spans="1:9" s="97" customFormat="1">
      <c r="A125" s="217" t="s">
        <v>600</v>
      </c>
      <c r="B125" s="217"/>
      <c r="C125" s="217"/>
      <c r="D125" s="217"/>
      <c r="E125" s="217"/>
      <c r="F125" s="220"/>
      <c r="G125" s="220"/>
      <c r="H125" s="220"/>
      <c r="I125" s="221">
        <f>VLOOKUP($A$4,'EGOP Deferral Balances'!$A:$AA,23,FALSE)</f>
        <v>3439</v>
      </c>
    </row>
    <row r="126" spans="1:9" s="97" customFormat="1">
      <c r="A126" s="217" t="s">
        <v>601</v>
      </c>
      <c r="B126" s="217"/>
      <c r="C126" s="217"/>
      <c r="D126" s="217"/>
      <c r="E126" s="217"/>
      <c r="F126" s="220"/>
      <c r="G126" s="220"/>
      <c r="H126" s="220"/>
      <c r="I126" s="221">
        <f>VLOOKUP($A$4,'EGOP Deferral Balances'!$A:$AA,24,FALSE)</f>
        <v>114265</v>
      </c>
    </row>
    <row r="127" spans="1:9" s="97" customFormat="1">
      <c r="A127" s="217" t="s">
        <v>636</v>
      </c>
      <c r="B127" s="217"/>
      <c r="C127" s="217"/>
      <c r="D127" s="217"/>
      <c r="E127" s="217"/>
      <c r="F127" s="220"/>
      <c r="G127" s="220"/>
      <c r="H127" s="220"/>
      <c r="I127" s="221">
        <f>VLOOKUP($A$4,'EGOP Deferral Balances'!$A:$AA,25,FALSE)</f>
        <v>-603232</v>
      </c>
    </row>
    <row r="128" spans="1:9" s="97" customFormat="1" ht="15.75" thickBot="1">
      <c r="A128" s="224"/>
      <c r="B128" s="226"/>
      <c r="C128" s="226"/>
      <c r="D128" s="226"/>
      <c r="E128" s="226"/>
      <c r="F128" s="222"/>
      <c r="G128" s="222"/>
      <c r="H128" s="222"/>
      <c r="I128" s="225"/>
    </row>
  </sheetData>
  <mergeCells count="14">
    <mergeCell ref="A107:H107"/>
    <mergeCell ref="A90:I90"/>
    <mergeCell ref="A85:I85"/>
    <mergeCell ref="A96:I96"/>
    <mergeCell ref="A1:I1"/>
    <mergeCell ref="A6:I6"/>
    <mergeCell ref="A27:I27"/>
    <mergeCell ref="A33:I33"/>
    <mergeCell ref="A18:I18"/>
    <mergeCell ref="A76:I76"/>
    <mergeCell ref="A56:I56"/>
    <mergeCell ref="A12:I12"/>
    <mergeCell ref="A43:I43"/>
    <mergeCell ref="A49:I4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'PPA Information'!$A$4:$A$55</xm:f>
          </x14:formula1>
          <xm:sqref>A4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3"/>
  <sheetViews>
    <sheetView workbookViewId="0">
      <selection activeCell="O14" sqref="O14"/>
    </sheetView>
  </sheetViews>
  <sheetFormatPr defaultRowHeight="15"/>
  <cols>
    <col min="1" max="1" width="39.7109375" bestFit="1" customWidth="1"/>
    <col min="9" max="9" width="11.140625" customWidth="1"/>
    <col min="10" max="10" width="12.85546875" customWidth="1"/>
    <col min="11" max="13" width="15.28515625" bestFit="1" customWidth="1"/>
  </cols>
  <sheetData>
    <row r="1" spans="1:17">
      <c r="B1" s="413" t="s">
        <v>85</v>
      </c>
      <c r="C1" s="413"/>
      <c r="D1" s="413"/>
      <c r="E1" s="413"/>
      <c r="F1" s="413"/>
      <c r="G1" s="413"/>
      <c r="I1" s="413" t="s">
        <v>455</v>
      </c>
      <c r="J1" s="413"/>
      <c r="K1" s="413"/>
      <c r="L1" s="413"/>
      <c r="M1" s="413"/>
      <c r="N1" s="413"/>
    </row>
    <row r="2" spans="1:17">
      <c r="B2">
        <v>18</v>
      </c>
      <c r="C2">
        <v>19</v>
      </c>
      <c r="D2">
        <v>20</v>
      </c>
      <c r="E2">
        <v>21</v>
      </c>
      <c r="F2">
        <v>22</v>
      </c>
      <c r="G2">
        <v>23</v>
      </c>
      <c r="I2">
        <v>18</v>
      </c>
      <c r="J2">
        <v>19</v>
      </c>
      <c r="K2">
        <v>20</v>
      </c>
      <c r="L2">
        <v>21</v>
      </c>
      <c r="M2">
        <v>22</v>
      </c>
      <c r="N2">
        <v>23</v>
      </c>
    </row>
    <row r="3" spans="1:17">
      <c r="A3" s="110" t="s">
        <v>289</v>
      </c>
      <c r="B3" s="184">
        <v>8.2909152210000007E-3</v>
      </c>
      <c r="C3" s="200">
        <v>9.1000000000000004E-3</v>
      </c>
      <c r="D3" s="241">
        <v>8.086644678735759E-3</v>
      </c>
      <c r="E3" s="241">
        <v>8.2582360244756615E-3</v>
      </c>
      <c r="F3" s="241">
        <v>8.7722769157747744E-3</v>
      </c>
      <c r="I3" s="37">
        <v>11130891</v>
      </c>
      <c r="J3" s="201">
        <v>12603967</v>
      </c>
      <c r="K3" s="182">
        <v>7699943</v>
      </c>
      <c r="L3" s="182">
        <v>6912962.8853803072</v>
      </c>
      <c r="M3" s="182">
        <v>6254913.2417235831</v>
      </c>
      <c r="N3" s="182"/>
      <c r="O3" s="182"/>
      <c r="P3" s="182"/>
      <c r="Q3" s="182"/>
    </row>
    <row r="4" spans="1:17">
      <c r="A4" s="110" t="s">
        <v>295</v>
      </c>
      <c r="B4" s="184">
        <v>5.4027159709999998E-3</v>
      </c>
      <c r="C4" s="200">
        <v>5.7999999999999996E-3</v>
      </c>
      <c r="D4" s="241">
        <v>5.4024129117299854E-3</v>
      </c>
      <c r="E4" s="241">
        <v>5.652986928432158E-3</v>
      </c>
      <c r="F4" s="241">
        <v>5.7237899546476586E-3</v>
      </c>
      <c r="I4" s="37">
        <v>7253366</v>
      </c>
      <c r="J4" s="201">
        <v>8054819</v>
      </c>
      <c r="K4" s="182">
        <v>5144071</v>
      </c>
      <c r="L4" s="182">
        <v>4732111.2752023069</v>
      </c>
      <c r="M4" s="182">
        <v>4081245.1598075083</v>
      </c>
      <c r="N4" s="182"/>
      <c r="O4" s="182"/>
      <c r="P4" s="182"/>
      <c r="Q4" s="182"/>
    </row>
    <row r="5" spans="1:17">
      <c r="A5" s="110" t="s">
        <v>296</v>
      </c>
      <c r="B5" s="184">
        <v>2.3461724739999999E-3</v>
      </c>
      <c r="C5" s="200">
        <v>2.5999999999999999E-3</v>
      </c>
      <c r="D5" s="241">
        <v>2.4931371089778826E-3</v>
      </c>
      <c r="E5" s="241">
        <v>2.4067311309199503E-3</v>
      </c>
      <c r="F5" s="241">
        <v>2.5894514602854638E-3</v>
      </c>
      <c r="I5" s="37">
        <v>3149832</v>
      </c>
      <c r="J5" s="201">
        <v>3611018</v>
      </c>
      <c r="K5" s="182">
        <v>2373916</v>
      </c>
      <c r="L5" s="182">
        <v>2014672.9284845623</v>
      </c>
      <c r="M5" s="182">
        <v>1846361.6753262477</v>
      </c>
      <c r="N5" s="182"/>
      <c r="O5" s="182"/>
      <c r="P5" s="182"/>
      <c r="Q5" s="182"/>
    </row>
    <row r="6" spans="1:17">
      <c r="A6" s="110" t="s">
        <v>297</v>
      </c>
      <c r="B6" s="184">
        <v>2.8629650059999998E-3</v>
      </c>
      <c r="C6" s="200">
        <v>3.3E-3</v>
      </c>
      <c r="D6" s="241">
        <v>2.9008427090524065E-3</v>
      </c>
      <c r="E6" s="241">
        <v>2.9936792544993586E-3</v>
      </c>
      <c r="F6" s="241">
        <v>2.9163997195269962E-3</v>
      </c>
      <c r="I6" s="37">
        <v>3843647</v>
      </c>
      <c r="J6" s="201">
        <v>4601464</v>
      </c>
      <c r="K6" s="182">
        <v>2762125</v>
      </c>
      <c r="L6" s="182">
        <v>2506006.5418394944</v>
      </c>
      <c r="M6" s="182">
        <v>2079486.0082080259</v>
      </c>
      <c r="N6" s="182"/>
      <c r="O6" s="182"/>
      <c r="P6" s="182"/>
      <c r="Q6" s="182"/>
    </row>
    <row r="7" spans="1:17">
      <c r="A7" s="110" t="s">
        <v>298</v>
      </c>
      <c r="B7" s="184">
        <v>2.1272681209999998E-3</v>
      </c>
      <c r="C7" s="200">
        <v>2.3E-3</v>
      </c>
      <c r="D7" s="241">
        <v>2.3626643179665867E-3</v>
      </c>
      <c r="E7" s="241">
        <v>2.3478023223377437E-3</v>
      </c>
      <c r="F7" s="241">
        <v>2.510170659397903E-3</v>
      </c>
      <c r="I7" s="37">
        <v>2855944</v>
      </c>
      <c r="J7" s="201">
        <v>3221702</v>
      </c>
      <c r="K7" s="182">
        <v>2249682</v>
      </c>
      <c r="L7" s="182">
        <v>1965343.2794837765</v>
      </c>
      <c r="M7" s="182">
        <v>1789831.545631625</v>
      </c>
      <c r="N7" s="182"/>
      <c r="O7" s="182"/>
      <c r="P7" s="182"/>
      <c r="Q7" s="182"/>
    </row>
    <row r="8" spans="1:17">
      <c r="A8" s="110" t="s">
        <v>290</v>
      </c>
      <c r="B8" s="184">
        <v>2.0568595281999998E-2</v>
      </c>
      <c r="C8" s="200">
        <v>2.2100000000000002E-2</v>
      </c>
      <c r="D8" s="241">
        <v>2.1631101484922588E-2</v>
      </c>
      <c r="E8" s="241">
        <v>2.2228309161804804E-2</v>
      </c>
      <c r="F8" s="241">
        <v>2.379313662396236E-2</v>
      </c>
      <c r="I8" s="37">
        <v>27614176</v>
      </c>
      <c r="J8" s="201">
        <v>30544345</v>
      </c>
      <c r="K8" s="182">
        <v>20596707</v>
      </c>
      <c r="L8" s="182">
        <v>18607300.452461649</v>
      </c>
      <c r="M8" s="182">
        <v>16965265.646145694</v>
      </c>
      <c r="N8" s="182"/>
      <c r="O8" s="182"/>
      <c r="P8" s="182"/>
      <c r="Q8" s="182"/>
    </row>
    <row r="9" spans="1:17">
      <c r="A9" s="110" t="s">
        <v>299</v>
      </c>
      <c r="B9" s="184">
        <v>3.4900059660000001E-3</v>
      </c>
      <c r="C9" s="200">
        <v>4.8999999999999998E-3</v>
      </c>
      <c r="D9" s="241">
        <v>3.4775489821456183E-3</v>
      </c>
      <c r="E9" s="241">
        <v>3.4589529152860075E-3</v>
      </c>
      <c r="F9" s="241">
        <v>3.5397181881707757E-3</v>
      </c>
      <c r="I9" s="37">
        <v>4685475</v>
      </c>
      <c r="J9" s="201">
        <v>6827023</v>
      </c>
      <c r="K9" s="182">
        <v>3311253</v>
      </c>
      <c r="L9" s="182">
        <v>2895486.4572981619</v>
      </c>
      <c r="M9" s="182">
        <v>2523931.659499621</v>
      </c>
      <c r="N9" s="182"/>
      <c r="O9" s="182"/>
      <c r="P9" s="182"/>
      <c r="Q9" s="182"/>
    </row>
    <row r="10" spans="1:17">
      <c r="A10" s="110" t="s">
        <v>291</v>
      </c>
      <c r="B10" s="184">
        <v>2.0772441619E-2</v>
      </c>
      <c r="C10" s="200">
        <v>2.29E-2</v>
      </c>
      <c r="D10" s="241">
        <v>2.2077081082165703E-2</v>
      </c>
      <c r="E10" s="241">
        <v>2.2392554140434128E-2</v>
      </c>
      <c r="F10" s="241">
        <v>2.3005175608069087E-2</v>
      </c>
      <c r="I10" s="37">
        <v>27887848</v>
      </c>
      <c r="J10" s="201">
        <v>31779804</v>
      </c>
      <c r="K10" s="182">
        <v>21021360</v>
      </c>
      <c r="L10" s="182">
        <v>18744789.845047235</v>
      </c>
      <c r="M10" s="182">
        <v>16403424.343681226</v>
      </c>
      <c r="N10" s="182"/>
      <c r="O10" s="182"/>
      <c r="P10" s="182"/>
      <c r="Q10" s="182"/>
    </row>
    <row r="11" spans="1:17">
      <c r="A11" s="110" t="s">
        <v>300</v>
      </c>
      <c r="B11" s="184">
        <v>2.3399812270000001E-3</v>
      </c>
      <c r="C11" s="200">
        <v>3.0000000000000001E-3</v>
      </c>
      <c r="D11" s="241">
        <v>2.2898251008016514E-3</v>
      </c>
      <c r="E11" s="241">
        <v>2.3031178887210611E-3</v>
      </c>
      <c r="F11" s="241">
        <v>2.6491045696121034E-3</v>
      </c>
      <c r="I11" s="37">
        <v>3141520</v>
      </c>
      <c r="J11" s="201">
        <v>4121333</v>
      </c>
      <c r="K11" s="182">
        <v>2180326</v>
      </c>
      <c r="L11" s="182">
        <v>1927938.0365683225</v>
      </c>
      <c r="M11" s="182">
        <v>1888895.9193760336</v>
      </c>
      <c r="N11" s="182"/>
      <c r="O11" s="182"/>
      <c r="P11" s="182"/>
      <c r="Q11" s="182"/>
    </row>
    <row r="12" spans="1:17">
      <c r="A12" s="110" t="s">
        <v>301</v>
      </c>
      <c r="B12" s="184">
        <v>2.8536274859999999E-3</v>
      </c>
      <c r="C12" s="200">
        <v>3.3E-3</v>
      </c>
      <c r="D12" s="241">
        <v>2.952702975973151E-3</v>
      </c>
      <c r="E12" s="241">
        <v>3.2197496272743475E-3</v>
      </c>
      <c r="F12" s="241">
        <v>3.1224594380866808E-3</v>
      </c>
      <c r="I12" s="37">
        <v>3831111</v>
      </c>
      <c r="J12" s="201">
        <v>4637443</v>
      </c>
      <c r="K12" s="182">
        <v>2811505</v>
      </c>
      <c r="L12" s="182">
        <v>2695249.5564775323</v>
      </c>
      <c r="M12" s="182">
        <v>2226412.8427550308</v>
      </c>
      <c r="N12" s="182"/>
      <c r="O12" s="182"/>
      <c r="P12" s="182"/>
      <c r="Q12" s="182"/>
    </row>
    <row r="13" spans="1:17">
      <c r="A13" s="110" t="s">
        <v>302</v>
      </c>
      <c r="B13" s="184">
        <v>3.6754282789999999E-3</v>
      </c>
      <c r="C13" s="200">
        <v>3.8999999999999998E-3</v>
      </c>
      <c r="D13" s="241">
        <v>3.3949617879773216E-3</v>
      </c>
      <c r="E13" s="241">
        <v>3.6214359979464404E-3</v>
      </c>
      <c r="F13" s="241">
        <v>3.6837155288763968E-3</v>
      </c>
      <c r="I13" s="37">
        <v>4934412</v>
      </c>
      <c r="J13" s="201">
        <v>5432569</v>
      </c>
      <c r="K13" s="182">
        <v>3232615</v>
      </c>
      <c r="L13" s="182">
        <v>3031500.8138712826</v>
      </c>
      <c r="M13" s="182">
        <v>2626606.2516934285</v>
      </c>
      <c r="N13" s="182"/>
      <c r="O13" s="182"/>
      <c r="P13" s="182"/>
      <c r="Q13" s="182"/>
    </row>
    <row r="14" spans="1:17">
      <c r="A14" s="110" t="s">
        <v>303</v>
      </c>
      <c r="B14" s="184">
        <v>4.8281315210000003E-3</v>
      </c>
      <c r="C14" s="200">
        <v>5.1999999999999998E-3</v>
      </c>
      <c r="D14" s="241">
        <v>5.2382600667819539E-3</v>
      </c>
      <c r="E14" s="241">
        <v>5.2840233974459664E-3</v>
      </c>
      <c r="F14" s="241">
        <v>5.6071404848608763E-3</v>
      </c>
      <c r="I14" s="37">
        <v>6481963</v>
      </c>
      <c r="J14" s="201">
        <v>7145172</v>
      </c>
      <c r="K14" s="182">
        <v>4987768</v>
      </c>
      <c r="L14" s="182">
        <v>4423252.2797894869</v>
      </c>
      <c r="M14" s="182">
        <v>3998070.4579744181</v>
      </c>
      <c r="N14" s="182"/>
      <c r="O14" s="182"/>
      <c r="P14" s="182"/>
      <c r="Q14" s="182"/>
    </row>
    <row r="15" spans="1:17">
      <c r="A15" s="110" t="s">
        <v>304</v>
      </c>
      <c r="B15" s="184">
        <v>3.99607629E-3</v>
      </c>
      <c r="C15" s="200">
        <v>4.7999999999999996E-3</v>
      </c>
      <c r="D15" s="241">
        <v>3.9895815234299884E-3</v>
      </c>
      <c r="E15" s="241">
        <v>4.1956059084695277E-3</v>
      </c>
      <c r="F15" s="241">
        <v>4.2407497947877073E-3</v>
      </c>
      <c r="I15" s="37">
        <v>5364895</v>
      </c>
      <c r="J15" s="201">
        <v>6671411</v>
      </c>
      <c r="K15" s="182">
        <v>3798801</v>
      </c>
      <c r="L15" s="182">
        <v>3512138.8516443484</v>
      </c>
      <c r="M15" s="182">
        <v>3023790.3065765374</v>
      </c>
      <c r="N15" s="182"/>
      <c r="O15" s="182"/>
      <c r="P15" s="182"/>
      <c r="Q15" s="182"/>
    </row>
    <row r="16" spans="1:17">
      <c r="A16" s="110" t="s">
        <v>305</v>
      </c>
      <c r="B16" s="184">
        <v>5.1702261820000001E-3</v>
      </c>
      <c r="C16" s="200">
        <v>5.7000000000000002E-3</v>
      </c>
      <c r="D16" s="241">
        <v>3.9333108651540931E-3</v>
      </c>
      <c r="E16" s="241">
        <v>4.2749850399888155E-3</v>
      </c>
      <c r="F16" s="241">
        <v>4.4177172078433786E-3</v>
      </c>
      <c r="I16" s="37">
        <v>6941239</v>
      </c>
      <c r="J16" s="201">
        <v>7907213</v>
      </c>
      <c r="K16" s="182">
        <v>3745221</v>
      </c>
      <c r="L16" s="182">
        <v>3578586.8695880473</v>
      </c>
      <c r="M16" s="182">
        <v>3149973.5274607707</v>
      </c>
      <c r="N16" s="182"/>
      <c r="O16" s="182"/>
      <c r="P16" s="182"/>
      <c r="Q16" s="182"/>
    </row>
    <row r="17" spans="1:17">
      <c r="A17" s="110" t="s">
        <v>287</v>
      </c>
      <c r="B17" s="184">
        <v>3.648731137E-3</v>
      </c>
      <c r="C17" s="200">
        <v>2E-3</v>
      </c>
      <c r="D17" s="241">
        <v>2.6590156846545343E-3</v>
      </c>
      <c r="E17" s="241">
        <v>2.803328374087582E-3</v>
      </c>
      <c r="F17" s="241">
        <v>2.9315486205612755E-3</v>
      </c>
      <c r="I17" s="37">
        <v>4898570</v>
      </c>
      <c r="J17" s="201">
        <v>2825261</v>
      </c>
      <c r="K17" s="182">
        <v>2531862</v>
      </c>
      <c r="L17" s="182">
        <v>2346663.8764427165</v>
      </c>
      <c r="M17" s="182">
        <v>2090287.5682932902</v>
      </c>
      <c r="N17" s="182"/>
      <c r="O17" s="182"/>
      <c r="P17" s="182"/>
      <c r="Q17" s="182"/>
    </row>
    <row r="18" spans="1:17">
      <c r="A18" s="110" t="s">
        <v>288</v>
      </c>
      <c r="B18" s="184">
        <v>7.2079752000000003E-5</v>
      </c>
      <c r="C18" s="200">
        <v>1E-4</v>
      </c>
      <c r="D18" s="241">
        <v>0</v>
      </c>
      <c r="E18" s="241">
        <v>0</v>
      </c>
      <c r="F18" s="241">
        <v>0</v>
      </c>
      <c r="I18" s="37">
        <v>96770</v>
      </c>
      <c r="J18" s="201">
        <v>111845</v>
      </c>
      <c r="K18" s="182">
        <v>0</v>
      </c>
      <c r="L18" s="182">
        <v>0</v>
      </c>
      <c r="M18" s="182">
        <v>0</v>
      </c>
      <c r="N18" s="182"/>
      <c r="O18" s="182"/>
      <c r="P18" s="182"/>
      <c r="Q18" s="182"/>
    </row>
    <row r="19" spans="1:17">
      <c r="A19" s="110" t="s">
        <v>292</v>
      </c>
      <c r="B19" s="184">
        <v>9.4037254450000003E-3</v>
      </c>
      <c r="C19" s="200">
        <v>1.03E-2</v>
      </c>
      <c r="D19" s="241">
        <v>9.6699494436633098E-3</v>
      </c>
      <c r="E19" s="241">
        <v>9.6792801737208695E-3</v>
      </c>
      <c r="F19" s="241">
        <v>9.8361586768155145E-3</v>
      </c>
      <c r="I19" s="37">
        <v>12624884</v>
      </c>
      <c r="J19" s="201">
        <v>14282898</v>
      </c>
      <c r="K19" s="182">
        <v>9207535</v>
      </c>
      <c r="L19" s="182">
        <v>8102518.3644917514</v>
      </c>
      <c r="M19" s="182">
        <v>7013495.4025016213</v>
      </c>
      <c r="N19" s="182"/>
      <c r="O19" s="182"/>
      <c r="P19" s="182"/>
      <c r="Q19" s="182"/>
    </row>
    <row r="20" spans="1:17">
      <c r="A20" s="110" t="s">
        <v>293</v>
      </c>
      <c r="B20" s="184">
        <v>1.3477555803E-2</v>
      </c>
      <c r="C20" s="200">
        <v>1.6299999999999999E-2</v>
      </c>
      <c r="D20" s="241">
        <v>1.5202614712608739E-2</v>
      </c>
      <c r="E20" s="241">
        <v>1.5365091795865529E-2</v>
      </c>
      <c r="F20" s="241">
        <v>1.5424955436055817E-2</v>
      </c>
      <c r="I20" s="37">
        <v>18094167</v>
      </c>
      <c r="J20" s="201">
        <v>22551735</v>
      </c>
      <c r="K20" s="182">
        <v>14475629</v>
      </c>
      <c r="L20" s="182">
        <v>12862106.446912549</v>
      </c>
      <c r="M20" s="182">
        <v>10998485.387434781</v>
      </c>
      <c r="N20" s="182"/>
      <c r="O20" s="182"/>
      <c r="P20" s="182"/>
      <c r="Q20" s="182"/>
    </row>
    <row r="21" spans="1:17">
      <c r="A21" s="110" t="s">
        <v>189</v>
      </c>
      <c r="B21" s="184">
        <v>2.664798199E-3</v>
      </c>
      <c r="C21" s="200">
        <v>2.3999999999999998E-3</v>
      </c>
      <c r="D21" s="241">
        <v>1.7364582207782576E-3</v>
      </c>
      <c r="E21" s="241">
        <v>1.6596443542046359E-3</v>
      </c>
      <c r="F21" s="241">
        <v>1.6613846673459349E-3</v>
      </c>
      <c r="I21" s="37">
        <v>3577600</v>
      </c>
      <c r="J21" s="201">
        <v>3351275</v>
      </c>
      <c r="K21" s="182">
        <v>1653421</v>
      </c>
      <c r="L21" s="182">
        <v>1389286.8353291971</v>
      </c>
      <c r="M21" s="182">
        <v>1184620.1086161607</v>
      </c>
      <c r="N21" s="182"/>
      <c r="O21" s="182"/>
      <c r="P21" s="182"/>
      <c r="Q21" s="182"/>
    </row>
    <row r="22" spans="1:17">
      <c r="A22" s="110" t="s">
        <v>190</v>
      </c>
      <c r="B22" s="184">
        <v>5.8227583599999996E-4</v>
      </c>
      <c r="C22" s="200">
        <v>5.9999999999999995E-4</v>
      </c>
      <c r="D22" s="241">
        <v>5.2753409767519787E-4</v>
      </c>
      <c r="E22" s="241">
        <v>5.0035522529905639E-4</v>
      </c>
      <c r="F22" s="241">
        <v>5.4028924603513411E-4</v>
      </c>
      <c r="I22" s="37">
        <v>781729</v>
      </c>
      <c r="J22" s="201">
        <v>765241</v>
      </c>
      <c r="K22" s="182">
        <v>502308</v>
      </c>
      <c r="L22" s="182">
        <v>418847.43912935932</v>
      </c>
      <c r="M22" s="182">
        <v>385243.93893815757</v>
      </c>
      <c r="N22" s="182"/>
      <c r="O22" s="182"/>
      <c r="P22" s="182"/>
      <c r="Q22" s="182"/>
    </row>
    <row r="23" spans="1:17">
      <c r="A23" s="110" t="s">
        <v>308</v>
      </c>
      <c r="B23" s="184">
        <v>4.5800325199999998E-4</v>
      </c>
      <c r="C23" s="200">
        <v>2.9999999999999997E-4</v>
      </c>
      <c r="D23" s="241">
        <v>3.7619557533431286E-4</v>
      </c>
      <c r="E23" s="241">
        <v>3.5752460903401133E-4</v>
      </c>
      <c r="F23" s="241">
        <v>4.0036627676547402E-4</v>
      </c>
      <c r="I23" s="37">
        <v>614888</v>
      </c>
      <c r="J23" s="201">
        <v>413435</v>
      </c>
      <c r="K23" s="182">
        <v>358206</v>
      </c>
      <c r="L23" s="182">
        <v>299283.58816526708</v>
      </c>
      <c r="M23" s="182">
        <v>285473.94470172765</v>
      </c>
      <c r="N23" s="182"/>
      <c r="O23" s="182"/>
      <c r="P23" s="182"/>
      <c r="Q23" s="182"/>
    </row>
    <row r="24" spans="1:17">
      <c r="A24" s="110" t="s">
        <v>309</v>
      </c>
      <c r="B24" s="184">
        <v>4.7276481600000002E-4</v>
      </c>
      <c r="C24" s="200">
        <v>2.9999999999999997E-4</v>
      </c>
      <c r="D24" s="241">
        <v>3.3217400281160817E-4</v>
      </c>
      <c r="E24" s="241">
        <v>2.9253280550003595E-4</v>
      </c>
      <c r="F24" s="241">
        <v>2.7082713412689266E-4</v>
      </c>
      <c r="I24" s="37">
        <v>634706</v>
      </c>
      <c r="J24" s="201">
        <v>436781</v>
      </c>
      <c r="K24" s="182">
        <v>316290</v>
      </c>
      <c r="L24" s="182">
        <v>244879.47018310541</v>
      </c>
      <c r="M24" s="182">
        <v>193108.87292473143</v>
      </c>
      <c r="N24" s="182"/>
      <c r="O24" s="182"/>
      <c r="P24" s="182"/>
      <c r="Q24" s="182"/>
    </row>
    <row r="25" spans="1:17">
      <c r="A25" s="110" t="s">
        <v>310</v>
      </c>
      <c r="B25" s="184">
        <v>2.9387563800000003E-4</v>
      </c>
      <c r="C25" s="200">
        <v>2.0000000000000001E-4</v>
      </c>
      <c r="D25" s="241">
        <v>2.5849079010146348E-4</v>
      </c>
      <c r="E25" s="241">
        <v>2.4241705058777416E-4</v>
      </c>
      <c r="F25" s="241">
        <v>2.2662645572775106E-4</v>
      </c>
      <c r="I25" s="37">
        <v>394540</v>
      </c>
      <c r="J25" s="201">
        <v>225201</v>
      </c>
      <c r="K25" s="182">
        <v>246130</v>
      </c>
      <c r="L25" s="182">
        <v>202927.30825494597</v>
      </c>
      <c r="M25" s="182">
        <v>161592.0766639738</v>
      </c>
      <c r="N25" s="182"/>
      <c r="O25" s="182"/>
      <c r="P25" s="182"/>
      <c r="Q25" s="182"/>
    </row>
    <row r="26" spans="1:17">
      <c r="A26" s="110" t="s">
        <v>311</v>
      </c>
      <c r="B26" s="184">
        <v>4.3686572E-5</v>
      </c>
      <c r="C26" s="200">
        <v>0</v>
      </c>
      <c r="D26" s="241">
        <v>4.7454249932749038E-4</v>
      </c>
      <c r="E26" s="241">
        <v>4.9113475552271498E-4</v>
      </c>
      <c r="F26" s="241">
        <v>4.7528297313718281E-4</v>
      </c>
      <c r="I26" s="37">
        <v>58651</v>
      </c>
      <c r="J26" s="201">
        <v>34936</v>
      </c>
      <c r="K26" s="182">
        <v>451850</v>
      </c>
      <c r="L26" s="182">
        <v>411128.54294525017</v>
      </c>
      <c r="M26" s="182">
        <v>338891.94385686261</v>
      </c>
      <c r="N26" s="182"/>
      <c r="O26" s="182"/>
      <c r="P26" s="182"/>
      <c r="Q26" s="182"/>
    </row>
    <row r="27" spans="1:17">
      <c r="A27" s="110" t="s">
        <v>312</v>
      </c>
      <c r="B27" s="184">
        <v>2.8263873399999998E-4</v>
      </c>
      <c r="C27" s="200">
        <v>1E-4</v>
      </c>
      <c r="D27" s="241">
        <v>3.4009846911464903E-4</v>
      </c>
      <c r="E27" s="241">
        <v>3.3743345555914807E-4</v>
      </c>
      <c r="F27" s="241">
        <v>3.2519261474552892E-4</v>
      </c>
      <c r="I27" s="37">
        <v>379454</v>
      </c>
      <c r="J27" s="201">
        <v>137799</v>
      </c>
      <c r="K27" s="182">
        <v>323835</v>
      </c>
      <c r="L27" s="182">
        <v>282465.24972093088</v>
      </c>
      <c r="M27" s="182">
        <v>231872.67541897928</v>
      </c>
      <c r="N27" s="182"/>
      <c r="O27" s="182"/>
      <c r="P27" s="182"/>
      <c r="Q27" s="182"/>
    </row>
    <row r="28" spans="1:17">
      <c r="A28" s="110" t="s">
        <v>313</v>
      </c>
      <c r="B28" s="184">
        <v>4.8627800099999998E-4</v>
      </c>
      <c r="C28" s="200">
        <v>4.0000000000000002E-4</v>
      </c>
      <c r="D28" s="241">
        <v>5.5279306597893747E-4</v>
      </c>
      <c r="E28" s="241">
        <v>5.3844863124712723E-4</v>
      </c>
      <c r="F28" s="241">
        <v>5.6957384462490851E-4</v>
      </c>
      <c r="I28" s="37">
        <v>652848</v>
      </c>
      <c r="J28" s="201">
        <v>599950</v>
      </c>
      <c r="K28" s="182">
        <v>526359</v>
      </c>
      <c r="L28" s="182">
        <v>450735.30986182659</v>
      </c>
      <c r="M28" s="182">
        <v>406124.70216994319</v>
      </c>
      <c r="N28" s="182"/>
      <c r="O28" s="182"/>
      <c r="P28" s="182"/>
      <c r="Q28" s="182"/>
    </row>
    <row r="29" spans="1:17">
      <c r="A29" s="110" t="s">
        <v>314</v>
      </c>
      <c r="B29" s="184">
        <v>4.2165574999999999E-4</v>
      </c>
      <c r="C29" s="200">
        <v>2.0000000000000001E-4</v>
      </c>
      <c r="D29" s="241">
        <v>4.3801567586377162E-4</v>
      </c>
      <c r="E29" s="241">
        <v>4.2076077079371239E-4</v>
      </c>
      <c r="F29" s="241">
        <v>4.0939715338956362E-4</v>
      </c>
      <c r="I29" s="37">
        <v>566090</v>
      </c>
      <c r="J29" s="201">
        <v>320245</v>
      </c>
      <c r="K29" s="182">
        <v>417070</v>
      </c>
      <c r="L29" s="182">
        <v>352218.65338719334</v>
      </c>
      <c r="M29" s="182">
        <v>291913.37076952728</v>
      </c>
      <c r="N29" s="182"/>
      <c r="O29" s="182"/>
      <c r="P29" s="182"/>
      <c r="Q29" s="182"/>
    </row>
    <row r="30" spans="1:17">
      <c r="A30" s="110" t="s">
        <v>315</v>
      </c>
      <c r="B30" s="184">
        <v>2.0982082899999999E-4</v>
      </c>
      <c r="C30" s="200">
        <v>2.0000000000000001E-4</v>
      </c>
      <c r="D30" s="241">
        <v>2.4228161549437761E-4</v>
      </c>
      <c r="E30" s="241">
        <v>2.3948025948749955E-4</v>
      </c>
      <c r="F30" s="241">
        <v>2.8581564720623243E-4</v>
      </c>
      <c r="I30" s="37">
        <v>281693</v>
      </c>
      <c r="J30" s="201">
        <v>286032</v>
      </c>
      <c r="K30" s="182">
        <v>230696</v>
      </c>
      <c r="L30" s="182">
        <v>200468.97818855743</v>
      </c>
      <c r="M30" s="182">
        <v>203795.9145388685</v>
      </c>
      <c r="N30" s="182"/>
      <c r="O30" s="182"/>
      <c r="P30" s="182"/>
      <c r="Q30" s="182"/>
    </row>
    <row r="31" spans="1:17">
      <c r="A31" s="110" t="s">
        <v>316</v>
      </c>
      <c r="B31" s="184">
        <v>3.7598190199999998E-4</v>
      </c>
      <c r="C31" s="200">
        <v>2.9999999999999997E-4</v>
      </c>
      <c r="D31" s="241">
        <v>3.9672079220104818E-4</v>
      </c>
      <c r="E31" s="241">
        <v>4.9805368168046569E-4</v>
      </c>
      <c r="F31" s="241">
        <v>4.812888984390814E-4</v>
      </c>
      <c r="I31" s="37">
        <v>504771</v>
      </c>
      <c r="J31" s="201">
        <v>395653</v>
      </c>
      <c r="K31" s="182">
        <v>377750</v>
      </c>
      <c r="L31" s="182">
        <v>416920.66122070281</v>
      </c>
      <c r="M31" s="182">
        <v>343174.6507676582</v>
      </c>
      <c r="N31" s="182"/>
      <c r="O31" s="182"/>
      <c r="P31" s="182"/>
      <c r="Q31" s="182"/>
    </row>
    <row r="32" spans="1:17">
      <c r="A32" s="110" t="s">
        <v>317</v>
      </c>
      <c r="B32" s="184">
        <v>3.44160892E-4</v>
      </c>
      <c r="C32" s="200">
        <v>2.0000000000000001E-4</v>
      </c>
      <c r="D32" s="241">
        <v>3.1049686926070969E-4</v>
      </c>
      <c r="E32" s="241">
        <v>2.7814547751472339E-4</v>
      </c>
      <c r="F32" s="241">
        <v>2.5435718821644561E-4</v>
      </c>
      <c r="I32" s="37">
        <v>462050</v>
      </c>
      <c r="J32" s="201">
        <v>237344</v>
      </c>
      <c r="K32" s="182">
        <v>295649</v>
      </c>
      <c r="L32" s="182">
        <v>232835.38686665462</v>
      </c>
      <c r="M32" s="182">
        <v>181364.81377786794</v>
      </c>
      <c r="N32" s="182"/>
      <c r="O32" s="182"/>
      <c r="P32" s="182"/>
      <c r="Q32" s="182"/>
    </row>
    <row r="33" spans="1:17">
      <c r="A33" s="110" t="s">
        <v>318</v>
      </c>
      <c r="B33" s="184">
        <v>2.3151700599999999E-4</v>
      </c>
      <c r="C33" s="200">
        <v>2.0000000000000001E-4</v>
      </c>
      <c r="D33" s="241">
        <v>2.8805979663150242E-4</v>
      </c>
      <c r="E33" s="241">
        <v>2.7115328793433116E-4</v>
      </c>
      <c r="F33" s="241">
        <v>2.753714595168432E-4</v>
      </c>
      <c r="I33" s="37">
        <v>310821</v>
      </c>
      <c r="J33" s="201">
        <v>209885</v>
      </c>
      <c r="K33" s="182">
        <v>274285</v>
      </c>
      <c r="L33" s="182">
        <v>226982.36718377221</v>
      </c>
      <c r="M33" s="182">
        <v>196348.79666034732</v>
      </c>
      <c r="N33" s="182"/>
      <c r="O33" s="182"/>
      <c r="P33" s="182"/>
      <c r="Q33" s="182"/>
    </row>
    <row r="34" spans="1:17">
      <c r="A34" s="110" t="s">
        <v>319</v>
      </c>
      <c r="B34" s="184">
        <v>6.1195836299999997E-4</v>
      </c>
      <c r="C34" s="200">
        <v>5.0000000000000001E-4</v>
      </c>
      <c r="D34" s="241">
        <v>5.5020361216695784E-4</v>
      </c>
      <c r="E34" s="241">
        <v>5.2625027137732211E-4</v>
      </c>
      <c r="F34" s="241">
        <v>5.7552544497432758E-4</v>
      </c>
      <c r="I34" s="37">
        <v>821579</v>
      </c>
      <c r="J34" s="201">
        <v>693774</v>
      </c>
      <c r="K34" s="182">
        <v>523893</v>
      </c>
      <c r="L34" s="182">
        <v>440523.6989056053</v>
      </c>
      <c r="M34" s="182">
        <v>410368.00985680328</v>
      </c>
      <c r="N34" s="182"/>
      <c r="O34" s="182"/>
      <c r="P34" s="182"/>
      <c r="Q34" s="182"/>
    </row>
    <row r="35" spans="1:17">
      <c r="A35" s="110" t="s">
        <v>320</v>
      </c>
      <c r="B35" s="184">
        <v>6.5578198799999998E-4</v>
      </c>
      <c r="C35" s="200">
        <v>4.0000000000000002E-4</v>
      </c>
      <c r="D35" s="241">
        <v>5.3575533476954212E-4</v>
      </c>
      <c r="E35" s="241">
        <v>5.9236604302938256E-4</v>
      </c>
      <c r="F35" s="241">
        <v>5.8535739907228141E-4</v>
      </c>
      <c r="I35" s="37">
        <v>880414</v>
      </c>
      <c r="J35" s="201">
        <v>527982</v>
      </c>
      <c r="K35" s="182">
        <v>510136</v>
      </c>
      <c r="L35" s="182">
        <v>495869.52451855363</v>
      </c>
      <c r="M35" s="182">
        <v>417378.8708920005</v>
      </c>
      <c r="N35" s="182"/>
      <c r="O35" s="182"/>
      <c r="P35" s="182"/>
      <c r="Q35" s="182"/>
    </row>
    <row r="36" spans="1:17">
      <c r="A36" s="110" t="s">
        <v>321</v>
      </c>
      <c r="B36" s="184">
        <v>4.9857781400000005E-4</v>
      </c>
      <c r="C36" s="200">
        <v>2.9999999999999997E-4</v>
      </c>
      <c r="D36" s="241">
        <v>4.7066732465954596E-4</v>
      </c>
      <c r="E36" s="241">
        <v>4.5804113144173772E-4</v>
      </c>
      <c r="F36" s="241">
        <v>5.5160780676919308E-4</v>
      </c>
      <c r="I36" s="37">
        <v>669361</v>
      </c>
      <c r="J36" s="201">
        <v>358317</v>
      </c>
      <c r="K36" s="182">
        <v>448160</v>
      </c>
      <c r="L36" s="182">
        <v>383425.76035871322</v>
      </c>
      <c r="M36" s="182">
        <v>393313.85059722903</v>
      </c>
      <c r="N36" s="182"/>
      <c r="O36" s="182"/>
      <c r="P36" s="182"/>
      <c r="Q36" s="182"/>
    </row>
    <row r="37" spans="1:17">
      <c r="A37" s="110" t="s">
        <v>322</v>
      </c>
      <c r="B37" s="184">
        <v>2.08079355E-4</v>
      </c>
      <c r="C37" s="200">
        <v>2.0000000000000001E-4</v>
      </c>
      <c r="D37" s="241">
        <v>2.2213551044774667E-4</v>
      </c>
      <c r="E37" s="241">
        <v>2.1706075870283532E-4</v>
      </c>
      <c r="F37" s="241">
        <v>1.6721220373185468E-4</v>
      </c>
      <c r="I37" s="37">
        <v>279355</v>
      </c>
      <c r="J37" s="201">
        <v>276205</v>
      </c>
      <c r="K37" s="182">
        <v>211513</v>
      </c>
      <c r="L37" s="182">
        <v>181701.354134647</v>
      </c>
      <c r="M37" s="182">
        <v>119227.59728088486</v>
      </c>
      <c r="N37" s="182"/>
      <c r="O37" s="182"/>
      <c r="P37" s="182"/>
      <c r="Q37" s="182"/>
    </row>
    <row r="38" spans="1:17">
      <c r="A38" s="110" t="s">
        <v>323</v>
      </c>
      <c r="B38" s="184">
        <v>8.2802705E-5</v>
      </c>
      <c r="C38" s="200">
        <v>0</v>
      </c>
      <c r="D38" s="241">
        <v>8.3376295694305869E-5</v>
      </c>
      <c r="E38" s="241">
        <v>9.0420465385182016E-5</v>
      </c>
      <c r="F38" s="241">
        <v>5.4989786421733884E-5</v>
      </c>
      <c r="I38" s="37">
        <v>111166</v>
      </c>
      <c r="J38" s="201">
        <v>25071</v>
      </c>
      <c r="K38" s="182">
        <v>79389</v>
      </c>
      <c r="L38" s="182">
        <v>75690.642145386199</v>
      </c>
      <c r="M38" s="182">
        <v>39209.212657548764</v>
      </c>
      <c r="N38" s="182"/>
      <c r="O38" s="182"/>
      <c r="P38" s="182"/>
      <c r="Q38" s="182"/>
    </row>
    <row r="39" spans="1:17">
      <c r="A39" s="110" t="s">
        <v>324</v>
      </c>
      <c r="B39" s="184">
        <v>5.5876891399999999E-4</v>
      </c>
      <c r="C39" s="200">
        <v>4.0000000000000002E-4</v>
      </c>
      <c r="D39" s="241">
        <v>1.7954075356473333E-3</v>
      </c>
      <c r="E39" s="241">
        <v>1.5709777436809808E-3</v>
      </c>
      <c r="F39" s="241">
        <v>1.2649953220222924E-3</v>
      </c>
      <c r="I39" s="37">
        <v>750170</v>
      </c>
      <c r="J39" s="201">
        <v>623123</v>
      </c>
      <c r="K39" s="182">
        <v>1709552</v>
      </c>
      <c r="L39" s="182">
        <v>1315064.7120185909</v>
      </c>
      <c r="M39" s="182">
        <v>901982.48399773764</v>
      </c>
      <c r="N39" s="182"/>
      <c r="O39" s="182"/>
      <c r="P39" s="182"/>
      <c r="Q39" s="182"/>
    </row>
    <row r="40" spans="1:17">
      <c r="A40" s="110" t="s">
        <v>325</v>
      </c>
      <c r="B40" s="184">
        <v>5.6841256900000002E-4</v>
      </c>
      <c r="C40" s="200">
        <v>4.0000000000000002E-4</v>
      </c>
      <c r="D40" s="241">
        <v>6.7459603283273389E-4</v>
      </c>
      <c r="E40" s="241">
        <v>6.0544892470912738E-4</v>
      </c>
      <c r="F40" s="241">
        <v>5.4317450462237785E-4</v>
      </c>
      <c r="I40" s="37">
        <v>763117</v>
      </c>
      <c r="J40" s="201">
        <v>548158</v>
      </c>
      <c r="K40" s="182">
        <v>642337</v>
      </c>
      <c r="L40" s="182">
        <v>506820.82775525493</v>
      </c>
      <c r="M40" s="182">
        <v>387300.75405201444</v>
      </c>
      <c r="N40" s="182"/>
      <c r="O40" s="182"/>
      <c r="P40" s="182"/>
      <c r="Q40" s="182"/>
    </row>
    <row r="41" spans="1:17">
      <c r="A41" s="110" t="s">
        <v>326</v>
      </c>
      <c r="B41" s="184">
        <v>3.8408445000000002E-4</v>
      </c>
      <c r="C41" s="200">
        <v>2.0000000000000001E-4</v>
      </c>
      <c r="D41" s="241">
        <v>4.5776980330454806E-4</v>
      </c>
      <c r="E41" s="241">
        <v>3.1195565360738923E-4</v>
      </c>
      <c r="F41" s="241">
        <v>3.3613176311306459E-4</v>
      </c>
      <c r="I41" s="37">
        <v>515649</v>
      </c>
      <c r="J41" s="201">
        <v>292293</v>
      </c>
      <c r="K41" s="182">
        <v>435879</v>
      </c>
      <c r="L41" s="182">
        <v>261137.48397379514</v>
      </c>
      <c r="M41" s="182">
        <v>239672.31996938676</v>
      </c>
      <c r="N41" s="182"/>
      <c r="O41" s="182"/>
      <c r="P41" s="182"/>
      <c r="Q41" s="182"/>
    </row>
    <row r="42" spans="1:17">
      <c r="A42" s="110" t="s">
        <v>327</v>
      </c>
      <c r="B42" s="184">
        <v>6.10111864E-4</v>
      </c>
      <c r="C42" s="200">
        <v>5.0000000000000001E-4</v>
      </c>
      <c r="D42" s="241">
        <v>6.342909569537218E-4</v>
      </c>
      <c r="E42" s="241">
        <v>6.0280072001755026E-4</v>
      </c>
      <c r="F42" s="241">
        <v>5.2306996070080334E-4</v>
      </c>
      <c r="I42" s="37">
        <v>819100</v>
      </c>
      <c r="J42" s="201">
        <v>679152</v>
      </c>
      <c r="K42" s="182">
        <v>603959</v>
      </c>
      <c r="L42" s="182">
        <v>504603.71381583204</v>
      </c>
      <c r="M42" s="182">
        <v>372965.26883115317</v>
      </c>
      <c r="N42" s="182"/>
      <c r="O42" s="182"/>
      <c r="P42" s="182"/>
      <c r="Q42" s="182"/>
    </row>
    <row r="43" spans="1:17">
      <c r="A43" s="110" t="s">
        <v>328</v>
      </c>
      <c r="B43" s="184">
        <v>3.9219667999999998E-4</v>
      </c>
      <c r="C43" s="200">
        <v>0</v>
      </c>
      <c r="D43" s="241">
        <v>3.098175557731019E-4</v>
      </c>
      <c r="E43" s="241">
        <v>3.0574255798484286E-4</v>
      </c>
      <c r="F43" s="241">
        <v>2.9340389453670016E-4</v>
      </c>
      <c r="I43" s="37">
        <v>526540</v>
      </c>
      <c r="J43" s="201">
        <v>61432</v>
      </c>
      <c r="K43" s="182">
        <v>295002</v>
      </c>
      <c r="L43" s="182">
        <v>255936.71057470882</v>
      </c>
      <c r="M43" s="182">
        <v>209206.19031137362</v>
      </c>
      <c r="N43" s="182"/>
      <c r="O43" s="182"/>
      <c r="P43" s="182"/>
      <c r="Q43" s="182"/>
    </row>
    <row r="44" spans="1:17">
      <c r="A44" s="110" t="s">
        <v>329</v>
      </c>
      <c r="B44" s="184">
        <v>3.0209661799999999E-4</v>
      </c>
      <c r="C44" s="200">
        <v>2.9999999999999997E-4</v>
      </c>
      <c r="D44" s="241">
        <v>2.6753715292191719E-4</v>
      </c>
      <c r="E44" s="241">
        <v>3.1059581300665358E-4</v>
      </c>
      <c r="F44" s="241">
        <v>3.2535903880629943E-4</v>
      </c>
      <c r="I44" s="37">
        <v>405577</v>
      </c>
      <c r="J44" s="201">
        <v>390431</v>
      </c>
      <c r="K44" s="182">
        <v>254744</v>
      </c>
      <c r="L44" s="182">
        <v>259999.93007121491</v>
      </c>
      <c r="M44" s="182">
        <v>231991.7913780633</v>
      </c>
      <c r="N44" s="182"/>
      <c r="O44" s="182"/>
      <c r="P44" s="182"/>
      <c r="Q44" s="182"/>
    </row>
    <row r="45" spans="1:17">
      <c r="A45" s="110" t="s">
        <v>330</v>
      </c>
      <c r="B45" s="184">
        <v>4.5286895700000001E-4</v>
      </c>
      <c r="C45" s="200">
        <v>2.9999999999999997E-4</v>
      </c>
      <c r="D45" s="241">
        <v>3.7882534194164303E-4</v>
      </c>
      <c r="E45" s="241">
        <v>3.3498091781340608E-4</v>
      </c>
      <c r="F45" s="241">
        <v>2.9115760086671511E-4</v>
      </c>
      <c r="I45" s="37">
        <v>607995</v>
      </c>
      <c r="J45" s="201">
        <v>469171</v>
      </c>
      <c r="K45" s="182">
        <v>360710</v>
      </c>
      <c r="L45" s="182">
        <v>280412.26982384367</v>
      </c>
      <c r="M45" s="182">
        <v>207604.66196189396</v>
      </c>
      <c r="N45" s="182"/>
      <c r="O45" s="182"/>
      <c r="P45" s="182"/>
      <c r="Q45" s="182"/>
    </row>
    <row r="46" spans="1:17">
      <c r="A46" s="110" t="s">
        <v>331</v>
      </c>
      <c r="B46" s="184">
        <v>3.4365885899999998E-4</v>
      </c>
      <c r="C46" s="200">
        <v>2.0000000000000001E-4</v>
      </c>
      <c r="D46" s="241">
        <v>4.627591550184553E-4</v>
      </c>
      <c r="E46" s="241">
        <v>4.6630649635461891E-4</v>
      </c>
      <c r="F46" s="241">
        <v>4.689579965270713E-4</v>
      </c>
      <c r="I46" s="37">
        <v>461376</v>
      </c>
      <c r="J46" s="201">
        <v>328536</v>
      </c>
      <c r="K46" s="182">
        <v>440630</v>
      </c>
      <c r="L46" s="182">
        <v>390344.69371005462</v>
      </c>
      <c r="M46" s="182">
        <v>334381.90111268585</v>
      </c>
      <c r="N46" s="182"/>
      <c r="O46" s="182"/>
      <c r="P46" s="182"/>
      <c r="Q46" s="182"/>
    </row>
    <row r="47" spans="1:17">
      <c r="A47" s="110" t="s">
        <v>332</v>
      </c>
      <c r="B47" s="184">
        <v>1.1292022799999999E-4</v>
      </c>
      <c r="C47" s="200">
        <v>1E-4</v>
      </c>
      <c r="D47" s="241">
        <v>1.1417269818490893E-4</v>
      </c>
      <c r="E47" s="241">
        <v>1.1414887975728229E-4</v>
      </c>
      <c r="F47" s="241">
        <v>2.8103505138803777E-4</v>
      </c>
      <c r="I47" s="37">
        <v>151600</v>
      </c>
      <c r="J47" s="201">
        <v>130841</v>
      </c>
      <c r="K47" s="182">
        <v>108713</v>
      </c>
      <c r="L47" s="182">
        <v>95553.954152868988</v>
      </c>
      <c r="M47" s="182">
        <v>200386.97471876733</v>
      </c>
      <c r="N47" s="182"/>
      <c r="O47" s="182"/>
      <c r="P47" s="182"/>
      <c r="Q47" s="182"/>
    </row>
    <row r="48" spans="1:17">
      <c r="A48" s="110" t="s">
        <v>333</v>
      </c>
      <c r="B48" s="184">
        <v>3.5710128199999998E-4</v>
      </c>
      <c r="C48" s="200">
        <v>2.0000000000000001E-4</v>
      </c>
      <c r="D48" s="241">
        <v>4.9135722358388317E-4</v>
      </c>
      <c r="E48" s="241">
        <v>4.4254859792218731E-4</v>
      </c>
      <c r="F48" s="241">
        <v>4.2092525322604354E-4</v>
      </c>
      <c r="I48" s="37">
        <v>479423</v>
      </c>
      <c r="J48" s="201">
        <v>269570</v>
      </c>
      <c r="K48" s="182">
        <v>467861</v>
      </c>
      <c r="L48" s="182">
        <v>370457.45987473556</v>
      </c>
      <c r="M48" s="182">
        <v>300133.50699079433</v>
      </c>
      <c r="N48" s="182"/>
      <c r="O48" s="182"/>
      <c r="P48" s="182"/>
      <c r="Q48" s="182"/>
    </row>
    <row r="49" spans="1:17">
      <c r="A49" s="110" t="s">
        <v>334</v>
      </c>
      <c r="B49" s="184">
        <v>1.4884763099999999E-4</v>
      </c>
      <c r="C49" s="200">
        <v>1E-4</v>
      </c>
      <c r="D49" s="241">
        <v>1.5041733208117446E-4</v>
      </c>
      <c r="E49" s="241">
        <v>1.4580939981488245E-4</v>
      </c>
      <c r="F49" s="241">
        <v>1.312447736862706E-4</v>
      </c>
      <c r="I49" s="37">
        <v>199834</v>
      </c>
      <c r="J49" s="201">
        <v>198690</v>
      </c>
      <c r="K49" s="182">
        <v>143224</v>
      </c>
      <c r="L49" s="182">
        <v>122056.52753064559</v>
      </c>
      <c r="M49" s="182">
        <v>93581.302994564758</v>
      </c>
      <c r="N49" s="182"/>
      <c r="O49" s="182"/>
      <c r="P49" s="182"/>
      <c r="Q49" s="182"/>
    </row>
    <row r="50" spans="1:17">
      <c r="A50" s="110" t="s">
        <v>335</v>
      </c>
      <c r="B50" s="184">
        <v>0.15922879164000001</v>
      </c>
      <c r="C50" s="200">
        <v>0.1714</v>
      </c>
      <c r="D50" s="241">
        <v>0.16331657745146283</v>
      </c>
      <c r="E50" s="241">
        <v>0.16509579569102234</v>
      </c>
      <c r="F50" s="241">
        <v>0.16591582583331591</v>
      </c>
      <c r="I50" s="37">
        <v>213771131</v>
      </c>
      <c r="J50" s="201">
        <v>237462672</v>
      </c>
      <c r="K50" s="182">
        <v>155506815</v>
      </c>
      <c r="L50" s="182">
        <v>138201563.3435761</v>
      </c>
      <c r="M50" s="182">
        <v>118303278.25427642</v>
      </c>
      <c r="N50" s="182"/>
      <c r="O50" s="182"/>
      <c r="P50" s="182"/>
      <c r="Q50" s="182"/>
    </row>
    <row r="51" spans="1:17">
      <c r="A51" s="110" t="s">
        <v>294</v>
      </c>
      <c r="B51" s="184">
        <v>2.0035632663E-2</v>
      </c>
      <c r="C51" s="200">
        <v>2.1499999999999998E-2</v>
      </c>
      <c r="D51" s="241">
        <v>2.0160815786057683E-2</v>
      </c>
      <c r="E51" s="241">
        <v>2.023874532014364E-2</v>
      </c>
      <c r="F51" s="241">
        <v>2.0476455133151522E-2</v>
      </c>
      <c r="I51" s="37">
        <v>26898652</v>
      </c>
      <c r="J51" s="201">
        <v>29748396</v>
      </c>
      <c r="K51" s="182">
        <v>19196730</v>
      </c>
      <c r="L51" s="182">
        <v>16941838.056401365</v>
      </c>
      <c r="M51" s="182">
        <v>14600365.86707752</v>
      </c>
      <c r="N51" s="182"/>
      <c r="O51" s="182"/>
      <c r="P51" s="182"/>
      <c r="Q51" s="182"/>
    </row>
    <row r="52" spans="1:17">
      <c r="A52" s="110" t="s">
        <v>306</v>
      </c>
      <c r="B52" s="184">
        <v>3.9558786259999996E-3</v>
      </c>
      <c r="C52" s="200">
        <v>4.5999999999999999E-3</v>
      </c>
      <c r="D52" s="241">
        <v>4.0622989444898221E-3</v>
      </c>
      <c r="E52" s="241">
        <v>4.1337233331159469E-3</v>
      </c>
      <c r="F52" s="241">
        <v>4.3074444527166876E-3</v>
      </c>
      <c r="I52" s="37">
        <v>5310928</v>
      </c>
      <c r="J52" s="201">
        <v>6348550</v>
      </c>
      <c r="K52" s="182">
        <v>3868041</v>
      </c>
      <c r="L52" s="182">
        <v>3460336.9051434398</v>
      </c>
      <c r="M52" s="182">
        <v>3071345.6357796984</v>
      </c>
      <c r="N52" s="182"/>
      <c r="O52" s="182"/>
      <c r="P52" s="182"/>
      <c r="Q52" s="182"/>
    </row>
    <row r="53" spans="1:17">
      <c r="A53" s="110" t="s">
        <v>307</v>
      </c>
      <c r="B53" s="183">
        <v>6.0281778349999997E-3</v>
      </c>
      <c r="C53" s="200">
        <v>6.4000000000000003E-3</v>
      </c>
      <c r="D53" s="241">
        <v>6.0458883242712124E-3</v>
      </c>
      <c r="E53" s="241">
        <v>5.9312780393357906E-3</v>
      </c>
      <c r="F53" s="241">
        <v>6.1307097177439908E-3</v>
      </c>
      <c r="I53" s="37">
        <v>8093074</v>
      </c>
      <c r="J53" s="201">
        <v>8831661</v>
      </c>
      <c r="K53" s="182">
        <v>5756775</v>
      </c>
      <c r="L53" s="182">
        <v>4965067.9877998233</v>
      </c>
      <c r="M53" s="182">
        <v>4371391.3741846234</v>
      </c>
      <c r="N53" s="182"/>
      <c r="O53" s="182"/>
      <c r="P53" s="182"/>
      <c r="Q53" s="182"/>
    </row>
  </sheetData>
  <mergeCells count="2">
    <mergeCell ref="B1:G1"/>
    <mergeCell ref="I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4"/>
  <sheetViews>
    <sheetView workbookViewId="0">
      <selection activeCell="N7" sqref="N7"/>
    </sheetView>
  </sheetViews>
  <sheetFormatPr defaultRowHeight="12.75"/>
  <cols>
    <col min="1" max="1" width="39.7109375" style="329" bestFit="1" customWidth="1"/>
    <col min="2" max="8" width="9.140625" style="329"/>
    <col min="9" max="9" width="11.140625" style="329" customWidth="1"/>
    <col min="10" max="10" width="12.85546875" style="329" customWidth="1"/>
    <col min="11" max="11" width="13.85546875" style="331" customWidth="1"/>
    <col min="12" max="12" width="15.28515625" style="329" bestFit="1" customWidth="1"/>
    <col min="13" max="13" width="13.5703125" style="329" bestFit="1" customWidth="1"/>
    <col min="14" max="16384" width="9.140625" style="329"/>
  </cols>
  <sheetData>
    <row r="1" spans="1:14">
      <c r="B1" s="414" t="s">
        <v>85</v>
      </c>
      <c r="C1" s="414"/>
      <c r="D1" s="414"/>
      <c r="E1" s="414"/>
      <c r="F1" s="414"/>
      <c r="G1" s="414"/>
      <c r="I1" s="414" t="s">
        <v>389</v>
      </c>
      <c r="J1" s="414"/>
      <c r="K1" s="414"/>
      <c r="L1" s="414"/>
      <c r="M1" s="414"/>
      <c r="N1" s="414"/>
    </row>
    <row r="2" spans="1:14">
      <c r="B2" s="329">
        <v>18</v>
      </c>
      <c r="C2" s="329">
        <v>19</v>
      </c>
      <c r="D2" s="329">
        <v>20</v>
      </c>
      <c r="E2" s="329">
        <v>21</v>
      </c>
      <c r="F2" s="329">
        <v>22</v>
      </c>
      <c r="G2" s="329">
        <v>23</v>
      </c>
      <c r="I2" s="329">
        <v>18</v>
      </c>
      <c r="J2" s="329">
        <v>19</v>
      </c>
      <c r="K2" s="331">
        <v>20</v>
      </c>
      <c r="L2" s="329">
        <v>21</v>
      </c>
      <c r="M2" s="329">
        <v>22</v>
      </c>
      <c r="N2" s="329">
        <v>23</v>
      </c>
    </row>
    <row r="3" spans="1:14">
      <c r="A3" s="110" t="s">
        <v>289</v>
      </c>
      <c r="B3" s="108">
        <v>0</v>
      </c>
      <c r="C3" s="330">
        <v>0</v>
      </c>
      <c r="D3" s="330">
        <v>0</v>
      </c>
      <c r="E3" s="330">
        <v>0</v>
      </c>
      <c r="F3" s="330">
        <v>0</v>
      </c>
      <c r="I3" s="78">
        <v>1625789</v>
      </c>
      <c r="J3" s="332">
        <v>1693979</v>
      </c>
      <c r="K3" s="331">
        <v>1586016</v>
      </c>
      <c r="L3" s="331">
        <v>1902453</v>
      </c>
      <c r="M3" s="331">
        <v>1797675</v>
      </c>
    </row>
    <row r="4" spans="1:14">
      <c r="A4" s="110" t="s">
        <v>295</v>
      </c>
      <c r="B4" s="108">
        <v>0</v>
      </c>
      <c r="C4" s="330">
        <v>0</v>
      </c>
      <c r="D4" s="330">
        <v>0</v>
      </c>
      <c r="E4" s="330">
        <v>0</v>
      </c>
      <c r="F4" s="330">
        <v>0</v>
      </c>
      <c r="I4" s="78">
        <v>1137073</v>
      </c>
      <c r="J4" s="332">
        <v>1118922</v>
      </c>
      <c r="K4" s="331">
        <v>1151353</v>
      </c>
      <c r="L4" s="331">
        <v>1378204</v>
      </c>
      <c r="M4" s="331">
        <v>1281511</v>
      </c>
    </row>
    <row r="5" spans="1:14">
      <c r="A5" s="110" t="s">
        <v>296</v>
      </c>
      <c r="B5" s="108">
        <v>0</v>
      </c>
      <c r="C5" s="330">
        <v>0</v>
      </c>
      <c r="D5" s="330">
        <v>0</v>
      </c>
      <c r="E5" s="330">
        <v>0</v>
      </c>
      <c r="F5" s="330">
        <v>0</v>
      </c>
      <c r="I5" s="78">
        <v>524034</v>
      </c>
      <c r="J5" s="332">
        <v>489771</v>
      </c>
      <c r="K5" s="331">
        <v>515938</v>
      </c>
      <c r="L5" s="331">
        <v>613592</v>
      </c>
      <c r="M5" s="331">
        <v>512890</v>
      </c>
    </row>
    <row r="6" spans="1:14">
      <c r="A6" s="110" t="s">
        <v>297</v>
      </c>
      <c r="B6" s="108">
        <v>0</v>
      </c>
      <c r="C6" s="330">
        <v>0</v>
      </c>
      <c r="D6" s="330">
        <v>0</v>
      </c>
      <c r="E6" s="330">
        <v>0</v>
      </c>
      <c r="F6" s="330">
        <v>0</v>
      </c>
      <c r="I6" s="78">
        <v>672646</v>
      </c>
      <c r="J6" s="332">
        <v>669078</v>
      </c>
      <c r="K6" s="331">
        <v>658016</v>
      </c>
      <c r="L6" s="331">
        <v>795029</v>
      </c>
      <c r="M6" s="331">
        <v>729090</v>
      </c>
    </row>
    <row r="7" spans="1:14">
      <c r="A7" s="110" t="s">
        <v>298</v>
      </c>
      <c r="B7" s="108">
        <v>0</v>
      </c>
      <c r="C7" s="330">
        <v>0</v>
      </c>
      <c r="D7" s="330">
        <v>0</v>
      </c>
      <c r="E7" s="330">
        <v>0</v>
      </c>
      <c r="F7" s="330">
        <v>0</v>
      </c>
      <c r="I7" s="78">
        <v>471327</v>
      </c>
      <c r="J7" s="332">
        <v>482567</v>
      </c>
      <c r="K7" s="331">
        <v>478646</v>
      </c>
      <c r="L7" s="331">
        <v>584090</v>
      </c>
      <c r="M7" s="331">
        <v>517522</v>
      </c>
    </row>
    <row r="8" spans="1:14">
      <c r="A8" s="110" t="s">
        <v>290</v>
      </c>
      <c r="B8" s="108">
        <v>0</v>
      </c>
      <c r="C8" s="330">
        <v>0</v>
      </c>
      <c r="D8" s="330">
        <v>0</v>
      </c>
      <c r="E8" s="330">
        <v>0</v>
      </c>
      <c r="F8" s="330">
        <v>0</v>
      </c>
      <c r="I8" s="78">
        <v>4092142</v>
      </c>
      <c r="J8" s="332">
        <v>4261072</v>
      </c>
      <c r="K8" s="331">
        <v>4140482</v>
      </c>
      <c r="L8" s="331">
        <v>4949937</v>
      </c>
      <c r="M8" s="331">
        <v>4603827</v>
      </c>
    </row>
    <row r="9" spans="1:14">
      <c r="A9" s="110" t="s">
        <v>299</v>
      </c>
      <c r="B9" s="108">
        <v>0</v>
      </c>
      <c r="C9" s="330">
        <v>0</v>
      </c>
      <c r="D9" s="330">
        <v>0</v>
      </c>
      <c r="E9" s="330">
        <v>0</v>
      </c>
      <c r="F9" s="330">
        <v>0</v>
      </c>
      <c r="I9" s="78">
        <v>685414</v>
      </c>
      <c r="J9" s="332">
        <v>778545</v>
      </c>
      <c r="K9" s="331">
        <v>711323</v>
      </c>
      <c r="L9" s="331">
        <v>852557</v>
      </c>
      <c r="M9" s="331">
        <v>756236</v>
      </c>
    </row>
    <row r="10" spans="1:14">
      <c r="A10" s="110" t="s">
        <v>291</v>
      </c>
      <c r="B10" s="108">
        <v>0</v>
      </c>
      <c r="C10" s="330">
        <v>0</v>
      </c>
      <c r="D10" s="330">
        <v>0</v>
      </c>
      <c r="E10" s="330">
        <v>0</v>
      </c>
      <c r="F10" s="330">
        <v>0</v>
      </c>
      <c r="I10" s="78">
        <v>4260124</v>
      </c>
      <c r="J10" s="332">
        <v>4446595</v>
      </c>
      <c r="K10" s="331">
        <v>4276086</v>
      </c>
      <c r="L10" s="331">
        <v>5195482</v>
      </c>
      <c r="M10" s="331">
        <v>4885294</v>
      </c>
    </row>
    <row r="11" spans="1:14">
      <c r="A11" s="110" t="s">
        <v>300</v>
      </c>
      <c r="B11" s="108">
        <v>0</v>
      </c>
      <c r="C11" s="330">
        <v>0</v>
      </c>
      <c r="D11" s="330">
        <v>0</v>
      </c>
      <c r="E11" s="330">
        <v>0</v>
      </c>
      <c r="F11" s="330">
        <v>0</v>
      </c>
      <c r="I11" s="78">
        <v>657223</v>
      </c>
      <c r="J11" s="332">
        <v>706206</v>
      </c>
      <c r="K11" s="331">
        <v>634530</v>
      </c>
      <c r="L11" s="331">
        <v>737431</v>
      </c>
      <c r="M11" s="331">
        <v>673595</v>
      </c>
    </row>
    <row r="12" spans="1:14">
      <c r="A12" s="110" t="s">
        <v>301</v>
      </c>
      <c r="B12" s="108">
        <v>0</v>
      </c>
      <c r="C12" s="330">
        <v>0</v>
      </c>
      <c r="D12" s="330">
        <v>0</v>
      </c>
      <c r="E12" s="330">
        <v>0</v>
      </c>
      <c r="F12" s="330">
        <v>0</v>
      </c>
      <c r="I12" s="78">
        <v>713254</v>
      </c>
      <c r="J12" s="332">
        <v>698619</v>
      </c>
      <c r="K12" s="331">
        <v>702851</v>
      </c>
      <c r="L12" s="331">
        <v>859809</v>
      </c>
      <c r="M12" s="331">
        <v>789890</v>
      </c>
    </row>
    <row r="13" spans="1:14">
      <c r="A13" s="110" t="s">
        <v>302</v>
      </c>
      <c r="B13" s="108">
        <v>0</v>
      </c>
      <c r="C13" s="330">
        <v>0</v>
      </c>
      <c r="D13" s="330">
        <v>0</v>
      </c>
      <c r="E13" s="330">
        <v>0</v>
      </c>
      <c r="F13" s="330">
        <v>0</v>
      </c>
      <c r="I13" s="78">
        <v>554372</v>
      </c>
      <c r="J13" s="332">
        <v>515603</v>
      </c>
      <c r="K13" s="331">
        <v>519618</v>
      </c>
      <c r="L13" s="331">
        <v>661370</v>
      </c>
      <c r="M13" s="331">
        <v>607558</v>
      </c>
    </row>
    <row r="14" spans="1:14">
      <c r="A14" s="110" t="s">
        <v>303</v>
      </c>
      <c r="B14" s="108">
        <v>0</v>
      </c>
      <c r="C14" s="330">
        <v>0</v>
      </c>
      <c r="D14" s="330">
        <v>0</v>
      </c>
      <c r="E14" s="330">
        <v>0</v>
      </c>
      <c r="F14" s="330">
        <v>0</v>
      </c>
      <c r="I14" s="78">
        <v>1018989</v>
      </c>
      <c r="J14" s="332">
        <v>1031763</v>
      </c>
      <c r="K14" s="331">
        <v>1020647</v>
      </c>
      <c r="L14" s="331">
        <v>1262840</v>
      </c>
      <c r="M14" s="331">
        <v>1180771</v>
      </c>
    </row>
    <row r="15" spans="1:14">
      <c r="A15" s="110" t="s">
        <v>304</v>
      </c>
      <c r="B15" s="108">
        <v>0</v>
      </c>
      <c r="C15" s="330">
        <v>0</v>
      </c>
      <c r="D15" s="330">
        <v>0</v>
      </c>
      <c r="E15" s="330">
        <v>0</v>
      </c>
      <c r="F15" s="330">
        <v>0</v>
      </c>
      <c r="I15" s="78">
        <v>984804</v>
      </c>
      <c r="J15" s="332">
        <v>1038149</v>
      </c>
      <c r="K15" s="331">
        <v>1001617</v>
      </c>
      <c r="L15" s="331">
        <v>1198187</v>
      </c>
      <c r="M15" s="331">
        <v>1054545</v>
      </c>
    </row>
    <row r="16" spans="1:14">
      <c r="A16" s="110" t="s">
        <v>305</v>
      </c>
      <c r="B16" s="108">
        <v>0</v>
      </c>
      <c r="C16" s="330">
        <v>0</v>
      </c>
      <c r="D16" s="330">
        <v>0</v>
      </c>
      <c r="E16" s="330">
        <v>0</v>
      </c>
      <c r="F16" s="330">
        <v>0</v>
      </c>
      <c r="I16" s="78">
        <v>1710224</v>
      </c>
      <c r="J16" s="332">
        <v>1763742</v>
      </c>
      <c r="K16" s="331">
        <v>1472288</v>
      </c>
      <c r="L16" s="331">
        <v>1726943</v>
      </c>
      <c r="M16" s="331">
        <v>1534830</v>
      </c>
    </row>
    <row r="17" spans="1:13">
      <c r="A17" s="110" t="s">
        <v>287</v>
      </c>
      <c r="B17" s="108">
        <v>0</v>
      </c>
      <c r="C17" s="330">
        <v>0</v>
      </c>
      <c r="D17" s="330">
        <v>0</v>
      </c>
      <c r="E17" s="330">
        <v>0</v>
      </c>
      <c r="F17" s="330">
        <v>0</v>
      </c>
      <c r="I17" s="78">
        <v>2073966</v>
      </c>
      <c r="J17" s="332">
        <v>1837527</v>
      </c>
      <c r="K17" s="331">
        <v>2081494</v>
      </c>
      <c r="L17" s="331">
        <v>2263018</v>
      </c>
      <c r="M17" s="331">
        <v>411716</v>
      </c>
    </row>
    <row r="18" spans="1:13">
      <c r="A18" s="110" t="s">
        <v>288</v>
      </c>
      <c r="B18" s="108">
        <v>0</v>
      </c>
      <c r="C18" s="330">
        <v>0</v>
      </c>
      <c r="D18" s="330">
        <v>0</v>
      </c>
      <c r="E18" s="330">
        <v>0</v>
      </c>
      <c r="F18" s="330">
        <v>0</v>
      </c>
      <c r="I18" s="78">
        <v>4387</v>
      </c>
      <c r="J18" s="332">
        <v>5425</v>
      </c>
      <c r="L18" s="331">
        <v>0</v>
      </c>
      <c r="M18" s="331">
        <v>1220</v>
      </c>
    </row>
    <row r="19" spans="1:13">
      <c r="A19" s="110" t="s">
        <v>292</v>
      </c>
      <c r="B19" s="108">
        <v>0</v>
      </c>
      <c r="C19" s="330">
        <v>0</v>
      </c>
      <c r="D19" s="330">
        <v>0</v>
      </c>
      <c r="E19" s="330">
        <v>0</v>
      </c>
      <c r="F19" s="330">
        <v>0</v>
      </c>
      <c r="I19" s="78">
        <v>2239715</v>
      </c>
      <c r="J19" s="332">
        <v>2365278</v>
      </c>
      <c r="K19" s="331">
        <v>2160474</v>
      </c>
      <c r="L19" s="331">
        <v>2523392</v>
      </c>
      <c r="M19" s="331">
        <v>2268798</v>
      </c>
    </row>
    <row r="20" spans="1:13">
      <c r="A20" s="110" t="s">
        <v>293</v>
      </c>
      <c r="B20" s="108">
        <v>0</v>
      </c>
      <c r="C20" s="330">
        <v>0</v>
      </c>
      <c r="D20" s="330">
        <v>0</v>
      </c>
      <c r="E20" s="330">
        <v>0</v>
      </c>
      <c r="F20" s="330">
        <v>0</v>
      </c>
      <c r="I20" s="78">
        <v>2975101</v>
      </c>
      <c r="J20" s="332">
        <v>3109108</v>
      </c>
      <c r="K20" s="331">
        <v>3083644</v>
      </c>
      <c r="L20" s="331">
        <v>3655521</v>
      </c>
      <c r="M20" s="331">
        <v>3287662</v>
      </c>
    </row>
    <row r="21" spans="1:13">
      <c r="A21" s="110" t="s">
        <v>189</v>
      </c>
      <c r="B21" s="108">
        <v>0</v>
      </c>
      <c r="C21" s="330">
        <v>0</v>
      </c>
      <c r="D21" s="330">
        <v>0</v>
      </c>
      <c r="E21" s="330">
        <v>0</v>
      </c>
      <c r="F21" s="330">
        <v>0</v>
      </c>
      <c r="I21" s="78">
        <v>338506</v>
      </c>
      <c r="J21" s="332">
        <v>310801</v>
      </c>
      <c r="K21" s="331">
        <v>345434</v>
      </c>
      <c r="L21" s="331">
        <v>435894</v>
      </c>
      <c r="M21" s="331">
        <v>351988</v>
      </c>
    </row>
    <row r="22" spans="1:13">
      <c r="A22" s="110" t="s">
        <v>190</v>
      </c>
      <c r="B22" s="108">
        <v>0</v>
      </c>
      <c r="C22" s="330">
        <v>0</v>
      </c>
      <c r="D22" s="330">
        <v>0</v>
      </c>
      <c r="E22" s="330">
        <v>0</v>
      </c>
      <c r="F22" s="330">
        <v>0</v>
      </c>
      <c r="I22" s="78">
        <v>112757</v>
      </c>
      <c r="J22" s="332">
        <v>89315</v>
      </c>
      <c r="K22" s="331">
        <v>105789</v>
      </c>
      <c r="L22" s="331">
        <v>122119</v>
      </c>
      <c r="M22" s="331">
        <v>118570</v>
      </c>
    </row>
    <row r="23" spans="1:13">
      <c r="A23" s="110" t="s">
        <v>308</v>
      </c>
      <c r="B23" s="108">
        <v>0</v>
      </c>
      <c r="C23" s="330">
        <v>0</v>
      </c>
      <c r="D23" s="330">
        <v>0</v>
      </c>
      <c r="E23" s="330">
        <v>0</v>
      </c>
      <c r="F23" s="330">
        <v>0</v>
      </c>
      <c r="I23" s="78">
        <v>54791</v>
      </c>
      <c r="J23" s="332">
        <v>28126</v>
      </c>
      <c r="K23" s="331">
        <v>40949</v>
      </c>
      <c r="L23" s="331">
        <v>51323</v>
      </c>
      <c r="M23" s="331">
        <v>64151</v>
      </c>
    </row>
    <row r="24" spans="1:13">
      <c r="A24" s="110" t="s">
        <v>309</v>
      </c>
      <c r="B24" s="108">
        <v>0</v>
      </c>
      <c r="C24" s="330">
        <v>0</v>
      </c>
      <c r="D24" s="330">
        <v>0</v>
      </c>
      <c r="E24" s="330">
        <v>0</v>
      </c>
      <c r="F24" s="330">
        <v>0</v>
      </c>
      <c r="I24" s="78">
        <v>68605</v>
      </c>
      <c r="J24" s="332">
        <v>40357</v>
      </c>
      <c r="K24" s="331">
        <v>52388</v>
      </c>
      <c r="L24" s="331">
        <v>56087</v>
      </c>
      <c r="M24" s="331">
        <v>46187</v>
      </c>
    </row>
    <row r="25" spans="1:13">
      <c r="A25" s="110" t="s">
        <v>310</v>
      </c>
      <c r="B25" s="108">
        <v>0</v>
      </c>
      <c r="C25" s="330">
        <v>0</v>
      </c>
      <c r="D25" s="330">
        <v>0</v>
      </c>
      <c r="E25" s="330">
        <v>0</v>
      </c>
      <c r="F25" s="330">
        <v>0</v>
      </c>
      <c r="I25" s="78">
        <v>47275</v>
      </c>
      <c r="J25" s="332">
        <v>27721</v>
      </c>
      <c r="K25" s="331">
        <v>51239</v>
      </c>
      <c r="L25" s="331">
        <v>57841</v>
      </c>
      <c r="M25" s="331">
        <v>49772</v>
      </c>
    </row>
    <row r="26" spans="1:13">
      <c r="A26" s="110" t="s">
        <v>311</v>
      </c>
      <c r="B26" s="108">
        <v>0</v>
      </c>
      <c r="C26" s="330">
        <v>0</v>
      </c>
      <c r="D26" s="330">
        <v>0</v>
      </c>
      <c r="E26" s="330">
        <v>0</v>
      </c>
      <c r="F26" s="330">
        <v>0</v>
      </c>
      <c r="I26" s="78">
        <v>11304</v>
      </c>
      <c r="J26" s="332">
        <v>1604</v>
      </c>
      <c r="K26" s="331">
        <v>36266</v>
      </c>
      <c r="L26" s="331">
        <v>44866</v>
      </c>
      <c r="M26" s="331">
        <v>38724</v>
      </c>
    </row>
    <row r="27" spans="1:13">
      <c r="A27" s="110" t="s">
        <v>312</v>
      </c>
      <c r="B27" s="108">
        <v>0</v>
      </c>
      <c r="C27" s="330">
        <v>0</v>
      </c>
      <c r="D27" s="330">
        <v>0</v>
      </c>
      <c r="E27" s="330">
        <v>0</v>
      </c>
      <c r="F27" s="330">
        <v>0</v>
      </c>
      <c r="I27" s="78">
        <v>51662</v>
      </c>
      <c r="J27" s="332">
        <v>35153</v>
      </c>
      <c r="K27" s="331">
        <v>59698</v>
      </c>
      <c r="L27" s="331">
        <v>75647</v>
      </c>
      <c r="M27" s="331">
        <v>65567</v>
      </c>
    </row>
    <row r="28" spans="1:13">
      <c r="A28" s="110" t="s">
        <v>313</v>
      </c>
      <c r="B28" s="108">
        <v>0</v>
      </c>
      <c r="C28" s="330">
        <v>0</v>
      </c>
      <c r="D28" s="330">
        <v>0</v>
      </c>
      <c r="E28" s="330">
        <v>0</v>
      </c>
      <c r="F28" s="330">
        <v>0</v>
      </c>
      <c r="I28" s="78">
        <v>90349</v>
      </c>
      <c r="J28" s="332">
        <v>69862</v>
      </c>
      <c r="K28" s="331">
        <v>93464</v>
      </c>
      <c r="L28" s="331">
        <v>124468</v>
      </c>
      <c r="M28" s="331">
        <v>90423</v>
      </c>
    </row>
    <row r="29" spans="1:13">
      <c r="A29" s="110" t="s">
        <v>314</v>
      </c>
      <c r="B29" s="108">
        <v>0</v>
      </c>
      <c r="C29" s="330">
        <v>0</v>
      </c>
      <c r="D29" s="330">
        <v>0</v>
      </c>
      <c r="E29" s="330">
        <v>0</v>
      </c>
      <c r="F29" s="330">
        <v>0</v>
      </c>
      <c r="I29" s="78">
        <v>51007</v>
      </c>
      <c r="J29" s="332">
        <v>21395</v>
      </c>
      <c r="K29" s="331">
        <v>58244</v>
      </c>
      <c r="L29" s="331">
        <v>74857</v>
      </c>
      <c r="M29" s="331">
        <v>59101</v>
      </c>
    </row>
    <row r="30" spans="1:13">
      <c r="A30" s="110" t="s">
        <v>315</v>
      </c>
      <c r="B30" s="108">
        <v>0</v>
      </c>
      <c r="C30" s="330">
        <v>0</v>
      </c>
      <c r="D30" s="330">
        <v>0</v>
      </c>
      <c r="E30" s="330">
        <v>0</v>
      </c>
      <c r="F30" s="330">
        <v>0</v>
      </c>
      <c r="I30" s="78">
        <v>44369</v>
      </c>
      <c r="J30" s="332">
        <v>31809</v>
      </c>
      <c r="K30" s="331">
        <v>38863</v>
      </c>
      <c r="L30" s="331">
        <v>48630</v>
      </c>
      <c r="M30" s="331">
        <v>45244</v>
      </c>
    </row>
    <row r="31" spans="1:13">
      <c r="A31" s="110" t="s">
        <v>316</v>
      </c>
      <c r="B31" s="108">
        <v>0</v>
      </c>
      <c r="C31" s="330">
        <v>0</v>
      </c>
      <c r="D31" s="330">
        <v>0</v>
      </c>
      <c r="E31" s="330">
        <v>0</v>
      </c>
      <c r="F31" s="330">
        <v>0</v>
      </c>
      <c r="I31" s="78">
        <v>54350</v>
      </c>
      <c r="J31" s="332">
        <v>30661</v>
      </c>
      <c r="K31" s="331">
        <v>64898</v>
      </c>
      <c r="L31" s="331">
        <v>76804</v>
      </c>
      <c r="M31" s="331">
        <v>67105</v>
      </c>
    </row>
    <row r="32" spans="1:13">
      <c r="A32" s="110" t="s">
        <v>317</v>
      </c>
      <c r="B32" s="108">
        <v>0</v>
      </c>
      <c r="C32" s="330">
        <v>0</v>
      </c>
      <c r="D32" s="330">
        <v>0</v>
      </c>
      <c r="E32" s="330">
        <v>0</v>
      </c>
      <c r="F32" s="330">
        <v>0</v>
      </c>
      <c r="I32" s="78">
        <v>68181</v>
      </c>
      <c r="J32" s="332">
        <v>46292</v>
      </c>
      <c r="K32" s="331">
        <v>61309</v>
      </c>
      <c r="L32" s="331">
        <v>77520</v>
      </c>
      <c r="M32" s="331">
        <v>72095</v>
      </c>
    </row>
    <row r="33" spans="1:13">
      <c r="A33" s="110" t="s">
        <v>318</v>
      </c>
      <c r="B33" s="108">
        <v>0</v>
      </c>
      <c r="C33" s="330">
        <v>0</v>
      </c>
      <c r="D33" s="330">
        <v>0</v>
      </c>
      <c r="E33" s="330">
        <v>0</v>
      </c>
      <c r="F33" s="330">
        <v>0</v>
      </c>
      <c r="I33" s="78">
        <v>87275</v>
      </c>
      <c r="J33" s="332">
        <v>59336</v>
      </c>
      <c r="K33" s="331">
        <v>72694</v>
      </c>
      <c r="L33" s="331">
        <v>83649</v>
      </c>
      <c r="M33" s="331">
        <v>61915</v>
      </c>
    </row>
    <row r="34" spans="1:13">
      <c r="A34" s="110" t="s">
        <v>319</v>
      </c>
      <c r="B34" s="108">
        <v>0</v>
      </c>
      <c r="C34" s="330">
        <v>0</v>
      </c>
      <c r="D34" s="330">
        <v>0</v>
      </c>
      <c r="E34" s="330">
        <v>0</v>
      </c>
      <c r="F34" s="330">
        <v>0</v>
      </c>
      <c r="I34" s="78">
        <v>103230</v>
      </c>
      <c r="J34" s="332">
        <v>77830</v>
      </c>
      <c r="K34" s="331">
        <v>93655</v>
      </c>
      <c r="L34" s="331">
        <v>119155</v>
      </c>
      <c r="M34" s="331">
        <v>107495</v>
      </c>
    </row>
    <row r="35" spans="1:13">
      <c r="A35" s="110" t="s">
        <v>320</v>
      </c>
      <c r="B35" s="108">
        <v>0</v>
      </c>
      <c r="C35" s="330">
        <v>0</v>
      </c>
      <c r="D35" s="330">
        <v>0</v>
      </c>
      <c r="E35" s="330">
        <v>0</v>
      </c>
      <c r="F35" s="330">
        <v>0</v>
      </c>
      <c r="I35" s="78">
        <v>117214</v>
      </c>
      <c r="J35" s="332">
        <v>86698</v>
      </c>
      <c r="K35" s="331">
        <v>105494</v>
      </c>
      <c r="L35" s="331">
        <v>132740</v>
      </c>
      <c r="M35" s="331">
        <v>120836</v>
      </c>
    </row>
    <row r="36" spans="1:13">
      <c r="A36" s="110" t="s">
        <v>321</v>
      </c>
      <c r="B36" s="108">
        <v>0</v>
      </c>
      <c r="C36" s="330">
        <v>0</v>
      </c>
      <c r="D36" s="330">
        <v>0</v>
      </c>
      <c r="E36" s="330">
        <v>0</v>
      </c>
      <c r="F36" s="330">
        <v>0</v>
      </c>
      <c r="I36" s="78">
        <v>70041</v>
      </c>
      <c r="J36" s="332">
        <v>41451</v>
      </c>
      <c r="K36" s="331">
        <v>74730</v>
      </c>
      <c r="L36" s="331">
        <v>88511</v>
      </c>
      <c r="M36" s="331">
        <v>91055</v>
      </c>
    </row>
    <row r="37" spans="1:13">
      <c r="A37" s="110" t="s">
        <v>322</v>
      </c>
      <c r="B37" s="108">
        <v>0</v>
      </c>
      <c r="C37" s="330">
        <v>0</v>
      </c>
      <c r="D37" s="330">
        <v>0</v>
      </c>
      <c r="E37" s="330">
        <v>0</v>
      </c>
      <c r="F37" s="330">
        <v>0</v>
      </c>
      <c r="I37" s="78">
        <v>53784</v>
      </c>
      <c r="J37" s="332">
        <v>49456</v>
      </c>
      <c r="K37" s="331">
        <v>45158</v>
      </c>
      <c r="L37" s="331">
        <v>41177</v>
      </c>
      <c r="M37" s="331">
        <v>35810</v>
      </c>
    </row>
    <row r="38" spans="1:13">
      <c r="A38" s="110" t="s">
        <v>323</v>
      </c>
      <c r="B38" s="108">
        <v>0</v>
      </c>
      <c r="C38" s="330">
        <v>0</v>
      </c>
      <c r="D38" s="330">
        <v>0</v>
      </c>
      <c r="E38" s="330">
        <v>0</v>
      </c>
      <c r="F38" s="330">
        <v>0</v>
      </c>
      <c r="I38" s="78">
        <v>53292</v>
      </c>
      <c r="J38" s="332">
        <v>49692</v>
      </c>
      <c r="K38" s="331">
        <v>63668</v>
      </c>
      <c r="L38" s="331">
        <v>70718</v>
      </c>
      <c r="M38" s="331">
        <v>54654</v>
      </c>
    </row>
    <row r="39" spans="1:13">
      <c r="A39" s="110" t="s">
        <v>324</v>
      </c>
      <c r="B39" s="108">
        <v>0</v>
      </c>
      <c r="C39" s="330">
        <v>0</v>
      </c>
      <c r="D39" s="330">
        <v>0</v>
      </c>
      <c r="E39" s="330">
        <v>0</v>
      </c>
      <c r="F39" s="330">
        <v>0</v>
      </c>
      <c r="I39" s="78">
        <v>110032</v>
      </c>
      <c r="J39" s="332">
        <v>76673</v>
      </c>
      <c r="K39" s="331">
        <v>375985</v>
      </c>
      <c r="L39" s="331">
        <v>416139</v>
      </c>
      <c r="M39" s="331">
        <v>340860</v>
      </c>
    </row>
    <row r="40" spans="1:13">
      <c r="A40" s="110" t="s">
        <v>325</v>
      </c>
      <c r="B40" s="108">
        <v>0</v>
      </c>
      <c r="C40" s="330">
        <v>0</v>
      </c>
      <c r="D40" s="330">
        <v>0</v>
      </c>
      <c r="E40" s="330">
        <v>0</v>
      </c>
      <c r="F40" s="330">
        <v>0</v>
      </c>
      <c r="I40" s="78">
        <v>134109</v>
      </c>
      <c r="J40" s="332">
        <v>113838</v>
      </c>
      <c r="K40" s="331">
        <v>136603</v>
      </c>
      <c r="L40" s="331">
        <v>160482</v>
      </c>
      <c r="M40" s="331">
        <v>129680</v>
      </c>
    </row>
    <row r="41" spans="1:13">
      <c r="A41" s="110" t="s">
        <v>326</v>
      </c>
      <c r="B41" s="108">
        <v>0</v>
      </c>
      <c r="C41" s="330">
        <v>0</v>
      </c>
      <c r="D41" s="330">
        <v>0</v>
      </c>
      <c r="E41" s="330">
        <v>0</v>
      </c>
      <c r="F41" s="330">
        <v>0</v>
      </c>
      <c r="I41" s="78">
        <v>60024</v>
      </c>
      <c r="J41" s="332">
        <v>47576</v>
      </c>
      <c r="K41" s="331">
        <v>59970</v>
      </c>
      <c r="L41" s="331">
        <v>73497</v>
      </c>
      <c r="M41" s="331">
        <v>69471</v>
      </c>
    </row>
    <row r="42" spans="1:13">
      <c r="A42" s="110" t="s">
        <v>327</v>
      </c>
      <c r="B42" s="108">
        <v>0</v>
      </c>
      <c r="C42" s="330">
        <v>0</v>
      </c>
      <c r="D42" s="330">
        <v>0</v>
      </c>
      <c r="E42" s="330">
        <v>0</v>
      </c>
      <c r="F42" s="330">
        <v>0</v>
      </c>
      <c r="I42" s="78">
        <v>81373</v>
      </c>
      <c r="J42" s="332">
        <v>64087</v>
      </c>
      <c r="K42" s="331">
        <v>86188</v>
      </c>
      <c r="L42" s="331">
        <v>105185</v>
      </c>
      <c r="M42" s="331">
        <v>80798</v>
      </c>
    </row>
    <row r="43" spans="1:13">
      <c r="A43" s="110" t="s">
        <v>328</v>
      </c>
      <c r="B43" s="108">
        <v>0</v>
      </c>
      <c r="C43" s="330">
        <v>0</v>
      </c>
      <c r="D43" s="330">
        <v>0</v>
      </c>
      <c r="E43" s="330">
        <v>0</v>
      </c>
      <c r="F43" s="330">
        <v>0</v>
      </c>
      <c r="I43" s="78">
        <v>59127</v>
      </c>
      <c r="J43" s="332">
        <v>34571</v>
      </c>
      <c r="K43" s="331">
        <v>46693</v>
      </c>
      <c r="L43" s="331">
        <v>55326</v>
      </c>
      <c r="M43" s="331">
        <v>48978</v>
      </c>
    </row>
    <row r="44" spans="1:13">
      <c r="A44" s="110" t="s">
        <v>329</v>
      </c>
      <c r="B44" s="108">
        <v>0</v>
      </c>
      <c r="C44" s="330">
        <v>0</v>
      </c>
      <c r="D44" s="330">
        <v>0</v>
      </c>
      <c r="E44" s="330">
        <v>0</v>
      </c>
      <c r="F44" s="330">
        <v>0</v>
      </c>
      <c r="I44" s="78">
        <v>70774</v>
      </c>
      <c r="J44" s="332">
        <v>50258</v>
      </c>
      <c r="K44" s="331">
        <v>64667</v>
      </c>
      <c r="L44" s="331">
        <v>75911</v>
      </c>
      <c r="M44" s="331">
        <v>65990</v>
      </c>
    </row>
    <row r="45" spans="1:13">
      <c r="A45" s="110" t="s">
        <v>330</v>
      </c>
      <c r="B45" s="108">
        <v>0</v>
      </c>
      <c r="C45" s="330">
        <v>0</v>
      </c>
      <c r="D45" s="330">
        <v>0</v>
      </c>
      <c r="E45" s="330">
        <v>0</v>
      </c>
      <c r="F45" s="330">
        <v>0</v>
      </c>
      <c r="I45" s="78">
        <v>66737</v>
      </c>
      <c r="J45" s="332">
        <v>60349</v>
      </c>
      <c r="K45" s="331">
        <v>75659</v>
      </c>
      <c r="L45" s="331">
        <v>87027</v>
      </c>
      <c r="M45" s="331">
        <v>70922</v>
      </c>
    </row>
    <row r="46" spans="1:13">
      <c r="A46" s="110" t="s">
        <v>331</v>
      </c>
      <c r="B46" s="108">
        <v>0</v>
      </c>
      <c r="C46" s="330">
        <v>0</v>
      </c>
      <c r="D46" s="330">
        <v>0</v>
      </c>
      <c r="E46" s="330">
        <v>0</v>
      </c>
      <c r="F46" s="330">
        <v>0</v>
      </c>
      <c r="I46" s="78">
        <v>47393</v>
      </c>
      <c r="J46" s="332">
        <v>26800</v>
      </c>
      <c r="K46" s="331">
        <v>43226</v>
      </c>
      <c r="L46" s="331">
        <v>60110</v>
      </c>
      <c r="M46" s="331">
        <v>52769</v>
      </c>
    </row>
    <row r="47" spans="1:13">
      <c r="A47" s="110" t="s">
        <v>332</v>
      </c>
      <c r="B47" s="108">
        <v>0</v>
      </c>
      <c r="C47" s="330">
        <v>0</v>
      </c>
      <c r="D47" s="330">
        <v>0</v>
      </c>
      <c r="E47" s="330">
        <v>0</v>
      </c>
      <c r="F47" s="330">
        <v>0</v>
      </c>
      <c r="I47" s="78">
        <v>39773</v>
      </c>
      <c r="J47" s="332">
        <v>26526</v>
      </c>
      <c r="K47" s="331">
        <v>30514</v>
      </c>
      <c r="L47" s="331">
        <v>35501</v>
      </c>
      <c r="M47" s="331">
        <v>24820</v>
      </c>
    </row>
    <row r="48" spans="1:13">
      <c r="A48" s="110" t="s">
        <v>333</v>
      </c>
      <c r="B48" s="108">
        <v>0</v>
      </c>
      <c r="C48" s="330">
        <v>0</v>
      </c>
      <c r="D48" s="330">
        <v>0</v>
      </c>
      <c r="E48" s="330">
        <v>0</v>
      </c>
      <c r="F48" s="330">
        <v>0</v>
      </c>
      <c r="I48" s="78">
        <v>76165</v>
      </c>
      <c r="J48" s="332">
        <v>51068</v>
      </c>
      <c r="K48" s="331">
        <v>79671</v>
      </c>
      <c r="L48" s="331">
        <v>90421</v>
      </c>
      <c r="M48" s="331">
        <v>75970</v>
      </c>
    </row>
    <row r="49" spans="1:13">
      <c r="A49" s="110" t="s">
        <v>334</v>
      </c>
      <c r="B49" s="108">
        <v>0</v>
      </c>
      <c r="C49" s="330">
        <v>0</v>
      </c>
      <c r="D49" s="330">
        <v>0</v>
      </c>
      <c r="E49" s="330">
        <v>0</v>
      </c>
      <c r="F49" s="330">
        <v>0</v>
      </c>
      <c r="I49" s="78">
        <v>33685</v>
      </c>
      <c r="J49" s="332">
        <v>32374</v>
      </c>
      <c r="K49" s="331">
        <v>35928</v>
      </c>
      <c r="L49" s="331">
        <v>40250</v>
      </c>
      <c r="M49" s="331">
        <v>34919</v>
      </c>
    </row>
    <row r="50" spans="1:13">
      <c r="A50" s="110" t="s">
        <v>335</v>
      </c>
      <c r="B50" s="108">
        <v>0</v>
      </c>
      <c r="C50" s="330">
        <v>0</v>
      </c>
      <c r="D50" s="330">
        <v>0</v>
      </c>
      <c r="E50" s="330">
        <v>0</v>
      </c>
      <c r="F50" s="330">
        <v>0</v>
      </c>
      <c r="I50" s="78">
        <v>31316040</v>
      </c>
      <c r="J50" s="332">
        <v>32836990</v>
      </c>
      <c r="K50" s="331">
        <v>32287130</v>
      </c>
      <c r="L50" s="331">
        <v>38017247</v>
      </c>
      <c r="M50" s="331">
        <v>32987285.999999996</v>
      </c>
    </row>
    <row r="51" spans="1:13">
      <c r="A51" s="110" t="s">
        <v>294</v>
      </c>
      <c r="B51" s="108">
        <v>0</v>
      </c>
      <c r="C51" s="330">
        <v>0</v>
      </c>
      <c r="D51" s="330">
        <v>0</v>
      </c>
      <c r="E51" s="330">
        <v>0</v>
      </c>
      <c r="F51" s="330">
        <v>0</v>
      </c>
      <c r="I51" s="78">
        <v>4931306</v>
      </c>
      <c r="J51" s="332">
        <v>5321549</v>
      </c>
      <c r="K51" s="331">
        <v>5037419</v>
      </c>
      <c r="L51" s="331">
        <v>5866886</v>
      </c>
      <c r="M51" s="331">
        <v>5286168</v>
      </c>
    </row>
    <row r="52" spans="1:13">
      <c r="A52" s="110" t="s">
        <v>306</v>
      </c>
      <c r="B52" s="108">
        <v>0</v>
      </c>
      <c r="C52" s="330">
        <v>0</v>
      </c>
      <c r="D52" s="330">
        <v>0</v>
      </c>
      <c r="E52" s="330">
        <v>0</v>
      </c>
      <c r="F52" s="330">
        <v>0</v>
      </c>
      <c r="I52" s="78">
        <v>877131</v>
      </c>
      <c r="J52" s="332">
        <v>906532</v>
      </c>
      <c r="K52" s="331">
        <v>840448</v>
      </c>
      <c r="L52" s="331">
        <v>1008471</v>
      </c>
      <c r="M52" s="331">
        <v>939166</v>
      </c>
    </row>
    <row r="53" spans="1:13">
      <c r="A53" s="110" t="s">
        <v>307</v>
      </c>
      <c r="B53" s="108">
        <v>0</v>
      </c>
      <c r="C53" s="330">
        <v>0</v>
      </c>
      <c r="D53" s="330">
        <v>0</v>
      </c>
      <c r="E53" s="330">
        <v>0</v>
      </c>
      <c r="F53" s="330">
        <v>0</v>
      </c>
      <c r="I53" s="78">
        <v>1101935</v>
      </c>
      <c r="J53" s="332">
        <v>1062269</v>
      </c>
      <c r="K53" s="331">
        <v>1140445</v>
      </c>
      <c r="L53" s="331">
        <v>1342973</v>
      </c>
      <c r="M53" s="331">
        <v>1176742</v>
      </c>
    </row>
    <row r="54" spans="1:13">
      <c r="I54" s="329">
        <v>66884180</v>
      </c>
    </row>
  </sheetData>
  <mergeCells count="2">
    <mergeCell ref="B1:G1"/>
    <mergeCell ref="I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3"/>
  <sheetViews>
    <sheetView topLeftCell="O1" workbookViewId="0">
      <selection activeCell="R2" sqref="R2:Z2"/>
    </sheetView>
  </sheetViews>
  <sheetFormatPr defaultRowHeight="15"/>
  <cols>
    <col min="1" max="1" width="39.7109375" bestFit="1" customWidth="1"/>
    <col min="2" max="2" width="31.42578125" style="199" bestFit="1" customWidth="1"/>
    <col min="3" max="5" width="32.85546875" style="199" bestFit="1" customWidth="1"/>
    <col min="6" max="8" width="9.140625" style="199" customWidth="1"/>
    <col min="9" max="9" width="16" style="199" customWidth="1"/>
    <col min="10" max="11" width="32.140625" style="199" bestFit="1" customWidth="1"/>
    <col min="12" max="14" width="33.5703125" style="199" bestFit="1" customWidth="1"/>
    <col min="15" max="18" width="9.140625" style="199" customWidth="1"/>
    <col min="19" max="19" width="31.140625" style="199" bestFit="1" customWidth="1"/>
    <col min="20" max="21" width="32.5703125" bestFit="1" customWidth="1"/>
    <col min="22" max="22" width="32.5703125" customWidth="1"/>
    <col min="23" max="24" width="26.5703125" bestFit="1" customWidth="1"/>
    <col min="25" max="25" width="26.5703125" style="199" bestFit="1" customWidth="1"/>
  </cols>
  <sheetData>
    <row r="1" spans="1:26">
      <c r="B1" s="199" t="s">
        <v>404</v>
      </c>
      <c r="C1" s="199" t="s">
        <v>456</v>
      </c>
      <c r="D1" s="199" t="s">
        <v>586</v>
      </c>
      <c r="E1" s="199" t="s">
        <v>646</v>
      </c>
      <c r="J1" s="199" t="s">
        <v>405</v>
      </c>
      <c r="K1" s="199" t="s">
        <v>406</v>
      </c>
      <c r="L1" s="199" t="s">
        <v>457</v>
      </c>
      <c r="M1" s="199" t="s">
        <v>587</v>
      </c>
      <c r="N1" s="199" t="s">
        <v>647</v>
      </c>
      <c r="S1" s="199" t="s">
        <v>407</v>
      </c>
      <c r="T1" s="199" t="s">
        <v>458</v>
      </c>
      <c r="U1" s="199" t="s">
        <v>588</v>
      </c>
      <c r="V1" s="199" t="s">
        <v>648</v>
      </c>
      <c r="W1" t="s">
        <v>459</v>
      </c>
      <c r="X1" t="s">
        <v>589</v>
      </c>
      <c r="Y1" s="199" t="s">
        <v>649</v>
      </c>
    </row>
    <row r="2" spans="1:26">
      <c r="A2" s="242">
        <v>1</v>
      </c>
      <c r="B2" s="243">
        <v>2</v>
      </c>
      <c r="C2" s="242">
        <v>3</v>
      </c>
      <c r="D2" s="243">
        <v>4</v>
      </c>
      <c r="E2" s="242">
        <v>5</v>
      </c>
      <c r="F2" s="243">
        <v>6</v>
      </c>
      <c r="G2" s="242">
        <v>7</v>
      </c>
      <c r="H2" s="243">
        <v>8</v>
      </c>
      <c r="I2" s="242">
        <v>9</v>
      </c>
      <c r="J2" s="243">
        <v>10</v>
      </c>
      <c r="K2" s="242">
        <v>11</v>
      </c>
      <c r="L2" s="243">
        <v>12</v>
      </c>
      <c r="M2" s="242">
        <v>13</v>
      </c>
      <c r="N2" s="243">
        <v>14</v>
      </c>
      <c r="O2" s="242">
        <v>15</v>
      </c>
      <c r="P2" s="243">
        <v>16</v>
      </c>
      <c r="Q2" s="242">
        <v>17</v>
      </c>
      <c r="R2" s="243">
        <v>18</v>
      </c>
      <c r="S2" s="242">
        <v>19</v>
      </c>
      <c r="T2" s="243">
        <v>20</v>
      </c>
      <c r="U2" s="242">
        <v>21</v>
      </c>
      <c r="V2" s="243">
        <v>22</v>
      </c>
      <c r="W2" s="242">
        <v>23</v>
      </c>
      <c r="X2" s="243">
        <v>24</v>
      </c>
      <c r="Y2" s="242">
        <v>25</v>
      </c>
      <c r="Z2" s="243">
        <v>26</v>
      </c>
    </row>
    <row r="3" spans="1:26">
      <c r="A3" s="110" t="s">
        <v>289</v>
      </c>
      <c r="B3" s="199">
        <v>-242733</v>
      </c>
      <c r="C3" s="199">
        <v>-108455</v>
      </c>
      <c r="D3" s="199">
        <v>-223216</v>
      </c>
      <c r="E3" s="199">
        <v>-23294</v>
      </c>
      <c r="J3" s="199">
        <v>-193952</v>
      </c>
      <c r="K3" s="199">
        <v>299095</v>
      </c>
      <c r="L3" s="199">
        <v>-1123771</v>
      </c>
      <c r="M3" s="199">
        <v>-225739</v>
      </c>
      <c r="N3" s="199">
        <v>114230</v>
      </c>
      <c r="S3" s="199">
        <v>515774</v>
      </c>
      <c r="T3" s="199">
        <v>-1592513</v>
      </c>
      <c r="U3" s="199">
        <v>223170</v>
      </c>
      <c r="V3" s="199">
        <v>600992.28387096769</v>
      </c>
      <c r="W3" s="199">
        <v>3067</v>
      </c>
      <c r="X3" s="199">
        <v>101905</v>
      </c>
      <c r="Y3" s="199">
        <v>-537986</v>
      </c>
    </row>
    <row r="4" spans="1:26">
      <c r="A4" s="110" t="s">
        <v>295</v>
      </c>
      <c r="B4" s="199">
        <v>-158380</v>
      </c>
      <c r="C4" s="199">
        <v>-70766</v>
      </c>
      <c r="D4" s="199">
        <v>-145645</v>
      </c>
      <c r="E4" s="199">
        <v>-15199</v>
      </c>
      <c r="J4" s="199">
        <v>-126551</v>
      </c>
      <c r="K4" s="199">
        <v>195155</v>
      </c>
      <c r="L4" s="199">
        <v>-733246</v>
      </c>
      <c r="M4" s="199">
        <v>-147292</v>
      </c>
      <c r="N4" s="199">
        <v>74534</v>
      </c>
      <c r="S4" s="199">
        <v>263064</v>
      </c>
      <c r="T4" s="199">
        <v>-876938</v>
      </c>
      <c r="U4" s="199">
        <v>215315</v>
      </c>
      <c r="V4" s="199">
        <v>90813.193548387091</v>
      </c>
      <c r="W4" s="199">
        <v>2001</v>
      </c>
      <c r="X4" s="199">
        <v>66492</v>
      </c>
      <c r="Y4" s="199">
        <v>-351029</v>
      </c>
    </row>
    <row r="5" spans="1:26">
      <c r="A5" s="110" t="s">
        <v>296</v>
      </c>
      <c r="B5" s="199">
        <v>-71651</v>
      </c>
      <c r="C5" s="199">
        <v>-32015</v>
      </c>
      <c r="D5" s="199">
        <v>-65891</v>
      </c>
      <c r="E5" s="199">
        <v>-6876</v>
      </c>
      <c r="J5" s="199">
        <v>-57252</v>
      </c>
      <c r="K5" s="199">
        <v>88288</v>
      </c>
      <c r="L5" s="199">
        <v>-331721</v>
      </c>
      <c r="M5" s="199">
        <v>-66635</v>
      </c>
      <c r="N5" s="199">
        <v>33719</v>
      </c>
      <c r="S5" s="199">
        <v>166387</v>
      </c>
      <c r="T5" s="199">
        <v>-358075</v>
      </c>
      <c r="U5" s="199">
        <v>-68093</v>
      </c>
      <c r="V5" s="199">
        <v>142355.49677419354</v>
      </c>
      <c r="W5" s="199">
        <v>905</v>
      </c>
      <c r="X5" s="199">
        <v>30081</v>
      </c>
      <c r="Y5" s="199">
        <v>-158806</v>
      </c>
    </row>
    <row r="6" spans="1:26">
      <c r="A6" s="110" t="s">
        <v>297</v>
      </c>
      <c r="B6" s="199">
        <v>-80699</v>
      </c>
      <c r="C6" s="199">
        <v>-36057</v>
      </c>
      <c r="D6" s="199">
        <v>-74210</v>
      </c>
      <c r="E6" s="199">
        <v>-7744</v>
      </c>
      <c r="J6" s="199">
        <v>-64480</v>
      </c>
      <c r="K6" s="199">
        <v>99436</v>
      </c>
      <c r="L6" s="199">
        <v>-373605</v>
      </c>
      <c r="M6" s="199">
        <v>-75048</v>
      </c>
      <c r="N6" s="199">
        <v>37977</v>
      </c>
      <c r="S6" s="199">
        <v>292931</v>
      </c>
      <c r="T6" s="199">
        <v>-636670</v>
      </c>
      <c r="U6" s="199">
        <v>68746</v>
      </c>
      <c r="V6" s="199">
        <v>-32810.883870967758</v>
      </c>
      <c r="W6" s="199">
        <v>1019</v>
      </c>
      <c r="X6" s="199">
        <v>33880</v>
      </c>
      <c r="Y6" s="199">
        <v>-178857</v>
      </c>
    </row>
    <row r="7" spans="1:26">
      <c r="A7" s="110" t="s">
        <v>298</v>
      </c>
      <c r="B7" s="199">
        <v>-69458</v>
      </c>
      <c r="C7" s="199">
        <v>-31035</v>
      </c>
      <c r="D7" s="199">
        <v>-63873</v>
      </c>
      <c r="E7" s="199">
        <v>-6665</v>
      </c>
      <c r="J7" s="199">
        <v>-55499</v>
      </c>
      <c r="K7" s="199">
        <v>85585</v>
      </c>
      <c r="L7" s="199">
        <v>-321565</v>
      </c>
      <c r="M7" s="199">
        <v>-64594</v>
      </c>
      <c r="N7" s="199">
        <v>32687</v>
      </c>
      <c r="S7" s="199">
        <v>126713</v>
      </c>
      <c r="T7" s="199">
        <v>-220280</v>
      </c>
      <c r="U7" s="199">
        <v>-22569</v>
      </c>
      <c r="V7" s="199">
        <v>118071.7935483871</v>
      </c>
      <c r="W7" s="199">
        <v>877</v>
      </c>
      <c r="X7" s="199">
        <v>29160</v>
      </c>
      <c r="Y7" s="199">
        <v>-153944</v>
      </c>
    </row>
    <row r="8" spans="1:26">
      <c r="A8" s="110" t="s">
        <v>290</v>
      </c>
      <c r="B8" s="199">
        <v>-658367</v>
      </c>
      <c r="C8" s="199">
        <v>-294165</v>
      </c>
      <c r="D8" s="199">
        <v>-605432</v>
      </c>
      <c r="E8" s="199">
        <v>-63181</v>
      </c>
      <c r="J8" s="199">
        <v>-526059</v>
      </c>
      <c r="K8" s="199">
        <v>811238</v>
      </c>
      <c r="L8" s="199">
        <v>-3048017</v>
      </c>
      <c r="M8" s="199">
        <v>-612276</v>
      </c>
      <c r="N8" s="199">
        <v>309828</v>
      </c>
      <c r="S8" s="199">
        <v>945725</v>
      </c>
      <c r="T8" s="199">
        <v>-2488558</v>
      </c>
      <c r="U8" s="199">
        <v>510470</v>
      </c>
      <c r="V8" s="199">
        <v>1408526.0580645162</v>
      </c>
      <c r="W8" s="199">
        <v>8317</v>
      </c>
      <c r="X8" s="199">
        <v>276400</v>
      </c>
      <c r="Y8" s="199">
        <v>-1459186</v>
      </c>
    </row>
    <row r="9" spans="1:26">
      <c r="A9" s="110" t="s">
        <v>299</v>
      </c>
      <c r="B9" s="199">
        <v>-97946</v>
      </c>
      <c r="C9" s="199">
        <v>-43763</v>
      </c>
      <c r="D9" s="199">
        <v>-90071</v>
      </c>
      <c r="E9" s="199">
        <v>-9399</v>
      </c>
      <c r="J9" s="199">
        <v>-78262</v>
      </c>
      <c r="K9" s="199">
        <v>120689</v>
      </c>
      <c r="L9" s="199">
        <v>-453455</v>
      </c>
      <c r="M9" s="199">
        <v>-91088</v>
      </c>
      <c r="N9" s="199">
        <v>46093</v>
      </c>
      <c r="S9" s="199">
        <v>918345</v>
      </c>
      <c r="T9" s="199">
        <v>-1551822</v>
      </c>
      <c r="U9" s="199">
        <v>-18958</v>
      </c>
      <c r="V9" s="199">
        <v>147082.87096774194</v>
      </c>
      <c r="W9" s="199">
        <v>1237</v>
      </c>
      <c r="X9" s="199">
        <v>41120</v>
      </c>
      <c r="Y9" s="199">
        <v>-217084</v>
      </c>
    </row>
    <row r="10" spans="1:26">
      <c r="A10" s="110" t="s">
        <v>291</v>
      </c>
      <c r="B10" s="199">
        <v>-636564</v>
      </c>
      <c r="C10" s="199">
        <v>-284423</v>
      </c>
      <c r="D10" s="199">
        <v>-585381</v>
      </c>
      <c r="E10" s="199">
        <v>-61088</v>
      </c>
      <c r="J10" s="199">
        <v>-508637</v>
      </c>
      <c r="K10" s="199">
        <v>784372</v>
      </c>
      <c r="L10" s="199">
        <v>-2947076</v>
      </c>
      <c r="M10" s="199">
        <v>-591999</v>
      </c>
      <c r="N10" s="199">
        <v>299567</v>
      </c>
      <c r="S10" s="199">
        <v>1384991</v>
      </c>
      <c r="T10" s="199">
        <v>-2925803</v>
      </c>
      <c r="U10" s="199">
        <v>266849</v>
      </c>
      <c r="V10" s="199">
        <v>710548.50967741921</v>
      </c>
      <c r="W10" s="199">
        <v>8041</v>
      </c>
      <c r="X10" s="199">
        <v>267247</v>
      </c>
      <c r="Y10" s="199">
        <v>-1410862</v>
      </c>
    </row>
    <row r="11" spans="1:26">
      <c r="A11" s="110" t="s">
        <v>300</v>
      </c>
      <c r="B11" s="199">
        <v>-73302</v>
      </c>
      <c r="C11" s="199">
        <v>-32753</v>
      </c>
      <c r="D11" s="199">
        <v>-67408</v>
      </c>
      <c r="E11" s="199">
        <v>-7035</v>
      </c>
      <c r="J11" s="199">
        <v>-58570</v>
      </c>
      <c r="K11" s="199">
        <v>90323</v>
      </c>
      <c r="L11" s="199">
        <v>-339363</v>
      </c>
      <c r="M11" s="199">
        <v>-68170</v>
      </c>
      <c r="N11" s="199">
        <v>34496</v>
      </c>
      <c r="S11" s="199">
        <v>405542</v>
      </c>
      <c r="T11" s="199">
        <v>-785141</v>
      </c>
      <c r="U11" s="199">
        <v>29143</v>
      </c>
      <c r="V11" s="199">
        <v>347649.11612903222</v>
      </c>
      <c r="W11" s="199">
        <v>926</v>
      </c>
      <c r="X11" s="199">
        <v>30774</v>
      </c>
      <c r="Y11" s="199">
        <v>-162464</v>
      </c>
    </row>
    <row r="12" spans="1:26">
      <c r="A12" s="110" t="s">
        <v>301</v>
      </c>
      <c r="B12" s="199">
        <v>-86400</v>
      </c>
      <c r="C12" s="199">
        <v>-38604</v>
      </c>
      <c r="D12" s="199">
        <v>-79453</v>
      </c>
      <c r="E12" s="199">
        <v>-8291</v>
      </c>
      <c r="J12" s="199">
        <v>-69037</v>
      </c>
      <c r="K12" s="199">
        <v>106462</v>
      </c>
      <c r="L12" s="199">
        <v>-400002</v>
      </c>
      <c r="M12" s="199">
        <v>-80352</v>
      </c>
      <c r="N12" s="199">
        <v>40660</v>
      </c>
      <c r="S12" s="199">
        <v>315477</v>
      </c>
      <c r="T12" s="199">
        <v>-605442</v>
      </c>
      <c r="U12" s="199">
        <v>209479</v>
      </c>
      <c r="V12" s="199">
        <v>-36669.767741935488</v>
      </c>
      <c r="W12" s="199">
        <v>1091</v>
      </c>
      <c r="X12" s="199">
        <v>36273</v>
      </c>
      <c r="Y12" s="199">
        <v>-191494</v>
      </c>
    </row>
    <row r="13" spans="1:26">
      <c r="A13" s="110" t="s">
        <v>302</v>
      </c>
      <c r="B13" s="199">
        <v>-101930</v>
      </c>
      <c r="C13" s="199">
        <v>-45544</v>
      </c>
      <c r="D13" s="199">
        <v>-93734</v>
      </c>
      <c r="E13" s="199">
        <v>-9782</v>
      </c>
      <c r="J13" s="199">
        <v>-81445</v>
      </c>
      <c r="K13" s="199">
        <v>125598</v>
      </c>
      <c r="L13" s="199">
        <v>-471902</v>
      </c>
      <c r="M13" s="199">
        <v>-94794</v>
      </c>
      <c r="N13" s="199">
        <v>47968</v>
      </c>
      <c r="S13" s="199">
        <v>157267</v>
      </c>
      <c r="T13" s="199">
        <v>-741729</v>
      </c>
      <c r="U13" s="199">
        <v>215850</v>
      </c>
      <c r="V13" s="199">
        <v>104684.67096774194</v>
      </c>
      <c r="W13" s="199">
        <v>1287</v>
      </c>
      <c r="X13" s="199">
        <v>42793</v>
      </c>
      <c r="Y13" s="199">
        <v>-225915</v>
      </c>
    </row>
    <row r="14" spans="1:26">
      <c r="A14" s="110" t="s">
        <v>303</v>
      </c>
      <c r="B14" s="199">
        <v>-155152</v>
      </c>
      <c r="C14" s="199">
        <v>-69324</v>
      </c>
      <c r="D14" s="199">
        <v>-142677</v>
      </c>
      <c r="E14" s="199">
        <v>-14889</v>
      </c>
      <c r="J14" s="199">
        <v>-123972</v>
      </c>
      <c r="K14" s="199">
        <v>191178</v>
      </c>
      <c r="L14" s="199">
        <v>-718302</v>
      </c>
      <c r="M14" s="199">
        <v>-144290</v>
      </c>
      <c r="N14" s="199">
        <v>73014</v>
      </c>
      <c r="S14" s="199">
        <v>210656</v>
      </c>
      <c r="T14" s="199">
        <v>-478655</v>
      </c>
      <c r="U14" s="199">
        <v>38599</v>
      </c>
      <c r="V14" s="199">
        <v>287838.02580645162</v>
      </c>
      <c r="W14" s="199">
        <v>1960</v>
      </c>
      <c r="X14" s="199">
        <v>65137</v>
      </c>
      <c r="Y14" s="199">
        <v>-343874</v>
      </c>
    </row>
    <row r="15" spans="1:26">
      <c r="A15" s="110" t="s">
        <v>304</v>
      </c>
      <c r="B15" s="199">
        <v>-117343</v>
      </c>
      <c r="C15" s="199">
        <v>-52430</v>
      </c>
      <c r="D15" s="199">
        <v>-107908</v>
      </c>
      <c r="E15" s="199">
        <v>-11261</v>
      </c>
      <c r="J15" s="199">
        <v>-93761</v>
      </c>
      <c r="K15" s="199">
        <v>144591</v>
      </c>
      <c r="L15" s="199">
        <v>-543260</v>
      </c>
      <c r="M15" s="199">
        <v>-109128</v>
      </c>
      <c r="N15" s="199">
        <v>55222</v>
      </c>
      <c r="S15" s="199">
        <v>523525</v>
      </c>
      <c r="T15" s="199">
        <v>-1068135</v>
      </c>
      <c r="U15" s="199">
        <v>166631</v>
      </c>
      <c r="V15" s="199">
        <v>95447.883870967722</v>
      </c>
      <c r="W15" s="199">
        <v>1483</v>
      </c>
      <c r="X15" s="199">
        <v>49264</v>
      </c>
      <c r="Y15" s="199">
        <v>-260077</v>
      </c>
    </row>
    <row r="16" spans="1:26">
      <c r="A16" s="110" t="s">
        <v>305</v>
      </c>
      <c r="B16" s="199">
        <v>-122240</v>
      </c>
      <c r="C16" s="199">
        <v>-54618</v>
      </c>
      <c r="D16" s="199">
        <v>-112411</v>
      </c>
      <c r="E16" s="199">
        <v>-11731</v>
      </c>
      <c r="J16" s="199">
        <v>-97675</v>
      </c>
      <c r="K16" s="199">
        <v>150624</v>
      </c>
      <c r="L16" s="199">
        <v>-565931</v>
      </c>
      <c r="M16" s="199">
        <v>-113683</v>
      </c>
      <c r="N16" s="199">
        <v>57526</v>
      </c>
      <c r="S16" s="199">
        <v>343465</v>
      </c>
      <c r="T16" s="199">
        <v>-1737448</v>
      </c>
      <c r="U16" s="199">
        <v>392713</v>
      </c>
      <c r="V16" s="199">
        <v>262091.74193548388</v>
      </c>
      <c r="W16" s="199">
        <v>1544</v>
      </c>
      <c r="X16" s="199">
        <v>51319</v>
      </c>
      <c r="Y16" s="199">
        <v>-270930</v>
      </c>
    </row>
    <row r="17" spans="1:25">
      <c r="A17" s="110" t="s">
        <v>287</v>
      </c>
      <c r="B17" s="199">
        <v>-81117</v>
      </c>
      <c r="C17" s="199">
        <v>-36244</v>
      </c>
      <c r="D17" s="199">
        <v>-74595</v>
      </c>
      <c r="E17" s="199">
        <v>-7785</v>
      </c>
      <c r="J17" s="199">
        <v>-64816</v>
      </c>
      <c r="K17" s="199">
        <v>99953</v>
      </c>
      <c r="L17" s="199">
        <v>-375546</v>
      </c>
      <c r="M17" s="199">
        <v>-75438</v>
      </c>
      <c r="N17" s="199">
        <v>38174</v>
      </c>
      <c r="S17" s="199">
        <v>-1027378</v>
      </c>
      <c r="T17" s="199">
        <v>258691</v>
      </c>
      <c r="U17" s="199">
        <v>135187</v>
      </c>
      <c r="V17" s="199">
        <v>-14974.361290322573</v>
      </c>
      <c r="W17" s="199">
        <v>1025</v>
      </c>
      <c r="X17" s="199">
        <v>34055</v>
      </c>
      <c r="Y17" s="199">
        <v>-179786</v>
      </c>
    </row>
    <row r="18" spans="1:25">
      <c r="A18" s="110" t="s">
        <v>288</v>
      </c>
      <c r="B18" s="199">
        <v>0</v>
      </c>
      <c r="C18" s="199">
        <v>0</v>
      </c>
      <c r="D18" s="199">
        <v>0</v>
      </c>
      <c r="E18" s="199">
        <v>0</v>
      </c>
      <c r="J18" s="199">
        <v>0</v>
      </c>
      <c r="K18" s="199">
        <v>0</v>
      </c>
      <c r="L18" s="199">
        <v>0</v>
      </c>
      <c r="M18" s="199">
        <v>0</v>
      </c>
      <c r="N18" s="199">
        <v>0</v>
      </c>
      <c r="S18" s="199">
        <v>0</v>
      </c>
      <c r="T18" s="199">
        <v>0</v>
      </c>
      <c r="U18" s="199">
        <v>0</v>
      </c>
      <c r="V18" s="199">
        <v>0</v>
      </c>
      <c r="W18" s="199">
        <v>0</v>
      </c>
      <c r="X18" s="199">
        <v>0</v>
      </c>
      <c r="Y18" s="199">
        <v>0</v>
      </c>
    </row>
    <row r="19" spans="1:25">
      <c r="A19" s="110" t="s">
        <v>292</v>
      </c>
      <c r="B19" s="199">
        <v>-272171</v>
      </c>
      <c r="C19" s="199">
        <v>-121608</v>
      </c>
      <c r="D19" s="199">
        <v>-250288</v>
      </c>
      <c r="E19" s="199">
        <v>-26119</v>
      </c>
      <c r="J19" s="199">
        <v>-217474</v>
      </c>
      <c r="K19" s="199">
        <v>335368</v>
      </c>
      <c r="L19" s="199">
        <v>-1260060</v>
      </c>
      <c r="M19" s="199">
        <v>-253117</v>
      </c>
      <c r="N19" s="199">
        <v>128084</v>
      </c>
      <c r="S19" s="199">
        <v>579112</v>
      </c>
      <c r="T19" s="199">
        <v>-1452955</v>
      </c>
      <c r="U19" s="199">
        <v>102455</v>
      </c>
      <c r="V19" s="199">
        <v>331094.65161290322</v>
      </c>
      <c r="W19" s="199">
        <v>3439</v>
      </c>
      <c r="X19" s="199">
        <v>114265</v>
      </c>
      <c r="Y19" s="199">
        <v>-603232</v>
      </c>
    </row>
    <row r="20" spans="1:25">
      <c r="A20" s="110" t="s">
        <v>293</v>
      </c>
      <c r="B20" s="199">
        <v>-426816</v>
      </c>
      <c r="C20" s="199">
        <v>-190705</v>
      </c>
      <c r="D20" s="199">
        <v>-392498</v>
      </c>
      <c r="E20" s="199">
        <v>-40960</v>
      </c>
      <c r="J20" s="199">
        <v>-341041</v>
      </c>
      <c r="K20" s="199">
        <v>525922</v>
      </c>
      <c r="L20" s="199">
        <v>-1976013</v>
      </c>
      <c r="M20" s="199">
        <v>-396936</v>
      </c>
      <c r="N20" s="199">
        <v>200860</v>
      </c>
      <c r="S20" s="199">
        <v>1789236</v>
      </c>
      <c r="T20" s="199">
        <v>-2528494</v>
      </c>
      <c r="U20" s="199">
        <v>-28470</v>
      </c>
      <c r="V20" s="199">
        <v>42617.167741935526</v>
      </c>
      <c r="W20" s="199">
        <v>5392</v>
      </c>
      <c r="X20" s="199">
        <v>179188</v>
      </c>
      <c r="Y20" s="199">
        <v>-945982</v>
      </c>
    </row>
    <row r="21" spans="1:25">
      <c r="A21" s="110" t="s">
        <v>189</v>
      </c>
      <c r="B21" s="199">
        <v>-45971</v>
      </c>
      <c r="C21" s="199">
        <v>-20540</v>
      </c>
      <c r="D21" s="199">
        <v>-42275</v>
      </c>
      <c r="E21" s="199">
        <v>-4412</v>
      </c>
      <c r="J21" s="199">
        <v>-36733</v>
      </c>
      <c r="K21" s="199">
        <v>56645</v>
      </c>
      <c r="L21" s="199">
        <v>-212832</v>
      </c>
      <c r="M21" s="199">
        <v>-42753</v>
      </c>
      <c r="N21" s="199">
        <v>21634</v>
      </c>
      <c r="S21" s="199">
        <v>-156752</v>
      </c>
      <c r="T21" s="199">
        <v>-740810</v>
      </c>
      <c r="U21" s="199">
        <v>-137761</v>
      </c>
      <c r="V21" s="199">
        <v>-88304.051612903218</v>
      </c>
      <c r="W21" s="199">
        <v>581</v>
      </c>
      <c r="X21" s="199">
        <v>19300</v>
      </c>
      <c r="Y21" s="199">
        <v>-101890</v>
      </c>
    </row>
    <row r="22" spans="1:25">
      <c r="A22" s="110" t="s">
        <v>190</v>
      </c>
      <c r="B22" s="199">
        <v>-14951</v>
      </c>
      <c r="C22" s="199">
        <v>-6680</v>
      </c>
      <c r="D22" s="199">
        <v>-13749</v>
      </c>
      <c r="E22" s="199">
        <v>-1435</v>
      </c>
      <c r="J22" s="199">
        <v>-11945</v>
      </c>
      <c r="K22" s="199">
        <v>18421</v>
      </c>
      <c r="L22" s="199">
        <v>-69214</v>
      </c>
      <c r="M22" s="199">
        <v>-13904</v>
      </c>
      <c r="N22" s="199">
        <v>7035</v>
      </c>
      <c r="S22" s="199">
        <v>-19056</v>
      </c>
      <c r="T22" s="199">
        <v>-83140</v>
      </c>
      <c r="U22" s="199">
        <v>-46622</v>
      </c>
      <c r="V22" s="199">
        <v>4138.496774193547</v>
      </c>
      <c r="W22" s="199">
        <v>189</v>
      </c>
      <c r="X22" s="199">
        <v>6277</v>
      </c>
      <c r="Y22" s="199">
        <v>-33135</v>
      </c>
    </row>
    <row r="23" spans="1:25">
      <c r="A23" s="110" t="s">
        <v>308</v>
      </c>
      <c r="B23" s="199">
        <v>-11079</v>
      </c>
      <c r="C23" s="199">
        <v>-4950</v>
      </c>
      <c r="D23" s="199">
        <v>-10187</v>
      </c>
      <c r="E23" s="199">
        <v>-1063</v>
      </c>
      <c r="J23" s="199">
        <v>-8851</v>
      </c>
      <c r="K23" s="199">
        <v>13651</v>
      </c>
      <c r="L23" s="199">
        <v>-51289</v>
      </c>
      <c r="M23" s="199">
        <v>-10303</v>
      </c>
      <c r="N23" s="199">
        <v>5214</v>
      </c>
      <c r="S23" s="199">
        <v>-101859</v>
      </c>
      <c r="T23" s="199">
        <v>30220</v>
      </c>
      <c r="U23" s="199">
        <v>-4454</v>
      </c>
      <c r="V23" s="199">
        <v>31138.212903225809</v>
      </c>
      <c r="W23" s="199">
        <v>140</v>
      </c>
      <c r="X23" s="199">
        <v>4651</v>
      </c>
      <c r="Y23" s="199">
        <v>-24554</v>
      </c>
    </row>
    <row r="24" spans="1:25">
      <c r="A24" s="110" t="s">
        <v>309</v>
      </c>
      <c r="B24" s="199">
        <v>-7494</v>
      </c>
      <c r="C24" s="199">
        <v>-3348</v>
      </c>
      <c r="D24" s="199">
        <v>-6891</v>
      </c>
      <c r="E24" s="199">
        <v>-719</v>
      </c>
      <c r="J24" s="199">
        <v>-5988</v>
      </c>
      <c r="K24" s="199">
        <v>9234</v>
      </c>
      <c r="L24" s="199">
        <v>-34694</v>
      </c>
      <c r="M24" s="199">
        <v>-6970</v>
      </c>
      <c r="N24" s="199">
        <v>3527</v>
      </c>
      <c r="S24" s="199">
        <v>-100523</v>
      </c>
      <c r="T24" s="199">
        <v>-9037</v>
      </c>
      <c r="U24" s="199">
        <v>-9486</v>
      </c>
      <c r="V24" s="199">
        <v>-2236.1225806451612</v>
      </c>
      <c r="W24" s="199">
        <v>95</v>
      </c>
      <c r="X24" s="199">
        <v>3146</v>
      </c>
      <c r="Y24" s="199">
        <v>-16610</v>
      </c>
    </row>
    <row r="25" spans="1:25">
      <c r="A25" s="110" t="s">
        <v>310</v>
      </c>
      <c r="B25" s="199">
        <v>-6271</v>
      </c>
      <c r="C25" s="199">
        <v>-2802</v>
      </c>
      <c r="D25" s="199">
        <v>-5767</v>
      </c>
      <c r="E25" s="199">
        <v>-602</v>
      </c>
      <c r="J25" s="199">
        <v>-5011</v>
      </c>
      <c r="K25" s="199">
        <v>7727</v>
      </c>
      <c r="L25" s="199">
        <v>-29032</v>
      </c>
      <c r="M25" s="199">
        <v>-5832</v>
      </c>
      <c r="N25" s="199">
        <v>2951</v>
      </c>
      <c r="S25" s="199">
        <v>-83830</v>
      </c>
      <c r="T25" s="199">
        <v>52344</v>
      </c>
      <c r="U25" s="199">
        <v>-10872</v>
      </c>
      <c r="V25" s="199">
        <v>-18338.767741935484</v>
      </c>
      <c r="W25" s="199">
        <v>79</v>
      </c>
      <c r="X25" s="199">
        <v>2632</v>
      </c>
      <c r="Y25" s="199">
        <v>-13898</v>
      </c>
    </row>
    <row r="26" spans="1:25">
      <c r="A26" s="110" t="s">
        <v>311</v>
      </c>
      <c r="B26" s="199">
        <v>-13151</v>
      </c>
      <c r="C26" s="199">
        <v>-5877</v>
      </c>
      <c r="D26" s="199">
        <v>-12094</v>
      </c>
      <c r="E26" s="199">
        <v>-1262</v>
      </c>
      <c r="J26" s="199">
        <v>-10508</v>
      </c>
      <c r="K26" s="199">
        <v>16205</v>
      </c>
      <c r="L26" s="199">
        <v>-60887</v>
      </c>
      <c r="M26" s="199">
        <v>-12231</v>
      </c>
      <c r="N26" s="199">
        <v>6189</v>
      </c>
      <c r="S26" s="199">
        <v>-11788</v>
      </c>
      <c r="T26" s="199">
        <v>288670</v>
      </c>
      <c r="U26" s="199">
        <v>-32773</v>
      </c>
      <c r="V26" s="199">
        <v>-69511.122580645155</v>
      </c>
      <c r="W26" s="199">
        <v>166</v>
      </c>
      <c r="X26" s="199">
        <v>5521</v>
      </c>
      <c r="Y26" s="199">
        <v>-29148</v>
      </c>
    </row>
    <row r="27" spans="1:25">
      <c r="A27" s="110" t="s">
        <v>312</v>
      </c>
      <c r="B27" s="199">
        <v>-8998</v>
      </c>
      <c r="C27" s="199">
        <v>-4020</v>
      </c>
      <c r="D27" s="199">
        <v>-8275</v>
      </c>
      <c r="E27" s="199">
        <v>-864</v>
      </c>
      <c r="J27" s="199">
        <v>-7189</v>
      </c>
      <c r="K27" s="199">
        <v>11087</v>
      </c>
      <c r="L27" s="199">
        <v>-41658</v>
      </c>
      <c r="M27" s="199">
        <v>-8368</v>
      </c>
      <c r="N27" s="199">
        <v>4235</v>
      </c>
      <c r="S27" s="199">
        <v>-116940</v>
      </c>
      <c r="T27" s="199">
        <v>158459</v>
      </c>
      <c r="U27" s="199">
        <v>-8158</v>
      </c>
      <c r="V27" s="199">
        <v>-33208.825806451612</v>
      </c>
      <c r="W27" s="199">
        <v>113</v>
      </c>
      <c r="X27" s="199">
        <v>3778</v>
      </c>
      <c r="Y27" s="199">
        <v>-19943</v>
      </c>
    </row>
    <row r="28" spans="1:25">
      <c r="A28" s="110" t="s">
        <v>313</v>
      </c>
      <c r="B28" s="199">
        <v>-15760</v>
      </c>
      <c r="C28" s="199">
        <v>-7042</v>
      </c>
      <c r="D28" s="199">
        <v>-14493</v>
      </c>
      <c r="E28" s="199">
        <v>-1512</v>
      </c>
      <c r="J28" s="199">
        <v>-12593</v>
      </c>
      <c r="K28" s="199">
        <v>19420</v>
      </c>
      <c r="L28" s="199">
        <v>-72966</v>
      </c>
      <c r="M28" s="199">
        <v>-14657</v>
      </c>
      <c r="N28" s="199">
        <v>7417</v>
      </c>
      <c r="S28" s="199">
        <v>-33949</v>
      </c>
      <c r="T28" s="199">
        <v>42491</v>
      </c>
      <c r="U28" s="199">
        <v>-9574</v>
      </c>
      <c r="V28" s="199">
        <v>21356.290322580644</v>
      </c>
      <c r="W28" s="199">
        <v>199</v>
      </c>
      <c r="X28" s="199">
        <v>6616</v>
      </c>
      <c r="Y28" s="199">
        <v>-34931</v>
      </c>
    </row>
    <row r="29" spans="1:25">
      <c r="A29" s="110" t="s">
        <v>314</v>
      </c>
      <c r="B29" s="199">
        <v>-11328</v>
      </c>
      <c r="C29" s="199">
        <v>-5061</v>
      </c>
      <c r="D29" s="199">
        <v>-10418</v>
      </c>
      <c r="E29" s="199">
        <v>-1087</v>
      </c>
      <c r="J29" s="199">
        <v>-9052</v>
      </c>
      <c r="K29" s="199">
        <v>13959</v>
      </c>
      <c r="L29" s="199">
        <v>-52445</v>
      </c>
      <c r="M29" s="199">
        <v>-10536</v>
      </c>
      <c r="N29" s="199">
        <v>5331</v>
      </c>
      <c r="S29" s="199">
        <v>-121606</v>
      </c>
      <c r="T29" s="199">
        <v>125630</v>
      </c>
      <c r="U29" s="199">
        <v>-10741</v>
      </c>
      <c r="V29" s="199">
        <v>-20430.141935483873</v>
      </c>
      <c r="W29" s="199">
        <v>143</v>
      </c>
      <c r="X29" s="199">
        <v>4756</v>
      </c>
      <c r="Y29" s="199">
        <v>-25107</v>
      </c>
    </row>
    <row r="30" spans="1:25">
      <c r="A30" s="110" t="s">
        <v>315</v>
      </c>
      <c r="B30" s="199">
        <v>-7909</v>
      </c>
      <c r="C30" s="199">
        <v>-3533</v>
      </c>
      <c r="D30" s="199">
        <v>-7272</v>
      </c>
      <c r="E30" s="199">
        <v>-759</v>
      </c>
      <c r="J30" s="199">
        <v>-6319</v>
      </c>
      <c r="K30" s="199">
        <v>9745</v>
      </c>
      <c r="L30" s="199">
        <v>-36615</v>
      </c>
      <c r="M30" s="199">
        <v>-7355</v>
      </c>
      <c r="N30" s="199">
        <v>3722</v>
      </c>
      <c r="S30" s="199">
        <v>-2127</v>
      </c>
      <c r="T30" s="199">
        <v>4571</v>
      </c>
      <c r="U30" s="199">
        <v>-3391</v>
      </c>
      <c r="V30" s="199">
        <v>35551.825806451612</v>
      </c>
      <c r="W30" s="199">
        <v>100</v>
      </c>
      <c r="X30" s="199">
        <v>3320</v>
      </c>
      <c r="Y30" s="199">
        <v>-17529</v>
      </c>
    </row>
    <row r="31" spans="1:25">
      <c r="A31" s="110" t="s">
        <v>316</v>
      </c>
      <c r="B31" s="199">
        <v>-13317</v>
      </c>
      <c r="C31" s="199">
        <v>-5951</v>
      </c>
      <c r="D31" s="199">
        <v>-12246</v>
      </c>
      <c r="E31" s="199">
        <v>-1278</v>
      </c>
      <c r="J31" s="199">
        <v>-10641</v>
      </c>
      <c r="K31" s="199">
        <v>16410</v>
      </c>
      <c r="L31" s="199">
        <v>-61655</v>
      </c>
      <c r="M31" s="199">
        <v>-12385</v>
      </c>
      <c r="N31" s="199">
        <v>6267</v>
      </c>
      <c r="S31" s="199">
        <v>-57690</v>
      </c>
      <c r="T31" s="199">
        <v>49062</v>
      </c>
      <c r="U31" s="199">
        <v>69230</v>
      </c>
      <c r="V31" s="199">
        <v>-34713.567741935483</v>
      </c>
      <c r="W31" s="199">
        <v>168</v>
      </c>
      <c r="X31" s="199">
        <v>5590</v>
      </c>
      <c r="Y31" s="199">
        <v>-29517</v>
      </c>
    </row>
    <row r="32" spans="1:25">
      <c r="A32" s="110" t="s">
        <v>317</v>
      </c>
      <c r="B32" s="199">
        <v>-7038</v>
      </c>
      <c r="C32" s="199">
        <v>-3145</v>
      </c>
      <c r="D32" s="199">
        <v>-6472</v>
      </c>
      <c r="E32" s="199">
        <v>-676</v>
      </c>
      <c r="J32" s="199">
        <v>-5623</v>
      </c>
      <c r="K32" s="199">
        <v>8673</v>
      </c>
      <c r="L32" s="199">
        <v>-32585</v>
      </c>
      <c r="M32" s="199">
        <v>-6546</v>
      </c>
      <c r="N32" s="199">
        <v>3312</v>
      </c>
      <c r="S32" s="199">
        <v>-110337</v>
      </c>
      <c r="T32" s="199">
        <v>85683</v>
      </c>
      <c r="U32" s="199">
        <v>-17281</v>
      </c>
      <c r="V32" s="199">
        <v>-26476.645161290326</v>
      </c>
      <c r="W32" s="199">
        <v>89</v>
      </c>
      <c r="X32" s="199">
        <v>2955</v>
      </c>
      <c r="Y32" s="199">
        <v>-15599</v>
      </c>
    </row>
    <row r="33" spans="1:25">
      <c r="A33" s="110" t="s">
        <v>318</v>
      </c>
      <c r="B33" s="199">
        <v>-7620</v>
      </c>
      <c r="C33" s="199">
        <v>-3405</v>
      </c>
      <c r="D33" s="199">
        <v>-7008</v>
      </c>
      <c r="E33" s="199">
        <v>-732</v>
      </c>
      <c r="J33" s="199">
        <v>-6088</v>
      </c>
      <c r="K33" s="199">
        <v>9388</v>
      </c>
      <c r="L33" s="199">
        <v>-35276</v>
      </c>
      <c r="M33" s="199">
        <v>-7087</v>
      </c>
      <c r="N33" s="199">
        <v>3586</v>
      </c>
      <c r="S33" s="199">
        <v>-51075</v>
      </c>
      <c r="T33" s="199">
        <v>77857</v>
      </c>
      <c r="U33" s="199">
        <v>-16861</v>
      </c>
      <c r="V33" s="199">
        <v>-8597.967741935483</v>
      </c>
      <c r="W33" s="199">
        <v>97</v>
      </c>
      <c r="X33" s="199">
        <v>3199</v>
      </c>
      <c r="Y33" s="199">
        <v>-16888</v>
      </c>
    </row>
    <row r="34" spans="1:25">
      <c r="A34" s="110" t="s">
        <v>319</v>
      </c>
      <c r="B34" s="199">
        <v>-15925</v>
      </c>
      <c r="C34" s="199">
        <v>-7116</v>
      </c>
      <c r="D34" s="199">
        <v>-14644</v>
      </c>
      <c r="E34" s="199">
        <v>-1528</v>
      </c>
      <c r="J34" s="199">
        <v>-12724</v>
      </c>
      <c r="K34" s="199">
        <v>19623</v>
      </c>
      <c r="L34" s="199">
        <v>-73728</v>
      </c>
      <c r="M34" s="199">
        <v>-14811</v>
      </c>
      <c r="N34" s="199">
        <v>7494</v>
      </c>
      <c r="S34" s="199">
        <v>-70946</v>
      </c>
      <c r="T34" s="199">
        <v>-13671</v>
      </c>
      <c r="U34" s="199">
        <v>-7663</v>
      </c>
      <c r="V34" s="199">
        <v>43405.780645161292</v>
      </c>
      <c r="W34" s="199">
        <v>201</v>
      </c>
      <c r="X34" s="199">
        <v>6685</v>
      </c>
      <c r="Y34" s="199">
        <v>-35296</v>
      </c>
    </row>
    <row r="35" spans="1:25">
      <c r="A35" s="110" t="s">
        <v>320</v>
      </c>
      <c r="B35" s="199">
        <v>-16197</v>
      </c>
      <c r="C35" s="199">
        <v>-7237</v>
      </c>
      <c r="D35" s="199">
        <v>-14895</v>
      </c>
      <c r="E35" s="199">
        <v>-1554</v>
      </c>
      <c r="J35" s="199">
        <v>-12942</v>
      </c>
      <c r="K35" s="199">
        <v>19958</v>
      </c>
      <c r="L35" s="199">
        <v>-74987</v>
      </c>
      <c r="M35" s="199">
        <v>-15063</v>
      </c>
      <c r="N35" s="199">
        <v>7622</v>
      </c>
      <c r="S35" s="199">
        <v>-175337</v>
      </c>
      <c r="T35" s="199">
        <v>75376</v>
      </c>
      <c r="U35" s="199">
        <v>54668</v>
      </c>
      <c r="V35" s="199">
        <v>-17867.574193548386</v>
      </c>
      <c r="W35" s="199">
        <v>205</v>
      </c>
      <c r="X35" s="199">
        <v>6799</v>
      </c>
      <c r="Y35" s="199">
        <v>-35898</v>
      </c>
    </row>
    <row r="36" spans="1:25">
      <c r="A36" s="110" t="s">
        <v>321</v>
      </c>
      <c r="B36" s="199">
        <v>-15263</v>
      </c>
      <c r="C36" s="199">
        <v>-6820</v>
      </c>
      <c r="D36" s="199">
        <v>-14036</v>
      </c>
      <c r="E36" s="199">
        <v>-1465</v>
      </c>
      <c r="J36" s="199">
        <v>-12196</v>
      </c>
      <c r="K36" s="199">
        <v>18808</v>
      </c>
      <c r="L36" s="199">
        <v>-70664</v>
      </c>
      <c r="M36" s="199">
        <v>-14194</v>
      </c>
      <c r="N36" s="199">
        <v>7183</v>
      </c>
      <c r="S36" s="199">
        <v>-153169</v>
      </c>
      <c r="T36" s="199">
        <v>123413</v>
      </c>
      <c r="U36" s="199">
        <v>-10380</v>
      </c>
      <c r="V36" s="199">
        <v>51458.851612903229</v>
      </c>
      <c r="W36" s="199">
        <v>193</v>
      </c>
      <c r="X36" s="199">
        <v>6408</v>
      </c>
      <c r="Y36" s="199">
        <v>-33829</v>
      </c>
    </row>
    <row r="37" spans="1:25">
      <c r="A37" s="110" t="s">
        <v>322</v>
      </c>
      <c r="B37" s="199">
        <v>-4626</v>
      </c>
      <c r="C37" s="199">
        <v>-2068</v>
      </c>
      <c r="D37" s="199">
        <v>-4255</v>
      </c>
      <c r="E37" s="199">
        <v>-444</v>
      </c>
      <c r="J37" s="199">
        <v>-3697</v>
      </c>
      <c r="K37" s="199">
        <v>5702</v>
      </c>
      <c r="L37" s="199">
        <v>-21420</v>
      </c>
      <c r="M37" s="199">
        <v>-4303</v>
      </c>
      <c r="N37" s="199">
        <v>2177</v>
      </c>
      <c r="S37" s="199">
        <v>-5548</v>
      </c>
      <c r="T37" s="199">
        <v>-4376</v>
      </c>
      <c r="U37" s="199">
        <v>-4538</v>
      </c>
      <c r="V37" s="199">
        <v>-40344.6</v>
      </c>
      <c r="W37" s="199">
        <v>59</v>
      </c>
      <c r="X37" s="199">
        <v>1942</v>
      </c>
      <c r="Y37" s="199">
        <v>-10254</v>
      </c>
    </row>
    <row r="38" spans="1:25">
      <c r="A38" s="110" t="s">
        <v>323</v>
      </c>
      <c r="B38" s="199">
        <v>-1522</v>
      </c>
      <c r="C38" s="199">
        <v>-680</v>
      </c>
      <c r="D38" s="199">
        <v>-1400</v>
      </c>
      <c r="E38" s="199">
        <v>-146</v>
      </c>
      <c r="J38" s="199">
        <v>-1216</v>
      </c>
      <c r="K38" s="199">
        <v>1875</v>
      </c>
      <c r="L38" s="199">
        <v>-7045</v>
      </c>
      <c r="M38" s="199">
        <v>-1415</v>
      </c>
      <c r="N38" s="199">
        <v>716</v>
      </c>
      <c r="S38" s="199">
        <v>-41309</v>
      </c>
      <c r="T38" s="199">
        <v>47004</v>
      </c>
      <c r="U38" s="199">
        <v>6835</v>
      </c>
      <c r="V38" s="199">
        <v>-34878.425806451618</v>
      </c>
      <c r="W38" s="199">
        <v>19</v>
      </c>
      <c r="X38" s="199">
        <v>639</v>
      </c>
      <c r="Y38" s="199">
        <v>-3373</v>
      </c>
    </row>
    <row r="39" spans="1:25">
      <c r="A39" s="110" t="s">
        <v>324</v>
      </c>
      <c r="B39" s="199">
        <v>-35004</v>
      </c>
      <c r="C39" s="199">
        <v>-15639</v>
      </c>
      <c r="D39" s="199">
        <v>-32189</v>
      </c>
      <c r="E39" s="199">
        <v>-3359</v>
      </c>
      <c r="J39" s="199">
        <v>-27968</v>
      </c>
      <c r="K39" s="199">
        <v>43131</v>
      </c>
      <c r="L39" s="199">
        <v>-162052</v>
      </c>
      <c r="M39" s="199">
        <v>-32552</v>
      </c>
      <c r="N39" s="199">
        <v>16472</v>
      </c>
      <c r="S39" s="199">
        <v>-69551</v>
      </c>
      <c r="T39" s="199">
        <v>833409</v>
      </c>
      <c r="U39" s="199">
        <v>-279343</v>
      </c>
      <c r="V39" s="199">
        <v>-367530.13548387098</v>
      </c>
      <c r="W39" s="199">
        <v>442</v>
      </c>
      <c r="X39" s="199">
        <v>14695</v>
      </c>
      <c r="Y39" s="199">
        <v>-77580</v>
      </c>
    </row>
    <row r="40" spans="1:25">
      <c r="A40" s="110" t="s">
        <v>325</v>
      </c>
      <c r="B40" s="199">
        <v>-15030</v>
      </c>
      <c r="C40" s="199">
        <v>-6715</v>
      </c>
      <c r="D40" s="199">
        <v>-13821</v>
      </c>
      <c r="E40" s="199">
        <v>-1442</v>
      </c>
      <c r="J40" s="199">
        <v>-12010</v>
      </c>
      <c r="K40" s="199">
        <v>18519</v>
      </c>
      <c r="L40" s="199">
        <v>-69583</v>
      </c>
      <c r="M40" s="199">
        <v>-13978</v>
      </c>
      <c r="N40" s="199">
        <v>7073</v>
      </c>
      <c r="S40" s="199">
        <v>-110259</v>
      </c>
      <c r="T40" s="199">
        <v>153060</v>
      </c>
      <c r="U40" s="199">
        <v>-56326</v>
      </c>
      <c r="V40" s="199">
        <v>-63630.819354838706</v>
      </c>
      <c r="W40" s="199">
        <v>190</v>
      </c>
      <c r="X40" s="199">
        <v>6310</v>
      </c>
      <c r="Y40" s="199">
        <v>-33312</v>
      </c>
    </row>
    <row r="41" spans="1:25">
      <c r="A41" s="110" t="s">
        <v>326</v>
      </c>
      <c r="B41" s="199">
        <v>-9300</v>
      </c>
      <c r="C41" s="199">
        <v>-4155</v>
      </c>
      <c r="D41" s="199">
        <v>-8553</v>
      </c>
      <c r="E41" s="199">
        <v>-893</v>
      </c>
      <c r="J41" s="199">
        <v>-7432</v>
      </c>
      <c r="K41" s="199">
        <v>11460</v>
      </c>
      <c r="L41" s="199">
        <v>-43060</v>
      </c>
      <c r="M41" s="199">
        <v>-8650</v>
      </c>
      <c r="N41" s="199">
        <v>4377</v>
      </c>
      <c r="S41" s="199">
        <v>-110502</v>
      </c>
      <c r="T41" s="199">
        <v>147733</v>
      </c>
      <c r="U41" s="199">
        <v>-108765</v>
      </c>
      <c r="V41" s="199">
        <v>10334.290322580646</v>
      </c>
      <c r="W41" s="199">
        <v>117</v>
      </c>
      <c r="X41" s="199">
        <v>3904</v>
      </c>
      <c r="Y41" s="199">
        <v>-20614</v>
      </c>
    </row>
    <row r="42" spans="1:25">
      <c r="A42" s="110" t="s">
        <v>327</v>
      </c>
      <c r="B42" s="199">
        <v>-14473</v>
      </c>
      <c r="C42" s="199">
        <v>-6468</v>
      </c>
      <c r="D42" s="199">
        <v>-13310</v>
      </c>
      <c r="E42" s="199">
        <v>-1389</v>
      </c>
      <c r="J42" s="199">
        <v>-11565</v>
      </c>
      <c r="K42" s="199">
        <v>17835</v>
      </c>
      <c r="L42" s="199">
        <v>-67008</v>
      </c>
      <c r="M42" s="199">
        <v>-13460</v>
      </c>
      <c r="N42" s="199">
        <v>6811</v>
      </c>
      <c r="S42" s="199">
        <v>-76506</v>
      </c>
      <c r="T42" s="199">
        <v>54945</v>
      </c>
      <c r="U42" s="199">
        <v>-21865</v>
      </c>
      <c r="V42" s="199">
        <v>-61402.716129032255</v>
      </c>
      <c r="W42" s="199">
        <v>183</v>
      </c>
      <c r="X42" s="199">
        <v>6076</v>
      </c>
      <c r="Y42" s="199">
        <v>-32079</v>
      </c>
    </row>
    <row r="43" spans="1:25">
      <c r="A43" s="110" t="s">
        <v>328</v>
      </c>
      <c r="B43" s="199">
        <v>-8119</v>
      </c>
      <c r="C43" s="199">
        <v>-3627</v>
      </c>
      <c r="D43" s="199">
        <v>-7465</v>
      </c>
      <c r="E43" s="199">
        <v>-779</v>
      </c>
      <c r="J43" s="199">
        <v>-6487</v>
      </c>
      <c r="K43" s="199">
        <v>10003</v>
      </c>
      <c r="L43" s="199">
        <v>-37587</v>
      </c>
      <c r="M43" s="199">
        <v>-7550</v>
      </c>
      <c r="N43" s="199">
        <v>3821</v>
      </c>
      <c r="S43" s="199">
        <v>-222081</v>
      </c>
      <c r="T43" s="199">
        <v>186856</v>
      </c>
      <c r="U43" s="199">
        <v>238</v>
      </c>
      <c r="V43" s="199">
        <v>-39427.516129032258</v>
      </c>
      <c r="W43" s="199">
        <v>103</v>
      </c>
      <c r="X43" s="199">
        <v>3409</v>
      </c>
      <c r="Y43" s="199">
        <v>-17994</v>
      </c>
    </row>
    <row r="44" spans="1:25">
      <c r="A44" s="110" t="s">
        <v>329</v>
      </c>
      <c r="B44" s="199">
        <v>-9003</v>
      </c>
      <c r="C44" s="199">
        <v>-4023</v>
      </c>
      <c r="D44" s="199">
        <v>-8279</v>
      </c>
      <c r="E44" s="199">
        <v>-864</v>
      </c>
      <c r="J44" s="199">
        <v>-7193</v>
      </c>
      <c r="K44" s="199">
        <v>11094</v>
      </c>
      <c r="L44" s="199">
        <v>-41680</v>
      </c>
      <c r="M44" s="199">
        <v>-8373</v>
      </c>
      <c r="N44" s="199">
        <v>4236</v>
      </c>
      <c r="S44" s="199">
        <v>-12925</v>
      </c>
      <c r="T44" s="199">
        <v>-33342</v>
      </c>
      <c r="U44" s="199">
        <v>38495</v>
      </c>
      <c r="V44" s="199">
        <v>12120.038709677418</v>
      </c>
      <c r="W44" s="199">
        <v>113</v>
      </c>
      <c r="X44" s="199">
        <v>3779</v>
      </c>
      <c r="Y44" s="199">
        <v>-19954</v>
      </c>
    </row>
    <row r="45" spans="1:25">
      <c r="A45" s="110" t="s">
        <v>330</v>
      </c>
      <c r="B45" s="199">
        <v>-8057</v>
      </c>
      <c r="C45" s="199">
        <v>-3600</v>
      </c>
      <c r="D45" s="199">
        <v>-7409</v>
      </c>
      <c r="E45" s="199">
        <v>-773</v>
      </c>
      <c r="J45" s="199">
        <v>-6437</v>
      </c>
      <c r="K45" s="199">
        <v>9927</v>
      </c>
      <c r="L45" s="199">
        <v>-37299</v>
      </c>
      <c r="M45" s="199">
        <v>-7492</v>
      </c>
      <c r="N45" s="199">
        <v>3792</v>
      </c>
      <c r="S45" s="199">
        <v>-72896</v>
      </c>
      <c r="T45" s="199">
        <v>-1427</v>
      </c>
      <c r="U45" s="199">
        <v>-24925</v>
      </c>
      <c r="V45" s="199">
        <v>-30540.264516129027</v>
      </c>
      <c r="W45" s="199">
        <v>102</v>
      </c>
      <c r="X45" s="199">
        <v>3382</v>
      </c>
      <c r="Y45" s="199">
        <v>-17856</v>
      </c>
    </row>
    <row r="46" spans="1:25">
      <c r="A46" s="110" t="s">
        <v>331</v>
      </c>
      <c r="B46" s="199">
        <v>-12976</v>
      </c>
      <c r="C46" s="199">
        <v>-5798</v>
      </c>
      <c r="D46" s="199">
        <v>-11933</v>
      </c>
      <c r="E46" s="199">
        <v>-1245</v>
      </c>
      <c r="J46" s="199">
        <v>-10369</v>
      </c>
      <c r="K46" s="199">
        <v>15989</v>
      </c>
      <c r="L46" s="199">
        <v>-60075</v>
      </c>
      <c r="M46" s="199">
        <v>-12068</v>
      </c>
      <c r="N46" s="199">
        <v>6107</v>
      </c>
      <c r="S46" s="199">
        <v>-67988</v>
      </c>
      <c r="T46" s="199">
        <v>128250</v>
      </c>
      <c r="U46" s="199">
        <v>-9134</v>
      </c>
      <c r="V46" s="199">
        <v>-21662.34193548387</v>
      </c>
      <c r="W46" s="199">
        <v>164</v>
      </c>
      <c r="X46" s="199">
        <v>5448</v>
      </c>
      <c r="Y46" s="199">
        <v>-28760</v>
      </c>
    </row>
    <row r="47" spans="1:25">
      <c r="A47" s="110" t="s">
        <v>332</v>
      </c>
      <c r="B47" s="199">
        <v>-7777</v>
      </c>
      <c r="C47" s="199">
        <v>-3475</v>
      </c>
      <c r="D47" s="199">
        <v>-7150</v>
      </c>
      <c r="E47" s="199">
        <v>-747</v>
      </c>
      <c r="J47" s="199">
        <v>-6214</v>
      </c>
      <c r="K47" s="199">
        <v>9582</v>
      </c>
      <c r="L47" s="199">
        <v>-36002</v>
      </c>
      <c r="M47" s="199">
        <v>-7232</v>
      </c>
      <c r="N47" s="199">
        <v>3659</v>
      </c>
      <c r="S47" s="199">
        <v>-11790</v>
      </c>
      <c r="T47" s="199">
        <v>5422</v>
      </c>
      <c r="U47" s="199">
        <v>48</v>
      </c>
      <c r="V47" s="199">
        <v>128707.96774193548</v>
      </c>
      <c r="W47" s="199">
        <v>98</v>
      </c>
      <c r="X47" s="199">
        <v>3265</v>
      </c>
      <c r="Y47" s="199">
        <v>-17235</v>
      </c>
    </row>
    <row r="48" spans="1:25">
      <c r="A48" s="110" t="s">
        <v>333</v>
      </c>
      <c r="B48" s="199">
        <v>-11647</v>
      </c>
      <c r="C48" s="199">
        <v>-5205</v>
      </c>
      <c r="D48" s="199">
        <v>-10711</v>
      </c>
      <c r="E48" s="199">
        <v>-1118</v>
      </c>
      <c r="J48" s="199">
        <v>-9307</v>
      </c>
      <c r="K48" s="199">
        <v>14351</v>
      </c>
      <c r="L48" s="199">
        <v>-53922</v>
      </c>
      <c r="M48" s="199">
        <v>-10832</v>
      </c>
      <c r="N48" s="199">
        <v>5481</v>
      </c>
      <c r="S48" s="199">
        <v>-103748</v>
      </c>
      <c r="T48" s="199">
        <v>185055</v>
      </c>
      <c r="U48" s="199">
        <v>-45357</v>
      </c>
      <c r="V48" s="199">
        <v>-36639.019354838711</v>
      </c>
      <c r="W48" s="199">
        <v>147</v>
      </c>
      <c r="X48" s="199">
        <v>4890</v>
      </c>
      <c r="Y48" s="199">
        <v>-25814</v>
      </c>
    </row>
    <row r="49" spans="1:25">
      <c r="A49" s="110" t="s">
        <v>334</v>
      </c>
      <c r="B49" s="199">
        <v>-3631</v>
      </c>
      <c r="C49" s="199">
        <v>-1622</v>
      </c>
      <c r="D49" s="199">
        <v>-3340</v>
      </c>
      <c r="E49" s="199">
        <v>-349</v>
      </c>
      <c r="J49" s="199">
        <v>-2902</v>
      </c>
      <c r="K49" s="199">
        <v>4474</v>
      </c>
      <c r="L49" s="199">
        <v>-16813</v>
      </c>
      <c r="M49" s="199">
        <v>-3378</v>
      </c>
      <c r="N49" s="199">
        <v>1709</v>
      </c>
      <c r="S49" s="199">
        <v>-3457</v>
      </c>
      <c r="T49" s="199">
        <v>-7860</v>
      </c>
      <c r="U49" s="199">
        <v>-2383</v>
      </c>
      <c r="V49" s="199">
        <v>-10069.825806451614</v>
      </c>
      <c r="W49" s="199">
        <v>46</v>
      </c>
      <c r="X49" s="199">
        <v>1525</v>
      </c>
      <c r="Y49" s="199">
        <v>-8049</v>
      </c>
    </row>
    <row r="50" spans="1:25">
      <c r="A50" s="110" t="s">
        <v>335</v>
      </c>
      <c r="B50" s="199">
        <v>-4590971</v>
      </c>
      <c r="C50" s="199">
        <v>-2051292</v>
      </c>
      <c r="D50" s="199">
        <v>-4221838</v>
      </c>
      <c r="E50" s="199">
        <v>-440574</v>
      </c>
      <c r="J50" s="199">
        <v>-3668348</v>
      </c>
      <c r="K50" s="199">
        <v>5656980</v>
      </c>
      <c r="L50" s="199">
        <v>-21254632</v>
      </c>
      <c r="M50" s="199">
        <v>-4269561</v>
      </c>
      <c r="N50" s="199">
        <v>2160511</v>
      </c>
      <c r="S50" s="199">
        <v>7791327</v>
      </c>
      <c r="T50" s="199">
        <v>-23778682</v>
      </c>
      <c r="U50" s="199">
        <v>499044</v>
      </c>
      <c r="V50" s="199">
        <v>-70279.20645161299</v>
      </c>
      <c r="W50" s="199">
        <v>57997</v>
      </c>
      <c r="X50" s="199">
        <v>1927415</v>
      </c>
      <c r="Y50" s="199">
        <v>-10175286</v>
      </c>
    </row>
    <row r="51" spans="1:25">
      <c r="A51" s="110" t="s">
        <v>294</v>
      </c>
      <c r="B51" s="199">
        <v>-566593</v>
      </c>
      <c r="C51" s="199">
        <v>-253160</v>
      </c>
      <c r="D51" s="199">
        <v>-521037</v>
      </c>
      <c r="E51" s="199">
        <v>-54374</v>
      </c>
      <c r="J51" s="199">
        <v>-452728</v>
      </c>
      <c r="K51" s="199">
        <v>698154</v>
      </c>
      <c r="L51" s="199">
        <v>-2623134</v>
      </c>
      <c r="M51" s="199">
        <v>-526926</v>
      </c>
      <c r="N51" s="199">
        <v>266639</v>
      </c>
      <c r="S51" s="199">
        <v>919143</v>
      </c>
      <c r="T51" s="199">
        <v>-2964525</v>
      </c>
      <c r="U51" s="199">
        <v>231928</v>
      </c>
      <c r="V51" s="199">
        <v>547516.54838709673</v>
      </c>
      <c r="W51" s="199">
        <v>7157</v>
      </c>
      <c r="X51" s="199">
        <v>237871</v>
      </c>
      <c r="Y51" s="199">
        <v>-1255780</v>
      </c>
    </row>
    <row r="52" spans="1:25">
      <c r="A52" s="110" t="s">
        <v>306</v>
      </c>
      <c r="B52" s="199">
        <v>-119189</v>
      </c>
      <c r="C52" s="199">
        <v>-53255</v>
      </c>
      <c r="D52" s="199">
        <v>-109605</v>
      </c>
      <c r="E52" s="199">
        <v>-11438</v>
      </c>
      <c r="J52" s="199">
        <v>-95236</v>
      </c>
      <c r="K52" s="199">
        <v>146864</v>
      </c>
      <c r="L52" s="199">
        <v>-551805</v>
      </c>
      <c r="M52" s="199">
        <v>-110844</v>
      </c>
      <c r="N52" s="199">
        <v>56091</v>
      </c>
      <c r="S52" s="199">
        <v>400384</v>
      </c>
      <c r="T52" s="199">
        <v>-824331</v>
      </c>
      <c r="U52" s="199">
        <v>67139</v>
      </c>
      <c r="V52" s="199">
        <v>201846.45161290321</v>
      </c>
      <c r="W52" s="199">
        <v>1505</v>
      </c>
      <c r="X52" s="199">
        <v>50038</v>
      </c>
      <c r="Y52" s="199">
        <v>-264167</v>
      </c>
    </row>
    <row r="53" spans="1:25">
      <c r="A53" s="110" t="s">
        <v>307</v>
      </c>
      <c r="B53" s="199">
        <v>-169640</v>
      </c>
      <c r="C53" s="199">
        <v>-75797</v>
      </c>
      <c r="D53" s="199">
        <v>-156000</v>
      </c>
      <c r="E53" s="199">
        <v>-16280</v>
      </c>
      <c r="J53" s="199">
        <v>-135548</v>
      </c>
      <c r="K53" s="199">
        <v>209029</v>
      </c>
      <c r="L53" s="199">
        <v>-785373</v>
      </c>
      <c r="M53" s="199">
        <v>-157763</v>
      </c>
      <c r="N53" s="199">
        <v>79833</v>
      </c>
      <c r="S53" s="199">
        <v>221781</v>
      </c>
      <c r="T53" s="199">
        <v>-900291</v>
      </c>
      <c r="U53" s="199">
        <v>-90310</v>
      </c>
      <c r="V53" s="199">
        <v>175845.72258064515</v>
      </c>
      <c r="W53" s="199">
        <v>2143</v>
      </c>
      <c r="X53" s="199">
        <v>71219</v>
      </c>
      <c r="Y53" s="199">
        <v>-375984</v>
      </c>
    </row>
  </sheetData>
  <phoneticPr fontId="9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4"/>
  <sheetViews>
    <sheetView zoomScaleNormal="100" workbookViewId="0">
      <pane ySplit="1" topLeftCell="A203" activePane="bottomLeft" state="frozen"/>
      <selection pane="bottomLeft"/>
    </sheetView>
  </sheetViews>
  <sheetFormatPr defaultRowHeight="12.75"/>
  <cols>
    <col min="1" max="1" width="33" style="119" customWidth="1"/>
    <col min="2" max="2" width="9.140625" style="47"/>
    <col min="3" max="3" width="10.7109375" style="47" customWidth="1"/>
    <col min="4" max="4" width="15" style="47" customWidth="1"/>
    <col min="5" max="5" width="14" style="47" bestFit="1" customWidth="1"/>
    <col min="6" max="6" width="11.42578125" style="47" customWidth="1"/>
    <col min="7" max="7" width="10.85546875" style="47" customWidth="1"/>
    <col min="8" max="8" width="8.5703125" style="47" customWidth="1"/>
    <col min="9" max="9" width="9.7109375" style="47" customWidth="1"/>
    <col min="10" max="10" width="9" style="47" customWidth="1"/>
    <col min="11" max="11" width="8.42578125" style="47" customWidth="1"/>
    <col min="12" max="12" width="9.85546875" style="49" bestFit="1" customWidth="1"/>
    <col min="13" max="13" width="55.7109375" style="234" customWidth="1"/>
    <col min="14" max="16384" width="9.140625" style="2"/>
  </cols>
  <sheetData>
    <row r="1" spans="1:13" ht="15">
      <c r="A1" s="115" t="s">
        <v>680</v>
      </c>
      <c r="B1" s="116" t="s">
        <v>162</v>
      </c>
      <c r="K1" s="346"/>
    </row>
    <row r="2" spans="1:13">
      <c r="K2" s="346"/>
    </row>
    <row r="3" spans="1:13">
      <c r="A3" s="117" t="s">
        <v>422</v>
      </c>
      <c r="K3" s="346"/>
    </row>
    <row r="4" spans="1:13" s="5" customFormat="1">
      <c r="A4" s="117" t="s">
        <v>421</v>
      </c>
      <c r="B4" s="116"/>
      <c r="C4" s="116"/>
      <c r="D4" s="116"/>
      <c r="E4" s="116"/>
      <c r="F4" s="116"/>
      <c r="G4" s="116"/>
      <c r="H4" s="116"/>
      <c r="I4" s="116"/>
      <c r="J4" s="116"/>
      <c r="K4" s="347"/>
      <c r="L4" s="118"/>
      <c r="M4" s="236"/>
    </row>
    <row r="5" spans="1:13" ht="63.75" hidden="1" customHeight="1">
      <c r="B5" s="352" t="s">
        <v>568</v>
      </c>
      <c r="C5" s="352"/>
      <c r="D5" s="352"/>
      <c r="E5" s="352"/>
      <c r="F5" s="352"/>
      <c r="G5" s="352"/>
      <c r="H5" s="352"/>
      <c r="I5" s="352"/>
      <c r="K5" s="346"/>
    </row>
    <row r="6" spans="1:13" hidden="1">
      <c r="K6" s="346"/>
    </row>
    <row r="7" spans="1:13" hidden="1">
      <c r="B7" s="233" t="s">
        <v>423</v>
      </c>
      <c r="K7" s="346"/>
    </row>
    <row r="8" spans="1:13" hidden="1">
      <c r="B8" s="233" t="s">
        <v>424</v>
      </c>
      <c r="K8" s="346"/>
    </row>
    <row r="9" spans="1:13" hidden="1">
      <c r="B9" s="233" t="s">
        <v>425</v>
      </c>
      <c r="K9" s="346"/>
    </row>
    <row r="10" spans="1:13" hidden="1">
      <c r="K10" s="346"/>
    </row>
    <row r="11" spans="1:13" hidden="1">
      <c r="A11" s="120"/>
      <c r="B11" s="116" t="s">
        <v>0</v>
      </c>
      <c r="K11" s="346"/>
    </row>
    <row r="12" spans="1:13" ht="52.5" hidden="1" customHeight="1">
      <c r="A12" s="120" t="s">
        <v>1</v>
      </c>
      <c r="B12" s="353" t="s">
        <v>2</v>
      </c>
      <c r="C12" s="353"/>
      <c r="D12" s="353"/>
      <c r="E12" s="353"/>
      <c r="F12" s="353"/>
      <c r="G12" s="353"/>
      <c r="H12" s="353"/>
      <c r="I12" s="353"/>
      <c r="K12" s="346" t="s">
        <v>3</v>
      </c>
      <c r="L12" s="49">
        <v>59</v>
      </c>
    </row>
    <row r="13" spans="1:13" hidden="1">
      <c r="A13" s="120"/>
      <c r="K13" s="346"/>
    </row>
    <row r="14" spans="1:13" ht="42" hidden="1" customHeight="1">
      <c r="A14" s="120" t="s">
        <v>1</v>
      </c>
      <c r="B14" s="353" t="s">
        <v>441</v>
      </c>
      <c r="C14" s="353"/>
      <c r="D14" s="353"/>
      <c r="E14" s="353"/>
      <c r="F14" s="353"/>
      <c r="G14" s="353"/>
      <c r="H14" s="353"/>
      <c r="I14" s="353"/>
      <c r="K14" s="346" t="s">
        <v>4</v>
      </c>
      <c r="L14" s="49">
        <v>88</v>
      </c>
    </row>
    <row r="15" spans="1:13" hidden="1">
      <c r="A15" s="120"/>
      <c r="K15" s="346"/>
    </row>
    <row r="16" spans="1:13" hidden="1">
      <c r="A16" s="120"/>
      <c r="B16" s="116" t="s">
        <v>5</v>
      </c>
      <c r="K16" s="346"/>
    </row>
    <row r="17" spans="1:13" s="9" customFormat="1" ht="55.5" hidden="1" customHeight="1">
      <c r="A17" s="120" t="s">
        <v>1</v>
      </c>
      <c r="B17" s="353" t="s">
        <v>433</v>
      </c>
      <c r="C17" s="353"/>
      <c r="D17" s="353"/>
      <c r="E17" s="353"/>
      <c r="F17" s="353"/>
      <c r="G17" s="353"/>
      <c r="H17" s="353"/>
      <c r="I17" s="353"/>
      <c r="J17" s="47"/>
      <c r="K17" s="346" t="s">
        <v>3</v>
      </c>
      <c r="L17" s="121">
        <v>63</v>
      </c>
      <c r="M17" s="122"/>
    </row>
    <row r="18" spans="1:13" s="9" customFormat="1" ht="15" hidden="1">
      <c r="A18" s="120"/>
      <c r="B18" s="116"/>
      <c r="C18" s="47"/>
      <c r="D18" s="47"/>
      <c r="E18" s="47"/>
      <c r="F18" s="47"/>
      <c r="G18" s="47"/>
      <c r="H18" s="47"/>
      <c r="I18" s="47"/>
      <c r="J18" s="47"/>
      <c r="K18" s="346"/>
      <c r="L18" s="47"/>
      <c r="M18" s="123"/>
    </row>
    <row r="19" spans="1:13" s="9" customFormat="1" ht="39.75" hidden="1" customHeight="1">
      <c r="A19" s="120">
        <v>1</v>
      </c>
      <c r="B19" s="353" t="s">
        <v>431</v>
      </c>
      <c r="C19" s="353"/>
      <c r="D19" s="353"/>
      <c r="E19" s="353"/>
      <c r="F19" s="353"/>
      <c r="G19" s="353"/>
      <c r="H19" s="353"/>
      <c r="I19" s="353"/>
      <c r="J19" s="47"/>
      <c r="K19" s="346" t="s">
        <v>3</v>
      </c>
      <c r="L19" s="121" t="s">
        <v>429</v>
      </c>
      <c r="M19" s="122"/>
    </row>
    <row r="20" spans="1:13" s="9" customFormat="1" ht="15" hidden="1">
      <c r="A20" s="120"/>
      <c r="B20" s="47"/>
      <c r="C20" s="47"/>
      <c r="D20" s="47"/>
      <c r="E20" s="47"/>
      <c r="F20" s="47"/>
      <c r="G20" s="47"/>
      <c r="H20" s="47"/>
      <c r="I20" s="47"/>
      <c r="J20" s="47"/>
      <c r="K20" s="346"/>
      <c r="L20" s="121"/>
      <c r="M20" s="122"/>
    </row>
    <row r="21" spans="1:13" s="9" customFormat="1" ht="39.75" hidden="1" customHeight="1">
      <c r="A21" s="120">
        <v>2</v>
      </c>
      <c r="B21" s="353" t="s">
        <v>432</v>
      </c>
      <c r="C21" s="353"/>
      <c r="D21" s="353"/>
      <c r="E21" s="353"/>
      <c r="F21" s="353"/>
      <c r="G21" s="353"/>
      <c r="H21" s="353"/>
      <c r="I21" s="353"/>
      <c r="J21" s="47"/>
      <c r="K21" s="346" t="s">
        <v>3</v>
      </c>
      <c r="L21" s="121" t="s">
        <v>430</v>
      </c>
      <c r="M21" s="122"/>
    </row>
    <row r="22" spans="1:13" s="9" customFormat="1" ht="15" hidden="1">
      <c r="A22" s="120"/>
      <c r="B22" s="47"/>
      <c r="C22" s="47"/>
      <c r="D22" s="47"/>
      <c r="E22" s="47"/>
      <c r="F22" s="47"/>
      <c r="G22" s="47"/>
      <c r="H22" s="47"/>
      <c r="I22" s="47"/>
      <c r="J22" s="47"/>
      <c r="K22" s="346"/>
      <c r="L22" s="47"/>
      <c r="M22" s="123"/>
    </row>
    <row r="23" spans="1:13" s="97" customFormat="1" ht="31.5" hidden="1" customHeight="1">
      <c r="A23" s="120">
        <v>3</v>
      </c>
      <c r="B23" s="353" t="s">
        <v>436</v>
      </c>
      <c r="C23" s="353"/>
      <c r="D23" s="353"/>
      <c r="E23" s="353"/>
      <c r="F23" s="353"/>
      <c r="G23" s="353"/>
      <c r="H23" s="353"/>
      <c r="I23" s="353"/>
      <c r="J23" s="47"/>
      <c r="K23" s="346" t="s">
        <v>3</v>
      </c>
      <c r="L23" s="121" t="s">
        <v>437</v>
      </c>
      <c r="M23" s="122"/>
    </row>
    <row r="24" spans="1:13" s="97" customFormat="1" ht="15" hidden="1">
      <c r="A24" s="120"/>
      <c r="B24" s="47"/>
      <c r="C24" s="47"/>
      <c r="D24" s="47"/>
      <c r="E24" s="47"/>
      <c r="F24" s="47"/>
      <c r="G24" s="47"/>
      <c r="H24" s="47"/>
      <c r="I24" s="47"/>
      <c r="J24" s="47"/>
      <c r="K24" s="346"/>
      <c r="L24" s="47"/>
      <c r="M24" s="123"/>
    </row>
    <row r="25" spans="1:13" s="9" customFormat="1" ht="68.25" hidden="1" customHeight="1">
      <c r="A25" s="120">
        <v>4</v>
      </c>
      <c r="B25" s="353" t="s">
        <v>426</v>
      </c>
      <c r="C25" s="353"/>
      <c r="D25" s="353"/>
      <c r="E25" s="353"/>
      <c r="F25" s="353"/>
      <c r="G25" s="353"/>
      <c r="H25" s="353"/>
      <c r="I25" s="353"/>
      <c r="J25" s="47"/>
      <c r="K25" s="346" t="s">
        <v>3</v>
      </c>
      <c r="L25" s="121">
        <v>64</v>
      </c>
      <c r="M25" s="122"/>
    </row>
    <row r="26" spans="1:13" s="9" customFormat="1" ht="15" hidden="1">
      <c r="A26" s="120"/>
      <c r="B26" s="47"/>
      <c r="C26" s="47"/>
      <c r="D26" s="47"/>
      <c r="E26" s="47"/>
      <c r="F26" s="47"/>
      <c r="G26" s="47"/>
      <c r="H26" s="47"/>
      <c r="I26" s="47"/>
      <c r="J26" s="47"/>
      <c r="K26" s="346"/>
      <c r="L26" s="121"/>
      <c r="M26" s="122"/>
    </row>
    <row r="27" spans="1:13" s="9" customFormat="1" ht="57" hidden="1" customHeight="1">
      <c r="A27" s="120">
        <v>5</v>
      </c>
      <c r="B27" s="353" t="s">
        <v>427</v>
      </c>
      <c r="C27" s="353"/>
      <c r="D27" s="353"/>
      <c r="E27" s="353"/>
      <c r="F27" s="353"/>
      <c r="G27" s="353"/>
      <c r="H27" s="353"/>
      <c r="I27" s="353"/>
      <c r="J27" s="47"/>
      <c r="K27" s="346" t="s">
        <v>3</v>
      </c>
      <c r="L27" s="121">
        <v>65</v>
      </c>
      <c r="M27" s="122"/>
    </row>
    <row r="28" spans="1:13" s="9" customFormat="1" ht="15" hidden="1">
      <c r="A28" s="120"/>
      <c r="B28" s="47"/>
      <c r="C28" s="47"/>
      <c r="D28" s="47"/>
      <c r="E28" s="47"/>
      <c r="F28" s="47"/>
      <c r="G28" s="47"/>
      <c r="H28" s="47"/>
      <c r="I28" s="47"/>
      <c r="J28" s="47"/>
      <c r="K28" s="346"/>
      <c r="L28" s="47"/>
      <c r="M28" s="123"/>
    </row>
    <row r="29" spans="1:13" s="9" customFormat="1" ht="40.5" hidden="1" customHeight="1">
      <c r="A29" s="120">
        <v>6</v>
      </c>
      <c r="B29" s="353" t="s">
        <v>442</v>
      </c>
      <c r="C29" s="353"/>
      <c r="D29" s="353"/>
      <c r="E29" s="353"/>
      <c r="F29" s="353"/>
      <c r="G29" s="353"/>
      <c r="H29" s="353"/>
      <c r="I29" s="353"/>
      <c r="J29" s="47"/>
      <c r="K29" s="346" t="s">
        <v>4</v>
      </c>
      <c r="L29" s="49">
        <v>88</v>
      </c>
      <c r="M29" s="123"/>
    </row>
    <row r="30" spans="1:13" s="9" customFormat="1" ht="15" hidden="1">
      <c r="A30" s="120"/>
      <c r="B30" s="50"/>
      <c r="C30" s="50"/>
      <c r="D30" s="50"/>
      <c r="E30" s="50"/>
      <c r="F30" s="50"/>
      <c r="G30" s="50"/>
      <c r="H30" s="50"/>
      <c r="I30" s="50"/>
      <c r="J30" s="47"/>
      <c r="K30" s="346"/>
      <c r="L30" s="47"/>
      <c r="M30" s="123"/>
    </row>
    <row r="31" spans="1:13" s="9" customFormat="1" ht="25.5" hidden="1" customHeight="1">
      <c r="A31" s="120" t="s">
        <v>1</v>
      </c>
      <c r="B31" s="353" t="s">
        <v>439</v>
      </c>
      <c r="C31" s="353"/>
      <c r="D31" s="353"/>
      <c r="E31" s="353"/>
      <c r="F31" s="353"/>
      <c r="G31" s="353"/>
      <c r="H31" s="353"/>
      <c r="I31" s="353"/>
      <c r="J31" s="47"/>
      <c r="K31" s="346" t="s">
        <v>3</v>
      </c>
      <c r="L31" s="121" t="s">
        <v>440</v>
      </c>
      <c r="M31" s="123"/>
    </row>
    <row r="32" spans="1:13" s="9" customFormat="1" ht="15" hidden="1">
      <c r="A32" s="120"/>
      <c r="B32" s="47"/>
      <c r="C32" s="47"/>
      <c r="D32" s="47"/>
      <c r="E32" s="47"/>
      <c r="F32" s="47"/>
      <c r="G32" s="47"/>
      <c r="H32" s="47"/>
      <c r="I32" s="47"/>
      <c r="J32" s="47"/>
      <c r="K32" s="346"/>
      <c r="L32" s="47"/>
      <c r="M32" s="123"/>
    </row>
    <row r="33" spans="1:14" hidden="1">
      <c r="A33" s="120"/>
      <c r="B33" s="116" t="s">
        <v>6</v>
      </c>
      <c r="K33" s="346"/>
    </row>
    <row r="34" spans="1:14" s="9" customFormat="1" ht="15" hidden="1">
      <c r="A34" s="120">
        <v>1</v>
      </c>
      <c r="B34" s="353" t="s">
        <v>7</v>
      </c>
      <c r="C34" s="353"/>
      <c r="D34" s="353"/>
      <c r="E34" s="353"/>
      <c r="F34" s="353"/>
      <c r="G34" s="353"/>
      <c r="H34" s="353"/>
      <c r="I34" s="353"/>
      <c r="J34" s="47"/>
      <c r="K34" s="346" t="s">
        <v>3</v>
      </c>
      <c r="L34" s="121" t="s">
        <v>429</v>
      </c>
      <c r="M34" s="122"/>
    </row>
    <row r="35" spans="1:14" s="9" customFormat="1" ht="15" hidden="1">
      <c r="A35" s="120"/>
      <c r="B35" s="47"/>
      <c r="C35" s="47"/>
      <c r="D35" s="47"/>
      <c r="E35" s="47"/>
      <c r="F35" s="47"/>
      <c r="G35" s="47"/>
      <c r="H35" s="47"/>
      <c r="I35" s="47"/>
      <c r="J35" s="47"/>
      <c r="K35" s="346"/>
      <c r="L35" s="121"/>
      <c r="M35" s="122"/>
    </row>
    <row r="36" spans="1:14" s="9" customFormat="1" ht="15" hidden="1">
      <c r="A36" s="120">
        <v>2</v>
      </c>
      <c r="B36" s="353" t="s">
        <v>8</v>
      </c>
      <c r="C36" s="353"/>
      <c r="D36" s="353"/>
      <c r="E36" s="353"/>
      <c r="F36" s="353"/>
      <c r="G36" s="353"/>
      <c r="H36" s="353"/>
      <c r="I36" s="353"/>
      <c r="J36" s="47"/>
      <c r="K36" s="346" t="s">
        <v>3</v>
      </c>
      <c r="L36" s="121" t="s">
        <v>430</v>
      </c>
      <c r="M36" s="122"/>
    </row>
    <row r="37" spans="1:14" s="9" customFormat="1" ht="15" hidden="1">
      <c r="A37" s="120"/>
      <c r="B37" s="47"/>
      <c r="C37" s="47"/>
      <c r="D37" s="47"/>
      <c r="E37" s="47"/>
      <c r="F37" s="47"/>
      <c r="G37" s="47"/>
      <c r="H37" s="47"/>
      <c r="I37" s="47"/>
      <c r="J37" s="47"/>
      <c r="K37" s="346"/>
      <c r="L37" s="47"/>
      <c r="M37" s="123"/>
    </row>
    <row r="38" spans="1:14" s="97" customFormat="1" ht="25.5" hidden="1" customHeight="1">
      <c r="A38" s="120">
        <v>3</v>
      </c>
      <c r="B38" s="353" t="s">
        <v>438</v>
      </c>
      <c r="C38" s="353"/>
      <c r="D38" s="353"/>
      <c r="E38" s="353"/>
      <c r="F38" s="353"/>
      <c r="G38" s="353"/>
      <c r="H38" s="353"/>
      <c r="I38" s="353"/>
      <c r="J38" s="47"/>
      <c r="K38" s="346" t="s">
        <v>3</v>
      </c>
      <c r="L38" s="121" t="s">
        <v>437</v>
      </c>
      <c r="M38" s="122"/>
    </row>
    <row r="39" spans="1:14" s="97" customFormat="1" ht="15" hidden="1">
      <c r="A39" s="120"/>
      <c r="B39" s="230"/>
      <c r="C39" s="230"/>
      <c r="D39" s="230"/>
      <c r="E39" s="230"/>
      <c r="F39" s="230"/>
      <c r="G39" s="230"/>
      <c r="H39" s="230"/>
      <c r="I39" s="230"/>
      <c r="J39" s="47"/>
      <c r="K39" s="346"/>
      <c r="L39" s="121"/>
      <c r="M39" s="122"/>
    </row>
    <row r="40" spans="1:14" s="9" customFormat="1" ht="29.25" hidden="1" customHeight="1">
      <c r="A40" s="120">
        <v>4</v>
      </c>
      <c r="B40" s="353" t="s">
        <v>434</v>
      </c>
      <c r="C40" s="353"/>
      <c r="D40" s="353"/>
      <c r="E40" s="353"/>
      <c r="F40" s="353"/>
      <c r="G40" s="353"/>
      <c r="H40" s="353"/>
      <c r="I40" s="353"/>
      <c r="J40" s="47"/>
      <c r="K40" s="346" t="s">
        <v>3</v>
      </c>
      <c r="L40" s="121">
        <v>64</v>
      </c>
      <c r="M40" s="122"/>
    </row>
    <row r="41" spans="1:14" s="9" customFormat="1" ht="15" hidden="1">
      <c r="A41" s="120"/>
      <c r="B41" s="50"/>
      <c r="C41" s="50"/>
      <c r="D41" s="50"/>
      <c r="E41" s="50"/>
      <c r="F41" s="50"/>
      <c r="G41" s="50"/>
      <c r="H41" s="50"/>
      <c r="I41" s="50"/>
      <c r="J41" s="47"/>
      <c r="K41" s="346"/>
      <c r="L41" s="121"/>
      <c r="M41" s="122"/>
    </row>
    <row r="42" spans="1:14" s="9" customFormat="1" ht="27" hidden="1" customHeight="1">
      <c r="A42" s="120">
        <v>5</v>
      </c>
      <c r="B42" s="353" t="s">
        <v>435</v>
      </c>
      <c r="C42" s="353"/>
      <c r="D42" s="353"/>
      <c r="E42" s="353"/>
      <c r="F42" s="353"/>
      <c r="G42" s="353"/>
      <c r="H42" s="353"/>
      <c r="I42" s="353"/>
      <c r="J42" s="47"/>
      <c r="K42" s="346" t="s">
        <v>3</v>
      </c>
      <c r="L42" s="121">
        <v>65</v>
      </c>
      <c r="M42" s="122"/>
    </row>
    <row r="43" spans="1:14" s="9" customFormat="1" ht="15" hidden="1">
      <c r="A43" s="120"/>
      <c r="B43" s="47"/>
      <c r="C43" s="47"/>
      <c r="D43" s="47"/>
      <c r="E43" s="47"/>
      <c r="F43" s="47"/>
      <c r="G43" s="47"/>
      <c r="H43" s="47"/>
      <c r="I43" s="47"/>
      <c r="J43" s="47"/>
      <c r="K43" s="346"/>
      <c r="L43" s="47"/>
      <c r="M43" s="123"/>
    </row>
    <row r="44" spans="1:14" s="9" customFormat="1" ht="31.5" hidden="1" customHeight="1">
      <c r="A44" s="120">
        <v>6</v>
      </c>
      <c r="B44" s="353" t="s">
        <v>428</v>
      </c>
      <c r="C44" s="353"/>
      <c r="D44" s="353"/>
      <c r="E44" s="353"/>
      <c r="F44" s="353"/>
      <c r="G44" s="353"/>
      <c r="H44" s="353"/>
      <c r="I44" s="353"/>
      <c r="J44" s="47"/>
      <c r="K44" s="346" t="s">
        <v>3</v>
      </c>
      <c r="L44" s="49">
        <v>68</v>
      </c>
      <c r="M44" s="123"/>
    </row>
    <row r="45" spans="1:14" s="9" customFormat="1" ht="15" hidden="1">
      <c r="A45" s="120"/>
      <c r="B45" s="50"/>
      <c r="C45" s="50"/>
      <c r="D45" s="50"/>
      <c r="E45" s="50"/>
      <c r="F45" s="50"/>
      <c r="G45" s="50"/>
      <c r="H45" s="50"/>
      <c r="I45" s="50"/>
      <c r="J45" s="47"/>
      <c r="K45" s="346"/>
      <c r="L45" s="47"/>
      <c r="M45" s="123"/>
    </row>
    <row r="46" spans="1:14" s="9" customFormat="1" ht="15" hidden="1">
      <c r="A46" s="120" t="s">
        <v>1</v>
      </c>
      <c r="B46" s="353" t="s">
        <v>9</v>
      </c>
      <c r="C46" s="353"/>
      <c r="D46" s="353"/>
      <c r="E46" s="353"/>
      <c r="F46" s="353"/>
      <c r="G46" s="353"/>
      <c r="H46" s="353"/>
      <c r="I46" s="353"/>
      <c r="J46" s="47"/>
      <c r="K46" s="346" t="s">
        <v>4</v>
      </c>
      <c r="L46" s="47"/>
      <c r="M46" s="121" t="s">
        <v>10</v>
      </c>
      <c r="N46" s="8"/>
    </row>
    <row r="47" spans="1:14" s="9" customFormat="1" ht="15" hidden="1">
      <c r="A47" s="120"/>
      <c r="B47" s="47"/>
      <c r="C47" s="47"/>
      <c r="D47" s="47"/>
      <c r="E47" s="47"/>
      <c r="F47" s="47"/>
      <c r="G47" s="47"/>
      <c r="H47" s="47"/>
      <c r="I47" s="47"/>
      <c r="J47" s="47"/>
      <c r="K47" s="346"/>
      <c r="L47" s="47"/>
      <c r="M47" s="121"/>
      <c r="N47" s="8"/>
    </row>
    <row r="48" spans="1:14" s="9" customFormat="1" ht="27.75" hidden="1" customHeight="1">
      <c r="A48" s="120"/>
      <c r="B48" s="353" t="s">
        <v>569</v>
      </c>
      <c r="C48" s="353"/>
      <c r="D48" s="353"/>
      <c r="E48" s="353"/>
      <c r="F48" s="353"/>
      <c r="G48" s="353"/>
      <c r="H48" s="353"/>
      <c r="I48" s="353"/>
      <c r="J48" s="47"/>
      <c r="K48" s="346"/>
      <c r="L48" s="47"/>
      <c r="M48" s="123"/>
    </row>
    <row r="49" spans="1:13" s="9" customFormat="1" ht="15" hidden="1">
      <c r="A49" s="120"/>
      <c r="B49" s="50"/>
      <c r="C49" s="50"/>
      <c r="D49" s="50"/>
      <c r="E49" s="50"/>
      <c r="F49" s="50"/>
      <c r="G49" s="50"/>
      <c r="H49" s="50"/>
      <c r="I49" s="50"/>
      <c r="J49" s="47"/>
      <c r="K49" s="346"/>
      <c r="L49" s="47"/>
      <c r="M49" s="123"/>
    </row>
    <row r="50" spans="1:13">
      <c r="A50" s="116" t="s">
        <v>11</v>
      </c>
      <c r="B50" s="116"/>
      <c r="K50" s="346"/>
    </row>
    <row r="51" spans="1:13">
      <c r="K51" s="346"/>
    </row>
    <row r="52" spans="1:13" s="94" customFormat="1" ht="13.5">
      <c r="A52" s="124" t="s">
        <v>443</v>
      </c>
      <c r="B52" s="124"/>
      <c r="C52" s="47"/>
      <c r="D52" s="47"/>
      <c r="E52" s="47"/>
      <c r="F52" s="47"/>
      <c r="G52" s="47"/>
      <c r="H52" s="47"/>
      <c r="I52" s="47"/>
      <c r="J52" s="47"/>
      <c r="K52" s="346"/>
      <c r="L52" s="49"/>
      <c r="M52" s="234"/>
    </row>
    <row r="53" spans="1:13" s="94" customFormat="1">
      <c r="A53" s="119"/>
      <c r="B53" s="47"/>
      <c r="C53" s="47"/>
      <c r="D53" s="47"/>
      <c r="E53" s="47"/>
      <c r="F53" s="47"/>
      <c r="G53" s="47"/>
      <c r="H53" s="47"/>
      <c r="I53" s="47"/>
      <c r="J53" s="47"/>
      <c r="K53" s="346"/>
      <c r="L53" s="49"/>
      <c r="M53" s="234"/>
    </row>
    <row r="54" spans="1:13" s="94" customFormat="1" ht="97.5" customHeight="1" thickBot="1">
      <c r="A54" s="362" t="s">
        <v>654</v>
      </c>
      <c r="B54" s="362"/>
      <c r="C54" s="362"/>
      <c r="D54" s="362"/>
      <c r="E54" s="362"/>
      <c r="F54" s="362"/>
      <c r="G54" s="362"/>
      <c r="H54" s="362"/>
      <c r="I54" s="362"/>
      <c r="J54" s="47"/>
      <c r="K54" s="346"/>
      <c r="L54" s="49" t="s">
        <v>514</v>
      </c>
      <c r="M54" s="47"/>
    </row>
    <row r="55" spans="1:13" s="94" customFormat="1" ht="15" customHeight="1">
      <c r="A55" s="166"/>
      <c r="B55" s="167"/>
      <c r="C55" s="167"/>
      <c r="D55" s="167"/>
      <c r="E55" s="167"/>
      <c r="F55" s="167"/>
      <c r="G55" s="167"/>
      <c r="H55" s="167"/>
      <c r="I55" s="168"/>
      <c r="J55" s="47"/>
      <c r="K55" s="346"/>
      <c r="L55" s="49"/>
      <c r="M55" s="47"/>
    </row>
    <row r="56" spans="1:13" s="94" customFormat="1">
      <c r="A56" s="169" t="s">
        <v>575</v>
      </c>
      <c r="B56" s="170"/>
      <c r="C56" s="170"/>
      <c r="D56" s="268">
        <f>VLOOKUP($A$1,'EGOP Valuation Results'!$A:$CQ,29,FALSE)/1000</f>
        <v>7013.4954025016214</v>
      </c>
      <c r="E56" s="170"/>
      <c r="F56" s="170"/>
      <c r="G56" s="170"/>
      <c r="H56" s="170"/>
      <c r="I56" s="172"/>
      <c r="J56" s="47"/>
      <c r="K56" s="346"/>
      <c r="L56" s="49"/>
      <c r="M56" s="47"/>
    </row>
    <row r="57" spans="1:13" s="94" customFormat="1">
      <c r="A57" s="169" t="s">
        <v>576</v>
      </c>
      <c r="B57" s="170"/>
      <c r="C57" s="170"/>
      <c r="D57" s="268">
        <f>G101</f>
        <v>2990.425651612903</v>
      </c>
      <c r="E57" s="170"/>
      <c r="F57" s="170"/>
      <c r="G57" s="170"/>
      <c r="H57" s="170"/>
      <c r="I57" s="172"/>
      <c r="J57" s="47"/>
      <c r="K57" s="346"/>
      <c r="L57" s="49"/>
      <c r="M57" s="47"/>
    </row>
    <row r="58" spans="1:13" s="94" customFormat="1">
      <c r="A58" s="169" t="s">
        <v>577</v>
      </c>
      <c r="B58" s="170"/>
      <c r="C58" s="170"/>
      <c r="D58" s="268">
        <f>I101</f>
        <v>4339.32</v>
      </c>
      <c r="E58" s="170"/>
      <c r="F58" s="170"/>
      <c r="G58" s="170"/>
      <c r="H58" s="170"/>
      <c r="I58" s="172"/>
      <c r="J58" s="47"/>
      <c r="K58" s="346"/>
      <c r="L58" s="49"/>
      <c r="M58" s="47"/>
    </row>
    <row r="59" spans="1:13" s="94" customFormat="1" ht="13.5" thickBot="1">
      <c r="A59" s="173" t="s">
        <v>578</v>
      </c>
      <c r="B59" s="174"/>
      <c r="C59" s="174"/>
      <c r="D59" s="269">
        <f>D90</f>
        <v>157.09603800986986</v>
      </c>
      <c r="E59" s="174"/>
      <c r="F59" s="174"/>
      <c r="G59" s="174"/>
      <c r="H59" s="174"/>
      <c r="I59" s="176"/>
      <c r="J59" s="47"/>
      <c r="K59" s="346"/>
      <c r="L59" s="49"/>
      <c r="M59" s="47"/>
    </row>
    <row r="60" spans="1:13" s="94" customFormat="1" ht="12" customHeight="1">
      <c r="A60" s="231"/>
      <c r="B60" s="231"/>
      <c r="C60" s="231"/>
      <c r="D60" s="231"/>
      <c r="E60" s="231"/>
      <c r="F60" s="231"/>
      <c r="G60" s="231"/>
      <c r="H60" s="231"/>
      <c r="I60" s="231"/>
      <c r="J60" s="47"/>
      <c r="K60" s="346"/>
      <c r="L60" s="49"/>
      <c r="M60" s="47"/>
    </row>
    <row r="61" spans="1:13">
      <c r="A61" s="116" t="s">
        <v>12</v>
      </c>
      <c r="B61" s="116"/>
      <c r="K61" s="346"/>
    </row>
    <row r="62" spans="1:13">
      <c r="A62" s="116"/>
      <c r="B62" s="116"/>
      <c r="K62" s="346"/>
    </row>
    <row r="63" spans="1:13">
      <c r="A63" s="116" t="s">
        <v>339</v>
      </c>
      <c r="B63" s="116"/>
      <c r="K63" s="346"/>
    </row>
    <row r="64" spans="1:13">
      <c r="A64" s="47"/>
      <c r="K64" s="346"/>
    </row>
    <row r="65" spans="1:18" ht="13.5">
      <c r="A65" s="124" t="s">
        <v>13</v>
      </c>
      <c r="B65" s="124"/>
      <c r="K65" s="346"/>
    </row>
    <row r="66" spans="1:18">
      <c r="K66" s="346"/>
    </row>
    <row r="67" spans="1:18" ht="108.75" customHeight="1">
      <c r="A67" s="362" t="s">
        <v>579</v>
      </c>
      <c r="B67" s="362"/>
      <c r="C67" s="362"/>
      <c r="D67" s="362"/>
      <c r="E67" s="362"/>
      <c r="F67" s="362"/>
      <c r="G67" s="362"/>
      <c r="H67" s="362"/>
      <c r="I67" s="362"/>
      <c r="L67" s="49" t="s">
        <v>448</v>
      </c>
      <c r="M67" s="47"/>
    </row>
    <row r="69" spans="1:18" ht="112.5" customHeight="1">
      <c r="A69" s="362" t="s">
        <v>444</v>
      </c>
      <c r="B69" s="362"/>
      <c r="C69" s="362"/>
      <c r="D69" s="362"/>
      <c r="E69" s="362"/>
      <c r="F69" s="362"/>
      <c r="G69" s="362"/>
      <c r="H69" s="362"/>
      <c r="I69" s="362"/>
      <c r="L69" s="49" t="s">
        <v>445</v>
      </c>
    </row>
    <row r="71" spans="1:18" ht="117.75" customHeight="1">
      <c r="A71" s="353" t="s">
        <v>655</v>
      </c>
      <c r="B71" s="353"/>
      <c r="C71" s="353"/>
      <c r="D71" s="353"/>
      <c r="E71" s="353"/>
      <c r="F71" s="353"/>
      <c r="G71" s="353"/>
      <c r="H71" s="353"/>
      <c r="I71" s="353"/>
      <c r="L71" s="49" t="s">
        <v>447</v>
      </c>
      <c r="M71" s="234" t="s">
        <v>603</v>
      </c>
      <c r="N71" s="4">
        <f>44.864+81.438</f>
        <v>126.30199999999999</v>
      </c>
      <c r="O71" s="4"/>
      <c r="P71" s="4"/>
      <c r="Q71" s="4"/>
      <c r="R71" s="4"/>
    </row>
    <row r="73" spans="1:18" s="94" customFormat="1" ht="13.5" thickBot="1">
      <c r="A73" s="232"/>
      <c r="B73" s="232"/>
      <c r="C73" s="232"/>
      <c r="D73" s="240"/>
      <c r="E73" s="232"/>
      <c r="F73" s="232"/>
      <c r="G73" s="232"/>
      <c r="H73" s="232"/>
      <c r="I73" s="232"/>
      <c r="J73" s="47"/>
      <c r="K73" s="47"/>
      <c r="L73" s="49"/>
      <c r="M73" s="47"/>
    </row>
    <row r="74" spans="1:18" s="94" customFormat="1">
      <c r="A74" s="166" t="s">
        <v>446</v>
      </c>
      <c r="B74" s="167"/>
      <c r="C74" s="167"/>
      <c r="D74" s="245">
        <f>VLOOKUP($A$1,'Payment Subsequent Information'!$A:$F,5,FALSE)/1000</f>
        <v>1514.3119999999999</v>
      </c>
      <c r="E74" s="167"/>
      <c r="F74" s="167"/>
      <c r="G74" s="167"/>
      <c r="H74" s="167"/>
      <c r="I74" s="168"/>
      <c r="J74" s="47"/>
      <c r="K74" s="47"/>
      <c r="L74" s="49"/>
      <c r="M74" s="234"/>
    </row>
    <row r="75" spans="1:18" s="94" customFormat="1">
      <c r="A75" s="169" t="s">
        <v>489</v>
      </c>
      <c r="B75" s="170"/>
      <c r="C75" s="170"/>
      <c r="D75" s="244">
        <f>VLOOKUP($A$1,'EGOP Valuation Results'!$A:$DQ,104,FALSE)/1000</f>
        <v>1514.3119999999999</v>
      </c>
      <c r="E75" s="170"/>
      <c r="F75" s="170"/>
      <c r="G75" s="170"/>
      <c r="H75" s="170"/>
      <c r="I75" s="172"/>
      <c r="J75" s="47"/>
      <c r="K75" s="47"/>
      <c r="L75" s="49"/>
      <c r="M75" s="271" t="s">
        <v>603</v>
      </c>
    </row>
    <row r="76" spans="1:18" s="94" customFormat="1" ht="13.5" thickBot="1">
      <c r="A76" s="173" t="s">
        <v>490</v>
      </c>
      <c r="B76" s="174"/>
      <c r="C76" s="174"/>
      <c r="D76" s="179">
        <f>VLOOKUP($A$1,'On-Behalf Information'!$A:$F,2,FALSE)/1000</f>
        <v>0</v>
      </c>
      <c r="E76" s="174"/>
      <c r="F76" s="174"/>
      <c r="G76" s="174"/>
      <c r="H76" s="174"/>
      <c r="I76" s="176"/>
      <c r="J76" s="47"/>
      <c r="K76" s="47"/>
      <c r="L76" s="49"/>
      <c r="M76" s="234"/>
    </row>
    <row r="77" spans="1:18" s="94" customFormat="1">
      <c r="A77" s="240"/>
      <c r="B77" s="240"/>
      <c r="C77" s="240"/>
      <c r="D77" s="140"/>
      <c r="E77" s="240"/>
      <c r="F77" s="240"/>
      <c r="G77" s="240"/>
      <c r="H77" s="240"/>
      <c r="I77" s="240"/>
      <c r="J77" s="47"/>
      <c r="K77" s="47"/>
      <c r="L77" s="49"/>
      <c r="M77" s="234"/>
    </row>
    <row r="78" spans="1:18" ht="13.5">
      <c r="A78" s="124" t="s">
        <v>567</v>
      </c>
    </row>
    <row r="80" spans="1:18" ht="64.5" customHeight="1">
      <c r="A80" s="362" t="s">
        <v>656</v>
      </c>
      <c r="B80" s="362"/>
      <c r="C80" s="362"/>
      <c r="D80" s="362"/>
      <c r="E80" s="362"/>
      <c r="F80" s="362"/>
      <c r="G80" s="362"/>
      <c r="H80" s="362"/>
      <c r="I80" s="362"/>
      <c r="L80" s="49" t="s">
        <v>515</v>
      </c>
      <c r="M80" s="284" t="s">
        <v>604</v>
      </c>
    </row>
    <row r="81" spans="1:13" ht="13.5" thickBot="1">
      <c r="A81" s="125"/>
      <c r="B81" s="125"/>
      <c r="C81" s="125"/>
      <c r="D81" s="125"/>
      <c r="E81" s="125"/>
      <c r="F81" s="125"/>
      <c r="G81" s="125"/>
      <c r="H81" s="125"/>
      <c r="I81" s="125"/>
      <c r="M81" s="47"/>
    </row>
    <row r="82" spans="1:13" ht="15" customHeight="1">
      <c r="A82" s="166"/>
      <c r="B82" s="167"/>
      <c r="C82" s="167"/>
      <c r="D82" s="167"/>
      <c r="E82" s="167"/>
      <c r="F82" s="167"/>
      <c r="G82" s="167"/>
      <c r="H82" s="167"/>
      <c r="I82" s="168"/>
      <c r="M82" s="47"/>
    </row>
    <row r="83" spans="1:13">
      <c r="A83" s="169" t="s">
        <v>17</v>
      </c>
      <c r="B83" s="170"/>
      <c r="C83" s="170"/>
      <c r="D83" s="267">
        <f>VLOOKUP($A$1,'EGOP Valuation Results'!$A:$CQ,3,FALSE)</f>
        <v>9.8361586768155145E-3</v>
      </c>
      <c r="E83" s="170"/>
      <c r="F83" s="170"/>
      <c r="G83" s="170"/>
      <c r="H83" s="170"/>
      <c r="I83" s="172"/>
      <c r="M83" s="47" t="s">
        <v>606</v>
      </c>
    </row>
    <row r="84" spans="1:13">
      <c r="A84" s="169" t="s">
        <v>18</v>
      </c>
      <c r="B84" s="170"/>
      <c r="C84" s="170"/>
      <c r="D84" s="267">
        <f>VLOOKUP($A$1,'EGOP Valuation Results'!$A:$CQ,2,FALSE)</f>
        <v>9.6792801737208695E-3</v>
      </c>
      <c r="E84" s="170"/>
      <c r="F84" s="170"/>
      <c r="G84" s="170"/>
      <c r="H84" s="170"/>
      <c r="I84" s="172"/>
      <c r="M84" s="47"/>
    </row>
    <row r="85" spans="1:13">
      <c r="A85" s="169" t="s">
        <v>19</v>
      </c>
      <c r="B85" s="170"/>
      <c r="C85" s="170"/>
      <c r="D85" s="339">
        <f>D83-D84</f>
        <v>1.5687850309464499E-4</v>
      </c>
      <c r="E85" s="170"/>
      <c r="F85" s="170"/>
      <c r="G85" s="170"/>
      <c r="H85" s="170"/>
      <c r="I85" s="172"/>
      <c r="M85" s="47"/>
    </row>
    <row r="86" spans="1:13" ht="26.25" thickBot="1">
      <c r="A86" s="173" t="s">
        <v>352</v>
      </c>
      <c r="B86" s="174"/>
      <c r="C86" s="174"/>
      <c r="D86" s="175">
        <f>VLOOKUP($A$1,'EGOP Valuation Results'!$A:$CQ,29,FALSE)/1000</f>
        <v>7013.4954025016214</v>
      </c>
      <c r="E86" s="174"/>
      <c r="F86" s="174"/>
      <c r="G86" s="174"/>
      <c r="H86" s="174"/>
      <c r="I86" s="176"/>
      <c r="M86" s="47" t="s">
        <v>605</v>
      </c>
    </row>
    <row r="88" spans="1:13" ht="17.25" customHeight="1">
      <c r="A88" s="353" t="s">
        <v>657</v>
      </c>
      <c r="B88" s="353"/>
      <c r="C88" s="353"/>
      <c r="D88" s="353"/>
      <c r="E88" s="353"/>
      <c r="F88" s="353"/>
      <c r="G88" s="353"/>
      <c r="H88" s="353"/>
      <c r="I88" s="353"/>
      <c r="J88" s="48"/>
      <c r="L88" s="49" t="s">
        <v>518</v>
      </c>
      <c r="M88" s="235" t="s">
        <v>413</v>
      </c>
    </row>
    <row r="89" spans="1:13" ht="13.5" thickBot="1">
      <c r="A89" s="125"/>
      <c r="B89" s="125"/>
      <c r="C89" s="125"/>
      <c r="D89" s="127"/>
      <c r="E89" s="125"/>
      <c r="F89" s="125"/>
      <c r="G89" s="125"/>
      <c r="H89" s="125"/>
      <c r="I89" s="125"/>
      <c r="M89" s="47"/>
    </row>
    <row r="90" spans="1:13" ht="13.5" thickBot="1">
      <c r="A90" s="177" t="s">
        <v>353</v>
      </c>
      <c r="B90" s="178"/>
      <c r="C90" s="178"/>
      <c r="D90" s="179">
        <f>VLOOKUP($A$1,'EGOP Valuation Results'!$A:$CQ,65,FALSE)/1000</f>
        <v>157.09603800986986</v>
      </c>
      <c r="E90" s="178"/>
      <c r="F90" s="178"/>
      <c r="G90" s="178"/>
      <c r="H90" s="178"/>
      <c r="I90" s="180"/>
    </row>
    <row r="91" spans="1:13">
      <c r="A91" s="47"/>
      <c r="J91" s="48"/>
    </row>
    <row r="92" spans="1:13" ht="27" customHeight="1">
      <c r="A92" s="353" t="s">
        <v>658</v>
      </c>
      <c r="B92" s="353"/>
      <c r="C92" s="353"/>
      <c r="D92" s="353"/>
      <c r="E92" s="353"/>
      <c r="F92" s="353"/>
      <c r="G92" s="353"/>
      <c r="H92" s="353"/>
      <c r="I92" s="353"/>
      <c r="J92" s="48"/>
      <c r="L92" s="49" t="s">
        <v>519</v>
      </c>
    </row>
    <row r="93" spans="1:13">
      <c r="A93" s="50"/>
      <c r="B93" s="50"/>
      <c r="C93" s="50"/>
      <c r="D93" s="50"/>
      <c r="E93" s="50"/>
      <c r="F93" s="50"/>
      <c r="G93" s="50"/>
      <c r="H93" s="50"/>
      <c r="I93" s="50"/>
      <c r="J93" s="48"/>
    </row>
    <row r="94" spans="1:13">
      <c r="A94" s="360" t="s">
        <v>354</v>
      </c>
      <c r="B94" s="360"/>
      <c r="C94" s="50"/>
      <c r="D94" s="50"/>
      <c r="E94" s="50"/>
      <c r="F94" s="50"/>
      <c r="G94" s="50"/>
      <c r="H94" s="50"/>
      <c r="I94" s="50"/>
      <c r="J94" s="48"/>
    </row>
    <row r="95" spans="1:13" ht="53.25" customHeight="1">
      <c r="A95" s="50"/>
      <c r="B95" s="50"/>
      <c r="C95" s="50"/>
      <c r="D95" s="50"/>
      <c r="E95" s="50"/>
      <c r="F95" s="50"/>
      <c r="G95" s="131" t="s">
        <v>52</v>
      </c>
      <c r="H95" s="50"/>
      <c r="I95" s="131" t="s">
        <v>53</v>
      </c>
      <c r="J95" s="48"/>
    </row>
    <row r="96" spans="1:13" ht="25.5">
      <c r="A96" s="132" t="s">
        <v>54</v>
      </c>
      <c r="B96" s="50"/>
      <c r="C96" s="50"/>
      <c r="D96" s="50"/>
      <c r="E96" s="50"/>
      <c r="F96" s="50"/>
      <c r="G96" s="211">
        <f>VLOOKUP($A$1,'EGOP Valuation Results'!$A:$CQ,69,FALSE)/1000</f>
        <v>0</v>
      </c>
      <c r="H96" s="133"/>
      <c r="I96" s="211">
        <f>-VLOOKUP($A$1,'EGOP Valuation Results'!$A:$CQ,70,FALSE)/1000</f>
        <v>670.18600000000004</v>
      </c>
      <c r="J96" s="48"/>
      <c r="M96" s="272" t="s">
        <v>602</v>
      </c>
    </row>
    <row r="97" spans="1:14" ht="15" customHeight="1">
      <c r="A97" s="132" t="s">
        <v>55</v>
      </c>
      <c r="B97" s="50"/>
      <c r="C97" s="50"/>
      <c r="D97" s="50"/>
      <c r="E97" s="50"/>
      <c r="F97" s="50"/>
      <c r="G97" s="129">
        <f>VLOOKUP($A$1,'EGOP Valuation Results'!$A:$CQ,71,FALSE)/1000</f>
        <v>463.452</v>
      </c>
      <c r="H97" s="134"/>
      <c r="I97" s="129">
        <f>-VLOOKUP($A$1,'EGOP Valuation Results'!$A:$CQ,72,FALSE)/1000</f>
        <v>1730.6510000000001</v>
      </c>
      <c r="J97" s="48"/>
      <c r="M97" s="235"/>
    </row>
    <row r="98" spans="1:14" s="94" customFormat="1" ht="15" customHeight="1">
      <c r="A98" s="132" t="s">
        <v>520</v>
      </c>
      <c r="B98" s="234"/>
      <c r="C98" s="234"/>
      <c r="D98" s="234"/>
      <c r="E98" s="234"/>
      <c r="F98" s="234"/>
      <c r="G98" s="129"/>
      <c r="H98" s="134"/>
      <c r="I98" s="129">
        <f>-VLOOKUP($A$1,'EGOP Valuation Results'!$A:$CQ,75,FALSE)/1000</f>
        <v>485.52800000000002</v>
      </c>
      <c r="J98" s="48"/>
      <c r="K98" s="47"/>
      <c r="L98" s="49"/>
      <c r="M98" s="235" t="s">
        <v>659</v>
      </c>
    </row>
    <row r="99" spans="1:14" ht="40.5" customHeight="1">
      <c r="A99" s="361" t="s">
        <v>56</v>
      </c>
      <c r="B99" s="361"/>
      <c r="C99" s="361"/>
      <c r="D99" s="361"/>
      <c r="E99" s="361"/>
      <c r="F99" s="50"/>
      <c r="G99" s="129">
        <f>(VLOOKUP($A$1,'EGOP Valuation Results'!$A:$CQ,73,FALSE)/1000)</f>
        <v>1012.6616516129033</v>
      </c>
      <c r="H99" s="134"/>
      <c r="I99" s="129">
        <f>-VLOOKUP($A$1,'EGOP Valuation Results'!$A:$CQ,74,FALSE)/1000</f>
        <v>1452.9549999999999</v>
      </c>
      <c r="J99" s="48"/>
    </row>
    <row r="100" spans="1:14">
      <c r="A100" s="132" t="s">
        <v>415</v>
      </c>
      <c r="B100" s="50"/>
      <c r="C100" s="50"/>
      <c r="D100" s="50"/>
      <c r="E100" s="50"/>
      <c r="F100" s="50"/>
      <c r="G100" s="135">
        <f>VLOOKUP(A1,'Payment Subsequent Information'!A:F,5,FALSE)/1000</f>
        <v>1514.3119999999999</v>
      </c>
      <c r="H100" s="134"/>
      <c r="I100" s="136"/>
      <c r="J100" s="48"/>
      <c r="M100" s="234" t="s">
        <v>359</v>
      </c>
    </row>
    <row r="101" spans="1:14" ht="13.5" thickBot="1">
      <c r="A101" s="50"/>
      <c r="B101" s="50" t="s">
        <v>59</v>
      </c>
      <c r="C101" s="50"/>
      <c r="D101" s="50"/>
      <c r="E101" s="50"/>
      <c r="F101" s="50"/>
      <c r="G101" s="137">
        <f>SUM(G96:G100)</f>
        <v>2990.425651612903</v>
      </c>
      <c r="H101" s="138"/>
      <c r="I101" s="137">
        <f>SUM(I96:I100)</f>
        <v>4339.32</v>
      </c>
      <c r="J101" s="48"/>
      <c r="M101" s="234" t="s">
        <v>414</v>
      </c>
      <c r="N101" s="107">
        <f>I101-G99-G97-G96</f>
        <v>2863.2063483870961</v>
      </c>
    </row>
    <row r="102" spans="1:14" ht="13.5" thickTop="1">
      <c r="A102" s="50"/>
      <c r="B102" s="50"/>
      <c r="C102" s="50"/>
      <c r="D102" s="50"/>
      <c r="E102" s="50"/>
      <c r="F102" s="50"/>
      <c r="G102" s="50"/>
      <c r="H102" s="50"/>
      <c r="I102" s="50"/>
      <c r="J102" s="146"/>
    </row>
    <row r="103" spans="1:14" ht="26.25" customHeight="1">
      <c r="A103" s="353" t="s">
        <v>522</v>
      </c>
      <c r="B103" s="353"/>
      <c r="C103" s="353"/>
      <c r="D103" s="353"/>
      <c r="E103" s="353"/>
      <c r="F103" s="353"/>
      <c r="G103" s="353"/>
      <c r="H103" s="353"/>
      <c r="I103" s="353"/>
      <c r="J103" s="48"/>
      <c r="L103" s="49" t="s">
        <v>521</v>
      </c>
    </row>
    <row r="104" spans="1:14">
      <c r="A104" s="50"/>
      <c r="B104" s="50"/>
      <c r="C104" s="50"/>
      <c r="D104" s="50"/>
      <c r="E104" s="50"/>
      <c r="F104" s="50"/>
      <c r="G104" s="50"/>
      <c r="H104" s="50"/>
      <c r="I104" s="50"/>
      <c r="J104" s="48"/>
    </row>
    <row r="105" spans="1:14" ht="25.5" customHeight="1">
      <c r="A105" s="353" t="s">
        <v>344</v>
      </c>
      <c r="B105" s="353"/>
      <c r="C105" s="353"/>
      <c r="D105" s="353"/>
      <c r="E105" s="353"/>
      <c r="F105" s="353"/>
      <c r="G105" s="353"/>
      <c r="H105" s="353"/>
      <c r="I105" s="353"/>
      <c r="J105" s="48"/>
      <c r="L105" s="49" t="s">
        <v>523</v>
      </c>
      <c r="M105" s="235" t="s">
        <v>416</v>
      </c>
    </row>
    <row r="106" spans="1:14">
      <c r="A106" s="50"/>
      <c r="B106" s="50"/>
      <c r="C106" s="50"/>
      <c r="D106" s="50"/>
      <c r="E106" s="50"/>
      <c r="F106" s="50"/>
      <c r="G106" s="50"/>
      <c r="H106" s="50"/>
      <c r="I106" s="50"/>
      <c r="J106" s="48"/>
    </row>
    <row r="107" spans="1:14">
      <c r="A107" s="360" t="s">
        <v>354</v>
      </c>
      <c r="B107" s="360"/>
      <c r="C107" s="50"/>
      <c r="D107" s="50"/>
      <c r="E107" s="50"/>
      <c r="F107" s="50"/>
      <c r="G107" s="50"/>
      <c r="H107" s="50"/>
      <c r="I107" s="50"/>
      <c r="J107" s="48"/>
    </row>
    <row r="108" spans="1:14">
      <c r="A108" s="50"/>
      <c r="B108" s="50"/>
      <c r="C108" s="50"/>
      <c r="D108" s="50"/>
      <c r="E108" s="50"/>
      <c r="F108" s="50"/>
      <c r="G108" s="50"/>
      <c r="H108" s="50"/>
      <c r="I108" s="50"/>
      <c r="J108" s="48"/>
    </row>
    <row r="109" spans="1:14">
      <c r="A109" s="139" t="s">
        <v>62</v>
      </c>
      <c r="B109" s="50"/>
      <c r="C109" s="50"/>
      <c r="D109" s="50"/>
      <c r="E109" s="50"/>
      <c r="F109" s="50"/>
      <c r="G109" s="50"/>
      <c r="H109" s="50"/>
      <c r="I109" s="50"/>
      <c r="J109" s="48"/>
    </row>
    <row r="110" spans="1:14">
      <c r="A110" s="139"/>
      <c r="B110" s="50">
        <v>2023</v>
      </c>
      <c r="C110" s="50"/>
      <c r="D110" s="50"/>
      <c r="E110" s="50"/>
      <c r="F110" s="140">
        <f>VLOOKUP($A$1,'EGOP Valuation Results'!$A:$CQ,77,FALSE)/1000</f>
        <v>-716.38499999999999</v>
      </c>
      <c r="G110" s="50"/>
      <c r="H110" s="50"/>
      <c r="I110" s="50"/>
      <c r="J110" s="48"/>
      <c r="M110" s="353" t="s">
        <v>570</v>
      </c>
    </row>
    <row r="111" spans="1:14">
      <c r="A111" s="139"/>
      <c r="B111" s="50">
        <f>B110+1</f>
        <v>2024</v>
      </c>
      <c r="C111" s="50"/>
      <c r="D111" s="50"/>
      <c r="E111" s="50"/>
      <c r="F111" s="129">
        <f>VLOOKUP($A$1,'EGOP Valuation Results'!$A:$CQ,78,FALSE)/1000</f>
        <v>-716.38400000000001</v>
      </c>
      <c r="G111" s="50"/>
      <c r="H111" s="50"/>
      <c r="I111" s="50"/>
      <c r="J111" s="48"/>
      <c r="M111" s="353"/>
    </row>
    <row r="112" spans="1:14">
      <c r="A112" s="139"/>
      <c r="B112" s="284">
        <f t="shared" ref="B112:B114" si="0">B111+1</f>
        <v>2025</v>
      </c>
      <c r="C112" s="50"/>
      <c r="D112" s="50"/>
      <c r="E112" s="50"/>
      <c r="F112" s="129">
        <f>VLOOKUP($A$1,'EGOP Valuation Results'!$A:$CQ,79,FALSE)/1000</f>
        <v>-718.10400000000004</v>
      </c>
      <c r="G112" s="50"/>
      <c r="H112" s="50"/>
      <c r="I112" s="50"/>
      <c r="J112" s="48"/>
      <c r="M112" s="353"/>
    </row>
    <row r="113" spans="1:13">
      <c r="A113" s="139"/>
      <c r="B113" s="284">
        <f t="shared" si="0"/>
        <v>2026</v>
      </c>
      <c r="C113" s="50"/>
      <c r="D113" s="50"/>
      <c r="E113" s="50"/>
      <c r="F113" s="129">
        <f>VLOOKUP($A$1,'EGOP Valuation Results'!$A:$CQ,80,FALSE)/1000</f>
        <v>-717.50800000000004</v>
      </c>
      <c r="G113" s="50"/>
      <c r="H113" s="50"/>
      <c r="I113" s="50"/>
      <c r="J113" s="48"/>
      <c r="M113" s="353"/>
    </row>
    <row r="114" spans="1:13">
      <c r="A114" s="139"/>
      <c r="B114" s="284">
        <f t="shared" si="0"/>
        <v>2027</v>
      </c>
      <c r="C114" s="50"/>
      <c r="D114" s="50"/>
      <c r="E114" s="50"/>
      <c r="F114" s="129">
        <f>VLOOKUP($A$1,'EGOP Valuation Results'!$A:$CQ,81,FALSE)/1000</f>
        <v>-3.3149999999999999</v>
      </c>
      <c r="G114" s="50"/>
      <c r="H114" s="50"/>
      <c r="I114" s="50"/>
      <c r="J114" s="48"/>
      <c r="M114" s="353"/>
    </row>
    <row r="115" spans="1:13">
      <c r="A115" s="139"/>
      <c r="B115" s="50" t="s">
        <v>63</v>
      </c>
      <c r="C115" s="50"/>
      <c r="D115" s="50"/>
      <c r="E115" s="50"/>
      <c r="F115" s="129">
        <f>VLOOKUP($A$1,'EGOP Valuation Results'!$A:$CQ,82,FALSE)/1000</f>
        <v>8.4896516129032236</v>
      </c>
      <c r="G115" s="50"/>
      <c r="H115" s="50"/>
      <c r="I115" s="50"/>
      <c r="J115" s="48"/>
    </row>
    <row r="116" spans="1:13">
      <c r="A116" s="139"/>
      <c r="B116" s="50"/>
      <c r="C116" s="50"/>
      <c r="D116" s="50"/>
      <c r="E116" s="50"/>
      <c r="F116" s="134"/>
      <c r="G116" s="50"/>
      <c r="H116" s="50"/>
      <c r="I116" s="50"/>
      <c r="J116" s="48"/>
    </row>
    <row r="117" spans="1:13" ht="17.25" customHeight="1">
      <c r="A117" s="353" t="s">
        <v>64</v>
      </c>
      <c r="B117" s="353"/>
      <c r="C117" s="353"/>
      <c r="D117" s="353"/>
      <c r="E117" s="353"/>
      <c r="F117" s="353"/>
      <c r="G117" s="353"/>
      <c r="H117" s="353"/>
      <c r="I117" s="353"/>
      <c r="J117" s="48"/>
    </row>
    <row r="118" spans="1:13" ht="34.5" customHeight="1">
      <c r="A118" s="353" t="s">
        <v>660</v>
      </c>
      <c r="B118" s="353"/>
      <c r="C118" s="353"/>
      <c r="D118" s="353"/>
      <c r="E118" s="353"/>
      <c r="F118" s="353"/>
      <c r="G118" s="353"/>
      <c r="H118" s="353"/>
      <c r="I118" s="353"/>
      <c r="J118" s="48"/>
      <c r="L118" s="49">
        <v>92</v>
      </c>
      <c r="M118" s="47"/>
    </row>
    <row r="119" spans="1:13">
      <c r="A119" s="47"/>
      <c r="J119" s="48"/>
      <c r="M119" s="47"/>
    </row>
    <row r="120" spans="1:13">
      <c r="A120" s="47"/>
      <c r="B120" s="47" t="s">
        <v>20</v>
      </c>
      <c r="E120" s="355">
        <v>2.2499999999999999E-2</v>
      </c>
      <c r="F120" s="355"/>
      <c r="G120" s="355"/>
      <c r="H120" s="355"/>
      <c r="J120" s="48"/>
      <c r="M120" s="47" t="s">
        <v>607</v>
      </c>
    </row>
    <row r="121" spans="1:13" ht="26.25" customHeight="1">
      <c r="A121" s="47"/>
      <c r="B121" s="47" t="s">
        <v>22</v>
      </c>
      <c r="E121" s="354" t="s">
        <v>23</v>
      </c>
      <c r="F121" s="354"/>
      <c r="G121" s="354"/>
      <c r="H121" s="354"/>
      <c r="J121" s="48"/>
      <c r="M121" s="47"/>
    </row>
    <row r="122" spans="1:13" hidden="1">
      <c r="A122" s="47"/>
      <c r="B122" s="47" t="s">
        <v>25</v>
      </c>
      <c r="E122" s="355" t="s">
        <v>26</v>
      </c>
      <c r="F122" s="355"/>
      <c r="G122" s="355"/>
      <c r="H122" s="355"/>
      <c r="J122" s="48"/>
      <c r="M122" s="47"/>
    </row>
    <row r="123" spans="1:13" ht="40.5" customHeight="1">
      <c r="A123" s="47"/>
      <c r="B123" s="119" t="s">
        <v>27</v>
      </c>
      <c r="E123" s="373" t="s">
        <v>661</v>
      </c>
      <c r="F123" s="373"/>
      <c r="G123" s="373"/>
      <c r="H123" s="373"/>
      <c r="J123" s="48"/>
      <c r="M123" s="47"/>
    </row>
    <row r="124" spans="1:13" ht="90" customHeight="1">
      <c r="A124" s="47"/>
      <c r="B124" s="374" t="s">
        <v>29</v>
      </c>
      <c r="C124" s="374"/>
      <c r="D124" s="374"/>
      <c r="E124" s="353" t="s">
        <v>30</v>
      </c>
      <c r="F124" s="353"/>
      <c r="G124" s="353"/>
      <c r="H124" s="353"/>
      <c r="J124" s="48"/>
      <c r="L124" s="49" t="s">
        <v>491</v>
      </c>
      <c r="M124" s="47"/>
    </row>
    <row r="125" spans="1:13">
      <c r="A125" s="47"/>
      <c r="J125" s="48"/>
    </row>
    <row r="126" spans="1:13">
      <c r="A126" s="47"/>
      <c r="J126" s="48"/>
    </row>
    <row r="127" spans="1:13" ht="123" customHeight="1">
      <c r="A127" s="352" t="s">
        <v>662</v>
      </c>
      <c r="B127" s="352"/>
      <c r="C127" s="352"/>
      <c r="D127" s="352"/>
      <c r="E127" s="352"/>
      <c r="F127" s="352"/>
      <c r="G127" s="352"/>
      <c r="H127" s="352"/>
      <c r="I127" s="352"/>
      <c r="J127" s="48"/>
      <c r="L127" s="49" t="s">
        <v>492</v>
      </c>
      <c r="M127" s="47" t="s">
        <v>571</v>
      </c>
    </row>
    <row r="128" spans="1:13">
      <c r="A128" s="47"/>
      <c r="J128" s="48"/>
    </row>
    <row r="129" spans="1:13" ht="40.5" hidden="1" customHeight="1">
      <c r="A129" s="353"/>
      <c r="B129" s="353"/>
      <c r="C129" s="353"/>
      <c r="D129" s="353"/>
      <c r="E129" s="353"/>
      <c r="F129" s="353"/>
      <c r="G129" s="353"/>
      <c r="H129" s="353"/>
      <c r="I129" s="353"/>
      <c r="J129" s="48"/>
      <c r="L129" s="49">
        <v>188</v>
      </c>
    </row>
    <row r="130" spans="1:13" hidden="1">
      <c r="A130" s="47"/>
      <c r="J130" s="48"/>
    </row>
    <row r="131" spans="1:13" s="189" customFormat="1" ht="115.5" customHeight="1">
      <c r="A131" s="352" t="s">
        <v>663</v>
      </c>
      <c r="B131" s="352"/>
      <c r="C131" s="352"/>
      <c r="D131" s="352"/>
      <c r="E131" s="352"/>
      <c r="F131" s="352"/>
      <c r="G131" s="352"/>
      <c r="H131" s="352"/>
      <c r="I131" s="352"/>
      <c r="K131" s="94"/>
      <c r="L131" s="95" t="s">
        <v>508</v>
      </c>
      <c r="M131" s="239" t="s">
        <v>613</v>
      </c>
    </row>
    <row r="132" spans="1:13" s="189" customFormat="1" ht="12.75" customHeight="1" thickBot="1">
      <c r="A132" s="238"/>
      <c r="B132" s="238"/>
      <c r="C132" s="238"/>
      <c r="D132" s="238"/>
      <c r="E132" s="238"/>
      <c r="F132" s="238"/>
      <c r="G132" s="238"/>
      <c r="H132" s="238"/>
      <c r="I132" s="238"/>
      <c r="K132" s="94"/>
      <c r="L132" s="95"/>
      <c r="M132" s="239"/>
    </row>
    <row r="133" spans="1:13" s="189" customFormat="1" ht="12.75" customHeight="1">
      <c r="A133" s="246"/>
      <c r="B133" s="364" t="s">
        <v>496</v>
      </c>
      <c r="C133" s="364"/>
      <c r="D133" s="247"/>
      <c r="E133" s="238"/>
      <c r="F133" s="238"/>
      <c r="G133" s="238"/>
      <c r="H133" s="238"/>
      <c r="I133" s="238"/>
      <c r="K133" s="94"/>
      <c r="L133" s="95"/>
      <c r="M133" s="239"/>
    </row>
    <row r="134" spans="1:13" s="189" customFormat="1" ht="27.75" customHeight="1">
      <c r="A134" s="248" t="s">
        <v>497</v>
      </c>
      <c r="B134" s="249" t="s">
        <v>498</v>
      </c>
      <c r="C134" s="249" t="s">
        <v>499</v>
      </c>
      <c r="D134" s="250" t="s">
        <v>500</v>
      </c>
      <c r="E134" s="238"/>
      <c r="F134" s="238"/>
      <c r="G134" s="238"/>
      <c r="H134" s="238"/>
      <c r="I134" s="238"/>
      <c r="K134" s="94"/>
      <c r="L134" s="95" t="s">
        <v>510</v>
      </c>
      <c r="M134" s="239" t="s">
        <v>612</v>
      </c>
    </row>
    <row r="135" spans="1:13" s="189" customFormat="1" ht="12.75" customHeight="1">
      <c r="A135" s="251" t="s">
        <v>501</v>
      </c>
      <c r="B135" s="252">
        <v>0.25</v>
      </c>
      <c r="C135" s="252">
        <v>0.8</v>
      </c>
      <c r="D135" s="253">
        <v>0.53</v>
      </c>
      <c r="E135" s="238"/>
      <c r="F135" s="238"/>
      <c r="G135" s="238"/>
      <c r="H135" s="238"/>
      <c r="I135" s="238"/>
      <c r="K135" s="94"/>
      <c r="L135" s="95"/>
      <c r="M135" s="239"/>
    </row>
    <row r="136" spans="1:13" s="189" customFormat="1" ht="26.25" customHeight="1">
      <c r="A136" s="251" t="s">
        <v>502</v>
      </c>
      <c r="B136" s="252">
        <v>0.2</v>
      </c>
      <c r="C136" s="252">
        <v>0.5</v>
      </c>
      <c r="D136" s="253">
        <v>0.25</v>
      </c>
      <c r="E136" s="238"/>
      <c r="F136" s="238"/>
      <c r="G136" s="238"/>
      <c r="H136" s="238"/>
      <c r="I136" s="238"/>
      <c r="K136" s="94"/>
      <c r="L136" s="95"/>
      <c r="M136" s="239"/>
    </row>
    <row r="137" spans="1:13" s="189" customFormat="1" ht="12.75" customHeight="1">
      <c r="A137" s="251" t="s">
        <v>503</v>
      </c>
      <c r="B137" s="252">
        <v>0</v>
      </c>
      <c r="C137" s="252">
        <v>0.2</v>
      </c>
      <c r="D137" s="253">
        <v>0.1</v>
      </c>
      <c r="E137" s="238"/>
      <c r="F137" s="238"/>
      <c r="G137" s="238"/>
      <c r="H137" s="238"/>
      <c r="I137" s="238"/>
      <c r="K137" s="94"/>
      <c r="L137" s="95"/>
      <c r="M137" s="239"/>
    </row>
    <row r="138" spans="1:13" s="189" customFormat="1" ht="30" customHeight="1">
      <c r="A138" s="251" t="s">
        <v>504</v>
      </c>
      <c r="B138" s="252">
        <v>0</v>
      </c>
      <c r="C138" s="252">
        <v>0.2</v>
      </c>
      <c r="D138" s="253">
        <v>7.0000000000000007E-2</v>
      </c>
      <c r="E138" s="238"/>
      <c r="F138" s="238"/>
      <c r="G138" s="238"/>
      <c r="H138" s="238"/>
      <c r="I138" s="238"/>
      <c r="K138" s="94"/>
      <c r="L138" s="95"/>
      <c r="M138" s="239"/>
    </row>
    <row r="139" spans="1:13" s="189" customFormat="1" ht="25.5" customHeight="1">
      <c r="A139" s="251" t="s">
        <v>505</v>
      </c>
      <c r="B139" s="252">
        <v>0</v>
      </c>
      <c r="C139" s="252">
        <v>0.25</v>
      </c>
      <c r="D139" s="253">
        <v>0.05</v>
      </c>
      <c r="E139" s="238"/>
      <c r="F139" s="238"/>
      <c r="G139" s="238"/>
      <c r="H139" s="238"/>
      <c r="I139" s="238"/>
      <c r="K139" s="94"/>
      <c r="L139" s="95"/>
      <c r="M139" s="239"/>
    </row>
    <row r="140" spans="1:13" s="189" customFormat="1" ht="12.75" customHeight="1" thickBot="1">
      <c r="A140" s="251"/>
      <c r="B140" s="238"/>
      <c r="C140" s="238"/>
      <c r="D140" s="254">
        <f>SUM(D135:D139)</f>
        <v>1</v>
      </c>
      <c r="E140" s="238"/>
      <c r="F140" s="238"/>
      <c r="G140" s="238"/>
      <c r="H140" s="238"/>
      <c r="I140" s="238"/>
      <c r="K140" s="94"/>
      <c r="L140" s="95"/>
      <c r="M140" s="239"/>
    </row>
    <row r="141" spans="1:13" s="189" customFormat="1" ht="12.75" customHeight="1" thickTop="1" thickBot="1">
      <c r="A141" s="255"/>
      <c r="B141" s="256"/>
      <c r="C141" s="256"/>
      <c r="D141" s="257"/>
      <c r="E141" s="238"/>
      <c r="F141" s="238"/>
      <c r="G141" s="238"/>
      <c r="H141" s="238"/>
      <c r="I141" s="238"/>
      <c r="K141" s="94"/>
      <c r="L141" s="95"/>
      <c r="M141" s="239"/>
    </row>
    <row r="142" spans="1:13" s="189" customFormat="1" ht="12.75" customHeight="1">
      <c r="A142" s="238"/>
      <c r="B142" s="238"/>
      <c r="C142" s="238"/>
      <c r="D142" s="238"/>
      <c r="E142" s="238"/>
      <c r="F142" s="238"/>
      <c r="G142" s="238"/>
      <c r="H142" s="238"/>
      <c r="I142" s="238"/>
      <c r="K142" s="94"/>
      <c r="L142" s="95"/>
      <c r="M142" s="239"/>
    </row>
    <row r="143" spans="1:13" s="189" customFormat="1" ht="30.75" customHeight="1">
      <c r="A143" s="352" t="s">
        <v>608</v>
      </c>
      <c r="B143" s="352"/>
      <c r="C143" s="352"/>
      <c r="D143" s="352"/>
      <c r="E143" s="352"/>
      <c r="F143" s="352"/>
      <c r="G143" s="352"/>
      <c r="H143" s="352"/>
      <c r="I143" s="352"/>
      <c r="K143" s="94"/>
      <c r="L143" s="95" t="s">
        <v>510</v>
      </c>
      <c r="M143" s="239"/>
    </row>
    <row r="144" spans="1:13" s="189" customFormat="1" ht="12.75" customHeight="1" thickBot="1">
      <c r="A144" s="238"/>
      <c r="B144" s="238"/>
      <c r="C144" s="238"/>
      <c r="D144" s="238"/>
      <c r="E144" s="238"/>
      <c r="F144" s="238"/>
      <c r="G144" s="238"/>
      <c r="H144" s="238"/>
      <c r="I144" s="238"/>
      <c r="K144" s="94"/>
      <c r="L144" s="95"/>
      <c r="M144" s="239"/>
    </row>
    <row r="145" spans="1:13" s="189" customFormat="1" ht="12.75" customHeight="1">
      <c r="A145" s="246"/>
      <c r="B145" s="364"/>
      <c r="C145" s="364"/>
      <c r="D145" s="365" t="s">
        <v>506</v>
      </c>
      <c r="E145" s="238"/>
      <c r="F145" s="238"/>
      <c r="G145" s="238"/>
      <c r="H145" s="238"/>
      <c r="I145" s="238"/>
      <c r="K145" s="94"/>
      <c r="L145" s="95"/>
      <c r="M145" s="239" t="s">
        <v>614</v>
      </c>
    </row>
    <row r="146" spans="1:13" s="189" customFormat="1" ht="27.75" customHeight="1">
      <c r="A146" s="248" t="s">
        <v>497</v>
      </c>
      <c r="B146" s="249"/>
      <c r="C146" s="249"/>
      <c r="D146" s="366"/>
      <c r="E146" s="238"/>
      <c r="F146" s="238"/>
      <c r="G146" s="238"/>
      <c r="H146" s="238"/>
      <c r="I146" s="238"/>
      <c r="K146" s="94"/>
      <c r="L146" s="95"/>
      <c r="M146" s="239"/>
    </row>
    <row r="147" spans="1:13" s="189" customFormat="1" ht="12.75" customHeight="1">
      <c r="A147" s="251" t="s">
        <v>507</v>
      </c>
      <c r="B147" s="252"/>
      <c r="C147" s="252"/>
      <c r="D147" s="258">
        <v>4.1000000000000002E-2</v>
      </c>
      <c r="E147" s="238"/>
      <c r="F147" s="238"/>
      <c r="G147" s="238"/>
      <c r="H147" s="238"/>
      <c r="I147" s="238"/>
      <c r="K147" s="94"/>
      <c r="L147" s="95"/>
      <c r="M147" s="239"/>
    </row>
    <row r="148" spans="1:13" s="189" customFormat="1">
      <c r="A148" s="251" t="s">
        <v>609</v>
      </c>
      <c r="B148" s="252"/>
      <c r="C148" s="252"/>
      <c r="D148" s="258">
        <v>4.8099999999999997E-2</v>
      </c>
      <c r="E148" s="238"/>
      <c r="F148" s="238"/>
      <c r="G148" s="238"/>
      <c r="H148" s="238"/>
      <c r="I148" s="238"/>
      <c r="K148" s="94"/>
      <c r="L148" s="95"/>
      <c r="M148" s="239"/>
    </row>
    <row r="149" spans="1:13" s="189" customFormat="1" ht="12.75" customHeight="1">
      <c r="A149" s="251" t="s">
        <v>610</v>
      </c>
      <c r="B149" s="252"/>
      <c r="C149" s="252"/>
      <c r="D149" s="258">
        <v>5.33E-2</v>
      </c>
      <c r="E149" s="238"/>
      <c r="F149" s="238"/>
      <c r="G149" s="238"/>
      <c r="H149" s="238"/>
      <c r="I149" s="238"/>
      <c r="K149" s="94"/>
      <c r="L149" s="95"/>
      <c r="M149" s="239"/>
    </row>
    <row r="150" spans="1:13" s="189" customFormat="1" ht="12.75" customHeight="1">
      <c r="A150" s="251" t="s">
        <v>664</v>
      </c>
      <c r="B150" s="252"/>
      <c r="C150" s="252"/>
      <c r="D150" s="258">
        <v>-2.2000000000000001E-3</v>
      </c>
      <c r="E150" s="341"/>
      <c r="F150" s="341"/>
      <c r="G150" s="341"/>
      <c r="H150" s="341"/>
      <c r="I150" s="341"/>
      <c r="K150" s="94"/>
      <c r="L150" s="95"/>
      <c r="M150" s="345"/>
    </row>
    <row r="151" spans="1:13" s="189" customFormat="1">
      <c r="A151" s="251" t="s">
        <v>504</v>
      </c>
      <c r="B151" s="252"/>
      <c r="C151" s="252"/>
      <c r="D151" s="258">
        <v>3.7100000000000001E-2</v>
      </c>
      <c r="E151" s="238"/>
      <c r="F151" s="238"/>
      <c r="G151" s="238"/>
      <c r="H151" s="238"/>
      <c r="I151" s="238"/>
      <c r="K151" s="94"/>
      <c r="L151" s="95"/>
      <c r="M151" s="239"/>
    </row>
    <row r="152" spans="1:13" s="189" customFormat="1">
      <c r="A152" s="251" t="s">
        <v>611</v>
      </c>
      <c r="B152" s="252"/>
      <c r="C152" s="252"/>
      <c r="D152" s="258">
        <v>3.2000000000000002E-3</v>
      </c>
      <c r="E152" s="238"/>
      <c r="F152" s="238"/>
      <c r="G152" s="238"/>
      <c r="H152" s="238"/>
      <c r="I152" s="238"/>
      <c r="K152" s="94"/>
      <c r="L152" s="95"/>
      <c r="M152" s="239"/>
    </row>
    <row r="153" spans="1:13" s="189" customFormat="1" ht="12.75" customHeight="1" thickBot="1">
      <c r="A153" s="255" t="s">
        <v>503</v>
      </c>
      <c r="B153" s="256"/>
      <c r="C153" s="256"/>
      <c r="D153" s="333">
        <v>2.9100000000000001E-2</v>
      </c>
      <c r="E153" s="238"/>
      <c r="F153" s="238"/>
      <c r="G153" s="238"/>
      <c r="H153" s="238"/>
      <c r="I153" s="238"/>
      <c r="K153" s="94"/>
      <c r="L153" s="95"/>
      <c r="M153" s="239"/>
    </row>
    <row r="154" spans="1:13" s="189" customFormat="1" ht="12.75" customHeight="1">
      <c r="A154" s="238"/>
      <c r="B154" s="238"/>
      <c r="C154" s="238"/>
      <c r="D154" s="238"/>
      <c r="E154" s="238"/>
      <c r="F154" s="238"/>
      <c r="G154" s="238"/>
      <c r="H154" s="238"/>
      <c r="I154" s="238"/>
      <c r="K154" s="94"/>
      <c r="L154" s="95"/>
      <c r="M154" s="239"/>
    </row>
    <row r="155" spans="1:13" s="189" customFormat="1" ht="14.25" customHeight="1">
      <c r="A155" s="238"/>
      <c r="B155" s="238"/>
      <c r="C155" s="238"/>
      <c r="D155" s="238"/>
      <c r="E155" s="238"/>
      <c r="F155" s="238"/>
      <c r="G155" s="238"/>
      <c r="H155" s="238"/>
      <c r="I155" s="238"/>
      <c r="K155" s="94"/>
      <c r="L155" s="95"/>
      <c r="M155" s="239"/>
    </row>
    <row r="156" spans="1:13" ht="97.5" customHeight="1">
      <c r="A156" s="352" t="s">
        <v>665</v>
      </c>
      <c r="B156" s="352"/>
      <c r="C156" s="352"/>
      <c r="D156" s="352"/>
      <c r="E156" s="352"/>
      <c r="F156" s="352"/>
      <c r="G156" s="352"/>
      <c r="H156" s="352"/>
      <c r="I156" s="352"/>
      <c r="J156" s="48"/>
      <c r="L156" s="49" t="s">
        <v>509</v>
      </c>
      <c r="M156" s="47" t="s">
        <v>614</v>
      </c>
    </row>
    <row r="157" spans="1:13">
      <c r="A157" s="47"/>
      <c r="J157" s="48"/>
    </row>
    <row r="158" spans="1:13" ht="51.75" customHeight="1">
      <c r="A158" s="370" t="s">
        <v>666</v>
      </c>
      <c r="B158" s="352"/>
      <c r="C158" s="352"/>
      <c r="D158" s="352"/>
      <c r="E158" s="352"/>
      <c r="F158" s="352"/>
      <c r="G158" s="352"/>
      <c r="H158" s="352"/>
      <c r="I158" s="352"/>
      <c r="J158" s="48"/>
      <c r="L158" s="49" t="s">
        <v>516</v>
      </c>
      <c r="M158" s="47" t="s">
        <v>614</v>
      </c>
    </row>
    <row r="159" spans="1:13">
      <c r="A159" s="47"/>
      <c r="J159" s="48"/>
    </row>
    <row r="160" spans="1:13" ht="30.75" hidden="1" customHeight="1">
      <c r="A160" s="353" t="s">
        <v>337</v>
      </c>
      <c r="B160" s="353"/>
      <c r="C160" s="353"/>
      <c r="D160" s="353"/>
      <c r="E160" s="353"/>
      <c r="F160" s="353"/>
      <c r="G160" s="353"/>
      <c r="H160" s="353"/>
      <c r="I160" s="353"/>
      <c r="J160" s="48"/>
      <c r="L160" s="49" t="s">
        <v>36</v>
      </c>
    </row>
    <row r="161" spans="1:13" hidden="1">
      <c r="A161" s="47"/>
      <c r="J161" s="48"/>
    </row>
    <row r="162" spans="1:13" ht="68.25" hidden="1" customHeight="1">
      <c r="A162" s="353" t="s">
        <v>412</v>
      </c>
      <c r="B162" s="353"/>
      <c r="C162" s="353"/>
      <c r="D162" s="353"/>
      <c r="E162" s="353"/>
      <c r="F162" s="353"/>
      <c r="G162" s="353"/>
      <c r="H162" s="353"/>
      <c r="I162" s="353"/>
      <c r="J162" s="48"/>
      <c r="L162" s="49" t="s">
        <v>517</v>
      </c>
    </row>
    <row r="163" spans="1:13" hidden="1">
      <c r="A163" s="50"/>
      <c r="B163" s="50"/>
      <c r="C163" s="50"/>
      <c r="D163" s="50"/>
      <c r="E163" s="50"/>
      <c r="F163" s="50"/>
      <c r="G163" s="50"/>
      <c r="H163" s="50"/>
      <c r="I163" s="50"/>
      <c r="J163" s="48"/>
    </row>
    <row r="164" spans="1:13" ht="45" customHeight="1">
      <c r="A164" s="353" t="s">
        <v>513</v>
      </c>
      <c r="B164" s="353"/>
      <c r="C164" s="353"/>
      <c r="D164" s="353"/>
      <c r="E164" s="353"/>
      <c r="F164" s="353"/>
      <c r="G164" s="353"/>
      <c r="H164" s="353"/>
      <c r="I164" s="367"/>
      <c r="J164" s="48"/>
      <c r="L164" s="49" t="s">
        <v>511</v>
      </c>
      <c r="M164" s="234" t="s">
        <v>617</v>
      </c>
    </row>
    <row r="165" spans="1:13" ht="6.75" customHeight="1">
      <c r="A165" s="47"/>
      <c r="J165" s="48"/>
    </row>
    <row r="166" spans="1:13" ht="26.25" customHeight="1">
      <c r="A166" s="47"/>
      <c r="D166" s="368" t="s">
        <v>615</v>
      </c>
      <c r="E166" s="369"/>
      <c r="F166" s="368" t="s">
        <v>512</v>
      </c>
      <c r="G166" s="369"/>
      <c r="H166" s="368" t="s">
        <v>616</v>
      </c>
      <c r="I166" s="369"/>
      <c r="J166" s="48"/>
    </row>
    <row r="167" spans="1:13" ht="29.25" customHeight="1">
      <c r="A167" s="353" t="s">
        <v>495</v>
      </c>
      <c r="B167" s="353"/>
      <c r="C167" s="353"/>
      <c r="D167" s="128" t="s">
        <v>43</v>
      </c>
      <c r="E167" s="129">
        <f>VLOOKUP($A$1,'EGOP Valuation Results'!$A:$CQ,31,FALSE)/1000</f>
        <v>7736.8800280651558</v>
      </c>
      <c r="F167" s="128" t="s">
        <v>43</v>
      </c>
      <c r="G167" s="129">
        <f>VLOOKUP($A$1,'EGOP Valuation Results'!$A:$CQ,29,FALSE)/1000</f>
        <v>7013.4954025016214</v>
      </c>
      <c r="H167" s="128" t="s">
        <v>43</v>
      </c>
      <c r="I167" s="129">
        <f>VLOOKUP($A$1,'EGOP Valuation Results'!$A:$CQ,32,FALSE)/1000</f>
        <v>6330.0700280651563</v>
      </c>
      <c r="J167" s="48"/>
    </row>
    <row r="168" spans="1:13">
      <c r="A168" s="47"/>
      <c r="E168" s="130"/>
      <c r="G168" s="130"/>
      <c r="I168" s="130"/>
      <c r="J168" s="48"/>
    </row>
    <row r="169" spans="1:13" ht="52.5" customHeight="1">
      <c r="A169" s="353" t="s">
        <v>494</v>
      </c>
      <c r="B169" s="353"/>
      <c r="C169" s="353"/>
      <c r="D169" s="353"/>
      <c r="E169" s="353"/>
      <c r="F169" s="353"/>
      <c r="G169" s="353"/>
      <c r="H169" s="353"/>
      <c r="I169" s="367"/>
      <c r="J169" s="48"/>
      <c r="L169" s="49" t="s">
        <v>493</v>
      </c>
      <c r="M169" s="284" t="s">
        <v>618</v>
      </c>
    </row>
    <row r="170" spans="1:13">
      <c r="A170" s="47"/>
      <c r="J170" s="48"/>
    </row>
    <row r="171" spans="1:13" ht="50.25" customHeight="1">
      <c r="A171" s="47"/>
      <c r="D171" s="358" t="s">
        <v>667</v>
      </c>
      <c r="E171" s="359"/>
      <c r="F171" s="358" t="s">
        <v>668</v>
      </c>
      <c r="G171" s="359"/>
      <c r="H171" s="358" t="s">
        <v>669</v>
      </c>
      <c r="I171" s="359"/>
      <c r="J171" s="48"/>
    </row>
    <row r="172" spans="1:13" ht="29.25" customHeight="1">
      <c r="A172" s="353" t="s">
        <v>495</v>
      </c>
      <c r="B172" s="353"/>
      <c r="C172" s="353"/>
      <c r="D172" s="128" t="s">
        <v>43</v>
      </c>
      <c r="E172" s="129">
        <f>VLOOKUP($A$1,'EGOP Valuation Results'!$A:$CQ,33,FALSE)/1000</f>
        <v>6037.140028065156</v>
      </c>
      <c r="F172" s="128" t="s">
        <v>43</v>
      </c>
      <c r="G172" s="129">
        <f>VLOOKUP($A$1,'EGOP Valuation Results'!$A:$CQ,29,FALSE)/1000</f>
        <v>7013.4954025016214</v>
      </c>
      <c r="H172" s="128" t="s">
        <v>43</v>
      </c>
      <c r="I172" s="129">
        <f>VLOOKUP($A$1,'EGOP Valuation Results'!$A:$CQ,34,FALSE)/1000</f>
        <v>8126.8510280651562</v>
      </c>
      <c r="J172" s="48"/>
    </row>
    <row r="173" spans="1:13">
      <c r="A173" s="47"/>
      <c r="J173" s="48"/>
    </row>
    <row r="174" spans="1:13" s="94" customFormat="1" ht="31.5" customHeight="1">
      <c r="A174" s="353" t="s">
        <v>619</v>
      </c>
      <c r="B174" s="353"/>
      <c r="C174" s="353"/>
      <c r="D174" s="353"/>
      <c r="E174" s="353"/>
      <c r="F174" s="353"/>
      <c r="G174" s="353"/>
      <c r="H174" s="353"/>
      <c r="I174" s="367"/>
      <c r="J174" s="48"/>
      <c r="K174" s="47"/>
      <c r="L174" s="49"/>
      <c r="M174" s="234"/>
    </row>
    <row r="175" spans="1:13" s="94" customFormat="1">
      <c r="A175" s="47"/>
      <c r="B175" s="47"/>
      <c r="C175" s="47"/>
      <c r="D175" s="47"/>
      <c r="E175" s="47"/>
      <c r="F175" s="47"/>
      <c r="G175" s="47"/>
      <c r="H175" s="47"/>
      <c r="I175" s="47"/>
      <c r="J175" s="48"/>
      <c r="K175" s="47"/>
      <c r="L175" s="49"/>
      <c r="M175" s="234"/>
    </row>
    <row r="176" spans="1:13" s="94" customFormat="1">
      <c r="A176" s="47"/>
      <c r="B176" s="47"/>
      <c r="C176" s="47"/>
      <c r="D176" s="47"/>
      <c r="E176" s="47"/>
      <c r="F176" s="47"/>
      <c r="G176" s="47"/>
      <c r="H176" s="47"/>
      <c r="I176" s="47"/>
      <c r="J176" s="48"/>
      <c r="K176" s="47"/>
      <c r="L176" s="49"/>
      <c r="M176" s="234"/>
    </row>
    <row r="177" spans="1:13">
      <c r="A177" s="50"/>
      <c r="B177" s="50"/>
      <c r="C177" s="50"/>
      <c r="D177" s="50"/>
      <c r="E177" s="50"/>
      <c r="F177" s="50"/>
      <c r="G177" s="50"/>
      <c r="H177" s="50"/>
      <c r="I177" s="50"/>
      <c r="J177" s="48"/>
    </row>
    <row r="178" spans="1:13">
      <c r="A178" s="356" t="s">
        <v>65</v>
      </c>
      <c r="B178" s="356"/>
      <c r="C178" s="356"/>
      <c r="D178" s="356"/>
      <c r="E178" s="356"/>
      <c r="F178" s="356"/>
      <c r="G178" s="356"/>
      <c r="H178" s="356"/>
      <c r="I178" s="357"/>
      <c r="J178" s="48"/>
      <c r="K178" s="47" t="s">
        <v>66</v>
      </c>
    </row>
    <row r="179" spans="1:13">
      <c r="A179" s="141"/>
      <c r="B179" s="141"/>
      <c r="C179" s="141"/>
      <c r="D179" s="141"/>
      <c r="E179" s="141"/>
      <c r="F179" s="141"/>
      <c r="G179" s="141"/>
      <c r="H179" s="141"/>
      <c r="I179" s="142"/>
      <c r="J179" s="48"/>
    </row>
    <row r="180" spans="1:13">
      <c r="A180" s="371" t="s">
        <v>525</v>
      </c>
      <c r="B180" s="371"/>
      <c r="C180" s="371"/>
      <c r="D180" s="371"/>
      <c r="E180" s="371"/>
      <c r="F180" s="371"/>
      <c r="G180" s="371"/>
      <c r="H180" s="371"/>
      <c r="I180" s="372"/>
      <c r="J180" s="48"/>
    </row>
    <row r="181" spans="1:13" ht="24" customHeight="1">
      <c r="A181" s="371" t="s">
        <v>670</v>
      </c>
      <c r="B181" s="356"/>
      <c r="C181" s="356"/>
      <c r="D181" s="356"/>
      <c r="E181" s="356"/>
      <c r="F181" s="356"/>
      <c r="G181" s="356"/>
      <c r="H181" s="356"/>
      <c r="I181" s="357"/>
      <c r="J181" s="48"/>
    </row>
    <row r="182" spans="1:13">
      <c r="A182" s="116" t="s">
        <v>338</v>
      </c>
      <c r="J182" s="48"/>
    </row>
    <row r="183" spans="1:13">
      <c r="A183" s="47"/>
      <c r="E183" s="143">
        <v>2018</v>
      </c>
      <c r="F183" s="198">
        <v>2019</v>
      </c>
      <c r="G183" s="237">
        <v>2020</v>
      </c>
      <c r="H183" s="285">
        <v>2021</v>
      </c>
      <c r="I183" s="344">
        <v>2022</v>
      </c>
      <c r="J183" s="48"/>
    </row>
    <row r="184" spans="1:13">
      <c r="A184" s="116"/>
      <c r="C184" s="142"/>
      <c r="D184" s="142"/>
      <c r="E184" s="142"/>
      <c r="F184" s="197"/>
      <c r="G184" s="142"/>
      <c r="H184" s="142"/>
      <c r="I184" s="142"/>
      <c r="J184" s="142"/>
      <c r="K184" s="343"/>
      <c r="L184" s="144"/>
    </row>
    <row r="185" spans="1:13" ht="12.75" customHeight="1">
      <c r="A185" s="353" t="s">
        <v>526</v>
      </c>
      <c r="B185" s="353"/>
      <c r="C185" s="353"/>
      <c r="D185" s="353"/>
      <c r="E185" s="126">
        <f>VLOOKUP($A$1,'EGOP Prop Share History'!A1:N53,2,FALSE)</f>
        <v>9.4037254450000003E-3</v>
      </c>
      <c r="F185" s="126">
        <f>VLOOKUP($A$1,'EGOP Prop Share History'!A1:N53,3,FALSE)</f>
        <v>1.03E-2</v>
      </c>
      <c r="G185" s="126">
        <f>VLOOKUP($A$1,'EGOP Prop Share History'!$A$1:$N$53,4,FALSE)</f>
        <v>9.6699494436633098E-3</v>
      </c>
      <c r="H185" s="126">
        <f>VLOOKUP($A$1,'EGOP Prop Share History'!$A$1:$N$53,5,FALSE)</f>
        <v>9.6792801737208695E-3</v>
      </c>
      <c r="I185" s="126">
        <f>VLOOKUP($A$1,'EGOP Prop Share History'!$A$1:$N$53,6,FALSE)</f>
        <v>9.8361586768155145E-3</v>
      </c>
      <c r="J185" s="146"/>
      <c r="K185" s="147"/>
      <c r="L185" s="49" t="s">
        <v>529</v>
      </c>
      <c r="M185" s="235"/>
    </row>
    <row r="186" spans="1:13">
      <c r="A186" s="353" t="s">
        <v>527</v>
      </c>
      <c r="B186" s="353"/>
      <c r="C186" s="353"/>
      <c r="D186" s="353"/>
      <c r="E186" s="140">
        <f>VLOOKUP($A$1,'EGOP Prop Share History'!A1:N53,9,FALSE)/1000</f>
        <v>12624.884</v>
      </c>
      <c r="F186" s="140">
        <f>VLOOKUP($A$1,'EGOP Prop Share History'!A1:N53,10,FALSE)/1000</f>
        <v>14282.897999999999</v>
      </c>
      <c r="G186" s="259">
        <f>VLOOKUP($A$1,'EGOP Prop Share History'!$A$1:$N$53,11,FALSE)/1000</f>
        <v>9207.5349999999999</v>
      </c>
      <c r="H186" s="259">
        <f>VLOOKUP($A$1,'EGOP Prop Share History'!$A$1:$N$53,12,FALSE)/1000</f>
        <v>8102.5183644917515</v>
      </c>
      <c r="I186" s="259">
        <f>VLOOKUP($A$1,'EGOP Prop Share History'!$A$1:$N$53,13,FALSE)/1000</f>
        <v>7013.4954025016214</v>
      </c>
      <c r="J186" s="48"/>
      <c r="L186" s="49" t="s">
        <v>530</v>
      </c>
    </row>
    <row r="187" spans="1:13">
      <c r="A187" s="47"/>
      <c r="G187" s="48"/>
      <c r="H187" s="48"/>
      <c r="I187" s="48"/>
      <c r="J187" s="48"/>
    </row>
    <row r="188" spans="1:13" ht="51">
      <c r="A188" s="116" t="s">
        <v>71</v>
      </c>
      <c r="E188" s="147"/>
      <c r="F188" s="147"/>
      <c r="G188" s="146"/>
      <c r="H188" s="146"/>
      <c r="I188" s="146"/>
      <c r="J188" s="48"/>
      <c r="K188" s="342"/>
      <c r="L188" s="49" t="s">
        <v>161</v>
      </c>
      <c r="M188" s="236" t="s">
        <v>672</v>
      </c>
    </row>
    <row r="189" spans="1:13">
      <c r="A189" s="47"/>
      <c r="G189" s="48"/>
      <c r="H189" s="48"/>
      <c r="I189" s="48"/>
      <c r="J189" s="48"/>
    </row>
    <row r="190" spans="1:13" ht="44.25" customHeight="1">
      <c r="A190" s="363" t="s">
        <v>72</v>
      </c>
      <c r="B190" s="353"/>
      <c r="C190" s="353"/>
      <c r="D190" s="353"/>
      <c r="E190" s="148" t="e">
        <f>E186/E188</f>
        <v>#DIV/0!</v>
      </c>
      <c r="F190" s="148" t="e">
        <f>F186/F188</f>
        <v>#DIV/0!</v>
      </c>
      <c r="G190" s="148" t="e">
        <f>G186/G188</f>
        <v>#DIV/0!</v>
      </c>
      <c r="H190" s="148" t="e">
        <f>H186/H188</f>
        <v>#DIV/0!</v>
      </c>
      <c r="I190" s="148" t="e">
        <f>I186/I188</f>
        <v>#DIV/0!</v>
      </c>
      <c r="J190" s="48"/>
      <c r="L190" s="49" t="s">
        <v>531</v>
      </c>
    </row>
    <row r="191" spans="1:13">
      <c r="A191" s="47"/>
      <c r="J191" s="48"/>
    </row>
    <row r="192" spans="1:13" s="94" customFormat="1">
      <c r="A192" s="363" t="s">
        <v>524</v>
      </c>
      <c r="B192" s="353"/>
      <c r="C192" s="353"/>
      <c r="D192" s="353"/>
      <c r="E192" s="194">
        <v>0</v>
      </c>
      <c r="F192" s="194">
        <v>0</v>
      </c>
      <c r="G192" s="334">
        <v>0.183</v>
      </c>
      <c r="H192" s="334">
        <v>0.252</v>
      </c>
      <c r="I192" s="334">
        <v>0.39</v>
      </c>
      <c r="J192" s="48"/>
      <c r="K192" s="47"/>
      <c r="L192" s="49" t="s">
        <v>532</v>
      </c>
      <c r="M192" s="234"/>
    </row>
    <row r="193" spans="1:14" s="94" customFormat="1">
      <c r="A193" s="47"/>
      <c r="B193" s="47"/>
      <c r="C193" s="47"/>
      <c r="D193" s="47"/>
      <c r="E193" s="47"/>
      <c r="F193" s="47"/>
      <c r="G193" s="47"/>
      <c r="H193" s="47"/>
      <c r="I193" s="47"/>
      <c r="J193" s="48"/>
      <c r="K193" s="47"/>
      <c r="L193" s="49"/>
      <c r="M193" s="234"/>
    </row>
    <row r="194" spans="1:14">
      <c r="A194" s="116" t="s">
        <v>73</v>
      </c>
      <c r="J194" s="48"/>
      <c r="L194" s="47"/>
    </row>
    <row r="195" spans="1:14">
      <c r="A195" s="116"/>
      <c r="J195" s="48"/>
      <c r="L195" s="47"/>
    </row>
    <row r="196" spans="1:14" ht="45.75" customHeight="1">
      <c r="A196" s="353" t="s">
        <v>621</v>
      </c>
      <c r="B196" s="353"/>
      <c r="C196" s="353"/>
      <c r="D196" s="353"/>
      <c r="E196" s="353"/>
      <c r="F196" s="353"/>
      <c r="G196" s="353"/>
      <c r="H196" s="353"/>
      <c r="I196" s="353"/>
      <c r="J196" s="48"/>
    </row>
    <row r="197" spans="1:14">
      <c r="A197" s="47"/>
      <c r="J197" s="48"/>
    </row>
    <row r="198" spans="1:14" s="9" customFormat="1" ht="15">
      <c r="A198" s="353" t="s">
        <v>76</v>
      </c>
      <c r="B198" s="353"/>
      <c r="C198" s="353"/>
      <c r="D198" s="353"/>
      <c r="E198" s="353"/>
      <c r="F198" s="353"/>
      <c r="G198" s="353"/>
      <c r="H198" s="353"/>
      <c r="I198" s="353"/>
      <c r="J198" s="48"/>
      <c r="K198" s="47"/>
      <c r="L198" s="49"/>
      <c r="M198" s="149"/>
      <c r="N198" s="8"/>
    </row>
    <row r="199" spans="1:14" s="9" customFormat="1" ht="15">
      <c r="A199" s="47"/>
      <c r="B199" s="47"/>
      <c r="C199" s="47"/>
      <c r="D199" s="47"/>
      <c r="E199" s="47"/>
      <c r="F199" s="47"/>
      <c r="G199" s="47"/>
      <c r="H199" s="47"/>
      <c r="I199" s="47"/>
      <c r="J199" s="48"/>
      <c r="K199" s="47"/>
      <c r="L199" s="49"/>
      <c r="M199" s="149"/>
      <c r="N199" s="8"/>
    </row>
    <row r="200" spans="1:14" s="9" customFormat="1" ht="15">
      <c r="A200" s="353" t="s">
        <v>77</v>
      </c>
      <c r="B200" s="353"/>
      <c r="C200" s="353"/>
      <c r="D200" s="353"/>
      <c r="E200" s="353"/>
      <c r="F200" s="353"/>
      <c r="G200" s="353"/>
      <c r="H200" s="353"/>
      <c r="I200" s="353"/>
      <c r="J200" s="48"/>
      <c r="K200" s="47"/>
      <c r="L200" s="49"/>
      <c r="M200" s="149"/>
      <c r="N200" s="8"/>
    </row>
    <row r="201" spans="1:14" s="9" customFormat="1" ht="15">
      <c r="A201" s="47"/>
      <c r="B201" s="47"/>
      <c r="C201" s="47"/>
      <c r="D201" s="47"/>
      <c r="E201" s="47"/>
      <c r="F201" s="47"/>
      <c r="G201" s="47"/>
      <c r="H201" s="47"/>
      <c r="I201" s="47"/>
      <c r="J201" s="48"/>
      <c r="K201" s="47"/>
      <c r="L201" s="49"/>
      <c r="M201" s="149"/>
      <c r="N201" s="8"/>
    </row>
    <row r="202" spans="1:14">
      <c r="A202" s="363" t="s">
        <v>528</v>
      </c>
      <c r="B202" s="363"/>
      <c r="C202" s="363"/>
      <c r="D202" s="363"/>
      <c r="E202" s="363"/>
      <c r="F202" s="363"/>
      <c r="G202" s="363"/>
      <c r="J202" s="48"/>
    </row>
    <row r="203" spans="1:14">
      <c r="A203" s="363"/>
      <c r="B203" s="363"/>
      <c r="C203" s="363"/>
      <c r="D203" s="363"/>
      <c r="E203" s="363"/>
      <c r="F203" s="363"/>
      <c r="G203" s="363"/>
      <c r="J203" s="48"/>
    </row>
    <row r="204" spans="1:14" ht="51" customHeight="1">
      <c r="A204" s="363"/>
      <c r="B204" s="363"/>
      <c r="C204" s="363"/>
      <c r="D204" s="363"/>
      <c r="E204" s="363"/>
      <c r="F204" s="363"/>
      <c r="G204" s="363"/>
    </row>
    <row r="206" spans="1:14" s="189" customFormat="1">
      <c r="A206" s="376" t="s">
        <v>178</v>
      </c>
      <c r="B206" s="376"/>
      <c r="C206" s="376"/>
      <c r="D206" s="376"/>
      <c r="E206" s="376"/>
      <c r="F206" s="376"/>
      <c r="G206" s="376"/>
      <c r="H206" s="376"/>
      <c r="I206" s="376"/>
      <c r="K206" s="94" t="s">
        <v>66</v>
      </c>
      <c r="L206" s="95"/>
      <c r="M206" s="239"/>
    </row>
    <row r="207" spans="1:14" s="189" customFormat="1">
      <c r="A207" s="377" t="s">
        <v>533</v>
      </c>
      <c r="B207" s="377"/>
      <c r="C207" s="377"/>
      <c r="D207" s="377"/>
      <c r="E207" s="377"/>
      <c r="F207" s="377"/>
      <c r="G207" s="377"/>
      <c r="H207" s="377"/>
      <c r="I207" s="377"/>
      <c r="K207" s="94"/>
      <c r="L207" s="95"/>
      <c r="M207" s="239"/>
    </row>
    <row r="208" spans="1:14" s="189" customFormat="1" ht="24" customHeight="1">
      <c r="A208" s="377" t="s">
        <v>620</v>
      </c>
      <c r="B208" s="376"/>
      <c r="C208" s="376"/>
      <c r="D208" s="376"/>
      <c r="E208" s="376"/>
      <c r="F208" s="376"/>
      <c r="G208" s="376"/>
      <c r="H208" s="376"/>
      <c r="I208" s="376"/>
      <c r="K208" s="94"/>
      <c r="L208" s="95"/>
      <c r="M208" s="239"/>
    </row>
    <row r="209" spans="1:13" s="189" customFormat="1">
      <c r="A209" s="233"/>
      <c r="B209" s="233"/>
      <c r="C209" s="233"/>
      <c r="D209" s="233"/>
      <c r="E209" s="233"/>
      <c r="F209" s="233"/>
      <c r="G209" s="233"/>
      <c r="H209" s="233"/>
      <c r="I209" s="233"/>
      <c r="K209" s="94"/>
      <c r="L209" s="95"/>
      <c r="M209" s="239"/>
    </row>
    <row r="210" spans="1:13" s="189" customFormat="1">
      <c r="A210" s="233"/>
      <c r="B210" s="233"/>
      <c r="C210" s="233"/>
      <c r="D210" s="233"/>
      <c r="E210" s="260">
        <v>2019</v>
      </c>
      <c r="F210" s="260">
        <v>2020</v>
      </c>
      <c r="G210" s="260">
        <v>2021</v>
      </c>
      <c r="H210" s="260">
        <v>2022</v>
      </c>
      <c r="I210" s="233"/>
      <c r="K210" s="94"/>
      <c r="L210" s="95"/>
      <c r="M210" s="239"/>
    </row>
    <row r="211" spans="1:13" s="189" customFormat="1">
      <c r="A211" s="262" t="s">
        <v>534</v>
      </c>
      <c r="B211" s="233"/>
      <c r="C211" s="233"/>
      <c r="D211" s="233"/>
      <c r="E211" s="263">
        <f>VLOOKUP($A$1,'EGOP Valuation Results'!$A:$EY,101,FALSE)/1000</f>
        <v>1515.171</v>
      </c>
      <c r="F211" s="263">
        <f>VLOOKUP($A$1,'EGOP Valuation Results'!$A:$EY,102,FALSE)/1000</f>
        <v>1621.3040000000001</v>
      </c>
      <c r="G211" s="263">
        <f>VLOOKUP($A$1,'EGOP Valuation Results'!$A:$EY,103,FALSE)/1000</f>
        <v>1688.2449999999999</v>
      </c>
      <c r="H211" s="263">
        <f>VLOOKUP($A$1,'EGOP Valuation Results'!$A:$EY,104,FALSE)/1000</f>
        <v>1514.3119999999999</v>
      </c>
      <c r="I211" s="233"/>
      <c r="K211" s="94"/>
      <c r="L211" s="95" t="s">
        <v>541</v>
      </c>
      <c r="M211" s="239"/>
    </row>
    <row r="212" spans="1:13" s="189" customFormat="1">
      <c r="A212" s="262" t="s">
        <v>535</v>
      </c>
      <c r="B212" s="233"/>
      <c r="C212" s="233"/>
      <c r="D212" s="233"/>
      <c r="E212" s="264">
        <f>VLOOKUP($A$1,'EGOP Valuation Results'!$A:$EY,111,FALSE)/1000</f>
        <v>1307.9500042083152</v>
      </c>
      <c r="F212" s="264">
        <f>VLOOKUP($A$1,'EGOP Valuation Results'!$A:$EY,112,FALSE)/1000</f>
        <v>1621.3040000000001</v>
      </c>
      <c r="G212" s="264">
        <f>VLOOKUP($A$1,'EGOP Valuation Results'!$A:$EY,113,FALSE)/1000</f>
        <v>1688.2449999999999</v>
      </c>
      <c r="H212" s="264">
        <f>VLOOKUP($A$1,'EGOP Valuation Results'!$A:$EY,114,FALSE)/1000</f>
        <v>1514.3119999999999</v>
      </c>
      <c r="I212" s="233"/>
      <c r="K212" s="94"/>
      <c r="L212" s="95" t="s">
        <v>563</v>
      </c>
      <c r="M212" s="239"/>
    </row>
    <row r="213" spans="1:13" s="189" customFormat="1" ht="13.5" thickBot="1">
      <c r="A213" s="262" t="s">
        <v>536</v>
      </c>
      <c r="B213" s="233"/>
      <c r="C213" s="233"/>
      <c r="D213" s="233"/>
      <c r="E213" s="265">
        <f>E211-E212</f>
        <v>207.2209957916848</v>
      </c>
      <c r="F213" s="265">
        <f>F211-F212</f>
        <v>0</v>
      </c>
      <c r="G213" s="265">
        <f>G211-G212</f>
        <v>0</v>
      </c>
      <c r="H213" s="265">
        <f>H211-H212</f>
        <v>0</v>
      </c>
      <c r="I213" s="233"/>
      <c r="K213" s="94"/>
      <c r="L213" s="95" t="s">
        <v>564</v>
      </c>
      <c r="M213" s="239"/>
    </row>
    <row r="214" spans="1:13" s="189" customFormat="1" ht="13.5" thickTop="1">
      <c r="A214" s="262"/>
      <c r="B214" s="233"/>
      <c r="C214" s="233"/>
      <c r="D214" s="233"/>
      <c r="E214" s="233"/>
      <c r="F214" s="233"/>
      <c r="G214" s="233"/>
      <c r="H214" s="233"/>
      <c r="I214" s="233"/>
      <c r="K214" s="94"/>
      <c r="L214" s="95"/>
      <c r="M214" s="239"/>
    </row>
    <row r="215" spans="1:13" s="189" customFormat="1" ht="63.75">
      <c r="A215" s="262" t="s">
        <v>71</v>
      </c>
      <c r="B215" s="233"/>
      <c r="C215" s="233"/>
      <c r="D215" s="233"/>
      <c r="E215" s="263"/>
      <c r="F215" s="263"/>
      <c r="G215" s="263"/>
      <c r="H215" s="233"/>
      <c r="I215" s="233"/>
      <c r="K215" s="94"/>
      <c r="L215" s="95" t="s">
        <v>565</v>
      </c>
      <c r="M215" s="236" t="s">
        <v>671</v>
      </c>
    </row>
    <row r="216" spans="1:13" s="189" customFormat="1">
      <c r="A216" s="262"/>
      <c r="B216" s="233"/>
      <c r="C216" s="233"/>
      <c r="D216" s="233"/>
      <c r="E216" s="233"/>
      <c r="F216" s="233"/>
      <c r="G216" s="233"/>
      <c r="H216" s="233"/>
      <c r="I216" s="233"/>
      <c r="K216" s="94"/>
      <c r="L216" s="95"/>
      <c r="M216" s="239"/>
    </row>
    <row r="217" spans="1:13" s="189" customFormat="1">
      <c r="A217" s="262" t="s">
        <v>537</v>
      </c>
      <c r="B217" s="233"/>
      <c r="C217" s="233"/>
      <c r="D217" s="233"/>
      <c r="E217" s="266" t="e">
        <f>E212/E215</f>
        <v>#DIV/0!</v>
      </c>
      <c r="F217" s="266" t="e">
        <f>F212/F215</f>
        <v>#DIV/0!</v>
      </c>
      <c r="G217" s="266" t="e">
        <f>G212/G215</f>
        <v>#DIV/0!</v>
      </c>
      <c r="H217" s="266" t="e">
        <f>H212/H215</f>
        <v>#DIV/0!</v>
      </c>
      <c r="I217" s="233"/>
      <c r="K217" s="94"/>
      <c r="L217" s="95" t="s">
        <v>566</v>
      </c>
      <c r="M217" s="239"/>
    </row>
    <row r="218" spans="1:13" s="189" customFormat="1">
      <c r="A218" s="262"/>
      <c r="B218" s="233"/>
      <c r="C218" s="233"/>
      <c r="D218" s="233"/>
      <c r="E218" s="233"/>
      <c r="F218" s="233"/>
      <c r="G218" s="233"/>
      <c r="H218" s="233"/>
      <c r="I218" s="233"/>
      <c r="K218" s="94"/>
      <c r="L218" s="95"/>
      <c r="M218" s="239"/>
    </row>
    <row r="219" spans="1:13" s="189" customFormat="1">
      <c r="A219" s="375" t="s">
        <v>538</v>
      </c>
      <c r="B219" s="375"/>
      <c r="C219" s="375"/>
      <c r="D219" s="375"/>
      <c r="E219" s="375"/>
      <c r="F219" s="375"/>
      <c r="G219" s="375"/>
      <c r="H219" s="375"/>
      <c r="I219" s="375"/>
      <c r="K219" s="94"/>
      <c r="L219" s="95"/>
      <c r="M219" s="239"/>
    </row>
    <row r="220" spans="1:13" s="189" customFormat="1">
      <c r="A220" s="262"/>
      <c r="B220" s="233"/>
      <c r="C220" s="233"/>
      <c r="D220" s="233"/>
      <c r="E220" s="233"/>
      <c r="F220" s="233"/>
      <c r="G220" s="233"/>
      <c r="H220" s="233"/>
      <c r="I220" s="233"/>
      <c r="K220" s="94"/>
      <c r="L220" s="95"/>
      <c r="M220" s="239"/>
    </row>
    <row r="221" spans="1:13" s="189" customFormat="1">
      <c r="A221" s="261" t="s">
        <v>539</v>
      </c>
      <c r="B221" s="233"/>
      <c r="C221" s="233"/>
      <c r="D221" s="233"/>
      <c r="E221" s="233"/>
      <c r="F221" s="233"/>
      <c r="G221" s="233"/>
      <c r="H221" s="233"/>
      <c r="I221" s="233"/>
      <c r="K221" s="94"/>
      <c r="L221" s="95"/>
      <c r="M221" s="239"/>
    </row>
    <row r="222" spans="1:13" s="189" customFormat="1">
      <c r="A222" s="262"/>
      <c r="B222" s="233"/>
      <c r="C222" s="233"/>
      <c r="D222" s="233"/>
      <c r="E222" s="233"/>
      <c r="F222" s="233"/>
      <c r="G222" s="233"/>
      <c r="H222" s="233"/>
      <c r="I222" s="233"/>
      <c r="K222" s="94"/>
      <c r="L222" s="95"/>
      <c r="M222" s="239"/>
    </row>
    <row r="223" spans="1:13" s="189" customFormat="1" ht="31.5" customHeight="1">
      <c r="A223" s="375" t="s">
        <v>540</v>
      </c>
      <c r="B223" s="375"/>
      <c r="C223" s="375"/>
      <c r="D223" s="375"/>
      <c r="E223" s="375"/>
      <c r="F223" s="375"/>
      <c r="G223" s="375"/>
      <c r="H223" s="375"/>
      <c r="I223" s="375"/>
      <c r="J223" s="375"/>
      <c r="K223" s="94"/>
      <c r="L223" s="95"/>
      <c r="M223" s="239"/>
    </row>
    <row r="224" spans="1:13" s="189" customFormat="1">
      <c r="A224" s="262"/>
      <c r="B224" s="233"/>
      <c r="C224" s="233"/>
      <c r="D224" s="233"/>
      <c r="E224" s="233"/>
      <c r="F224" s="233"/>
      <c r="G224" s="233"/>
      <c r="H224" s="233"/>
      <c r="I224" s="233"/>
      <c r="K224" s="94"/>
      <c r="L224" s="95"/>
      <c r="M224" s="239"/>
    </row>
  </sheetData>
  <mergeCells count="78">
    <mergeCell ref="A223:J223"/>
    <mergeCell ref="A192:D192"/>
    <mergeCell ref="A206:I206"/>
    <mergeCell ref="A207:I207"/>
    <mergeCell ref="A208:I208"/>
    <mergeCell ref="A219:I219"/>
    <mergeCell ref="A198:I198"/>
    <mergeCell ref="A200:I200"/>
    <mergeCell ref="A202:G204"/>
    <mergeCell ref="A181:I181"/>
    <mergeCell ref="A180:I180"/>
    <mergeCell ref="A172:C172"/>
    <mergeCell ref="A174:I174"/>
    <mergeCell ref="M110:M114"/>
    <mergeCell ref="A127:I127"/>
    <mergeCell ref="A129:I129"/>
    <mergeCell ref="A131:I131"/>
    <mergeCell ref="B133:C133"/>
    <mergeCell ref="A143:I143"/>
    <mergeCell ref="E123:H123"/>
    <mergeCell ref="B124:D124"/>
    <mergeCell ref="E124:H124"/>
    <mergeCell ref="A167:C167"/>
    <mergeCell ref="A118:I118"/>
    <mergeCell ref="E120:H120"/>
    <mergeCell ref="A185:D185"/>
    <mergeCell ref="A186:D186"/>
    <mergeCell ref="A190:D190"/>
    <mergeCell ref="A196:I196"/>
    <mergeCell ref="B145:C145"/>
    <mergeCell ref="D145:D146"/>
    <mergeCell ref="A164:I164"/>
    <mergeCell ref="H166:I166"/>
    <mergeCell ref="H171:I171"/>
    <mergeCell ref="A156:I156"/>
    <mergeCell ref="A158:I158"/>
    <mergeCell ref="A160:I160"/>
    <mergeCell ref="A162:I162"/>
    <mergeCell ref="A169:I169"/>
    <mergeCell ref="D166:E166"/>
    <mergeCell ref="F166:G166"/>
    <mergeCell ref="A54:I54"/>
    <mergeCell ref="A88:I88"/>
    <mergeCell ref="A92:I92"/>
    <mergeCell ref="B42:I42"/>
    <mergeCell ref="B44:I44"/>
    <mergeCell ref="B46:I46"/>
    <mergeCell ref="A67:I67"/>
    <mergeCell ref="A69:I69"/>
    <mergeCell ref="A71:I71"/>
    <mergeCell ref="A80:I80"/>
    <mergeCell ref="A94:B94"/>
    <mergeCell ref="A99:E99"/>
    <mergeCell ref="A105:I105"/>
    <mergeCell ref="A107:B107"/>
    <mergeCell ref="A117:I117"/>
    <mergeCell ref="A103:I103"/>
    <mergeCell ref="E121:H121"/>
    <mergeCell ref="E122:H122"/>
    <mergeCell ref="A178:I178"/>
    <mergeCell ref="D171:E171"/>
    <mergeCell ref="F171:G171"/>
    <mergeCell ref="B21:I21"/>
    <mergeCell ref="B48:I48"/>
    <mergeCell ref="B25:I25"/>
    <mergeCell ref="B27:I27"/>
    <mergeCell ref="B29:I29"/>
    <mergeCell ref="B31:I31"/>
    <mergeCell ref="B34:I34"/>
    <mergeCell ref="B36:I36"/>
    <mergeCell ref="B40:I40"/>
    <mergeCell ref="B23:I23"/>
    <mergeCell ref="B38:I38"/>
    <mergeCell ref="B5:I5"/>
    <mergeCell ref="B12:I12"/>
    <mergeCell ref="B14:I14"/>
    <mergeCell ref="B17:I17"/>
    <mergeCell ref="B19:I1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ySplit="1" topLeftCell="A75" activePane="bottomLeft" state="frozen"/>
      <selection pane="bottomLeft" activeCell="J97" sqref="J97"/>
    </sheetView>
  </sheetViews>
  <sheetFormatPr defaultRowHeight="12.75"/>
  <cols>
    <col min="1" max="1" width="30.42578125" style="119" customWidth="1"/>
    <col min="2" max="2" width="9.140625" style="47"/>
    <col min="3" max="3" width="10.7109375" style="47" customWidth="1"/>
    <col min="4" max="4" width="10.28515625" style="47" customWidth="1"/>
    <col min="5" max="5" width="9.85546875" style="47" bestFit="1" customWidth="1"/>
    <col min="6" max="6" width="11.42578125" style="47" customWidth="1"/>
    <col min="7" max="7" width="10.85546875" style="47" customWidth="1"/>
    <col min="8" max="8" width="10.7109375" style="47" bestFit="1" customWidth="1"/>
    <col min="9" max="9" width="9.7109375" style="47" customWidth="1"/>
    <col min="10" max="10" width="10.28515625" style="47" customWidth="1"/>
    <col min="11" max="11" width="9.42578125" style="47" customWidth="1"/>
    <col min="12" max="12" width="14.140625" style="49" customWidth="1"/>
    <col min="13" max="13" width="54.5703125" style="157" customWidth="1"/>
    <col min="14" max="14" width="12" style="2" customWidth="1"/>
    <col min="15" max="16384" width="9.140625" style="2"/>
  </cols>
  <sheetData>
    <row r="1" spans="1:13" s="94" customFormat="1" ht="15">
      <c r="A1" s="115" t="s">
        <v>680</v>
      </c>
      <c r="B1" s="116" t="s">
        <v>162</v>
      </c>
      <c r="C1" s="47"/>
      <c r="D1" s="47"/>
      <c r="E1" s="47"/>
      <c r="F1" s="47"/>
      <c r="G1" s="47"/>
      <c r="H1" s="47"/>
      <c r="I1" s="47"/>
      <c r="J1" s="47"/>
      <c r="K1" s="47"/>
      <c r="L1" s="49"/>
      <c r="M1" s="165"/>
    </row>
    <row r="2" spans="1:13" s="94" customFormat="1" ht="15">
      <c r="A2" s="115"/>
      <c r="B2" s="116"/>
      <c r="C2" s="47"/>
      <c r="D2" s="47"/>
      <c r="E2" s="47"/>
      <c r="F2" s="47"/>
      <c r="G2" s="47"/>
      <c r="H2" s="47"/>
      <c r="I2" s="47"/>
      <c r="J2" s="47"/>
      <c r="K2" s="47"/>
      <c r="L2" s="49"/>
      <c r="M2" s="165"/>
    </row>
    <row r="3" spans="1:13">
      <c r="A3" s="117" t="s">
        <v>340</v>
      </c>
    </row>
    <row r="4" spans="1:13" s="5" customFormat="1">
      <c r="A4" s="117" t="s">
        <v>164</v>
      </c>
      <c r="B4" s="116"/>
      <c r="C4" s="116"/>
      <c r="D4" s="116"/>
      <c r="E4" s="116"/>
      <c r="F4" s="116"/>
      <c r="G4" s="116"/>
      <c r="H4" s="116"/>
      <c r="I4" s="116"/>
      <c r="J4" s="116"/>
      <c r="K4" s="116"/>
      <c r="L4" s="118"/>
      <c r="M4" s="162"/>
    </row>
    <row r="5" spans="1:13" ht="72.75" hidden="1" customHeight="1">
      <c r="B5" s="353" t="s">
        <v>182</v>
      </c>
      <c r="C5" s="353"/>
      <c r="D5" s="353"/>
      <c r="E5" s="353"/>
      <c r="F5" s="353"/>
      <c r="G5" s="353"/>
      <c r="H5" s="353"/>
      <c r="I5" s="353"/>
    </row>
    <row r="6" spans="1:13" hidden="1"/>
    <row r="7" spans="1:13" hidden="1">
      <c r="B7" s="47" t="s">
        <v>179</v>
      </c>
    </row>
    <row r="8" spans="1:13" hidden="1"/>
    <row r="9" spans="1:13" hidden="1">
      <c r="A9" s="120"/>
      <c r="B9" s="116" t="s">
        <v>165</v>
      </c>
    </row>
    <row r="10" spans="1:13" ht="13.5" hidden="1" customHeight="1">
      <c r="A10" s="120" t="s">
        <v>1</v>
      </c>
      <c r="B10" s="353" t="s">
        <v>180</v>
      </c>
      <c r="C10" s="353"/>
      <c r="D10" s="353"/>
      <c r="E10" s="353"/>
      <c r="F10" s="353"/>
      <c r="G10" s="353"/>
      <c r="H10" s="353"/>
      <c r="I10" s="353"/>
    </row>
    <row r="11" spans="1:13" hidden="1">
      <c r="A11" s="120"/>
    </row>
    <row r="12" spans="1:13" hidden="1">
      <c r="A12" s="120"/>
      <c r="B12" s="116" t="s">
        <v>166</v>
      </c>
    </row>
    <row r="13" spans="1:13" hidden="1">
      <c r="A13" s="120" t="s">
        <v>1</v>
      </c>
      <c r="B13" s="353" t="s">
        <v>183</v>
      </c>
      <c r="C13" s="353"/>
      <c r="D13" s="353"/>
      <c r="E13" s="353"/>
      <c r="F13" s="353"/>
      <c r="G13" s="353"/>
      <c r="H13" s="353"/>
      <c r="I13" s="353"/>
    </row>
    <row r="14" spans="1:13" hidden="1">
      <c r="A14" s="120"/>
      <c r="B14" s="116"/>
    </row>
    <row r="15" spans="1:13" hidden="1">
      <c r="A15" s="120"/>
      <c r="B15" s="116" t="s">
        <v>6</v>
      </c>
      <c r="M15" s="47"/>
    </row>
    <row r="16" spans="1:13" ht="15" hidden="1" customHeight="1">
      <c r="A16" s="120"/>
      <c r="B16" s="353" t="s">
        <v>184</v>
      </c>
      <c r="C16" s="353"/>
      <c r="D16" s="353"/>
      <c r="E16" s="353"/>
      <c r="F16" s="353"/>
      <c r="G16" s="353"/>
      <c r="H16" s="353"/>
      <c r="I16" s="353"/>
      <c r="M16" s="47"/>
    </row>
    <row r="17" spans="1:13" hidden="1">
      <c r="A17" s="120"/>
    </row>
    <row r="18" spans="1:13" hidden="1">
      <c r="A18" s="120"/>
      <c r="B18" s="116" t="s">
        <v>185</v>
      </c>
    </row>
    <row r="19" spans="1:13" s="9" customFormat="1" ht="24" hidden="1" customHeight="1">
      <c r="A19" s="120" t="s">
        <v>1</v>
      </c>
      <c r="B19" s="353" t="s">
        <v>286</v>
      </c>
      <c r="C19" s="353"/>
      <c r="D19" s="353"/>
      <c r="E19" s="353"/>
      <c r="F19" s="353"/>
      <c r="G19" s="353"/>
      <c r="H19" s="353"/>
      <c r="I19" s="353"/>
      <c r="J19" s="47"/>
      <c r="K19" s="47"/>
      <c r="L19" s="47" t="s">
        <v>277</v>
      </c>
      <c r="M19" s="123"/>
    </row>
    <row r="20" spans="1:13" hidden="1"/>
    <row r="21" spans="1:13">
      <c r="A21" s="116" t="s">
        <v>11</v>
      </c>
      <c r="B21" s="116"/>
    </row>
    <row r="23" spans="1:13">
      <c r="A23" s="116" t="s">
        <v>12</v>
      </c>
      <c r="B23" s="116"/>
    </row>
    <row r="25" spans="1:13">
      <c r="A25" s="116" t="s">
        <v>167</v>
      </c>
      <c r="B25" s="116"/>
    </row>
    <row r="26" spans="1:13">
      <c r="A26" s="47"/>
    </row>
    <row r="27" spans="1:13" ht="13.5">
      <c r="A27" s="124" t="s">
        <v>13</v>
      </c>
      <c r="B27" s="124"/>
    </row>
    <row r="29" spans="1:13" ht="113.25" customHeight="1">
      <c r="A29" s="362" t="s">
        <v>345</v>
      </c>
      <c r="B29" s="362"/>
      <c r="C29" s="362"/>
      <c r="D29" s="362"/>
      <c r="E29" s="362"/>
      <c r="F29" s="362"/>
      <c r="G29" s="362"/>
      <c r="H29" s="362"/>
      <c r="I29" s="362"/>
      <c r="L29" s="49" t="s">
        <v>14</v>
      </c>
    </row>
    <row r="30" spans="1:13" ht="11.25" customHeight="1">
      <c r="B30" s="284"/>
      <c r="C30" s="284"/>
      <c r="D30" s="157"/>
      <c r="E30" s="157"/>
      <c r="F30" s="157"/>
      <c r="G30" s="157"/>
      <c r="H30" s="157"/>
      <c r="I30" s="157"/>
    </row>
    <row r="31" spans="1:13" ht="145.5" customHeight="1">
      <c r="A31" s="362" t="s">
        <v>341</v>
      </c>
      <c r="B31" s="362"/>
      <c r="C31" s="362"/>
      <c r="D31" s="362"/>
      <c r="E31" s="362"/>
      <c r="F31" s="362"/>
      <c r="G31" s="362"/>
      <c r="H31" s="362"/>
      <c r="I31" s="362"/>
      <c r="L31" s="49" t="s">
        <v>199</v>
      </c>
    </row>
    <row r="32" spans="1:13">
      <c r="D32" s="194"/>
    </row>
    <row r="33" spans="1:18" ht="13.5" thickBot="1">
      <c r="A33" s="158"/>
      <c r="B33" s="286"/>
      <c r="C33" s="286"/>
      <c r="D33" s="158"/>
      <c r="E33" s="158"/>
      <c r="F33" s="158"/>
      <c r="G33" s="158"/>
      <c r="H33" s="158"/>
      <c r="I33" s="158"/>
      <c r="M33" s="47"/>
    </row>
    <row r="34" spans="1:18" ht="15" customHeight="1">
      <c r="A34" s="166" t="s">
        <v>356</v>
      </c>
      <c r="B34" s="335"/>
      <c r="C34" s="335"/>
      <c r="D34" s="167"/>
      <c r="E34" s="167"/>
      <c r="F34" s="167"/>
      <c r="G34" s="167"/>
      <c r="H34" s="167"/>
      <c r="I34" s="168"/>
      <c r="M34" s="47"/>
    </row>
    <row r="35" spans="1:18">
      <c r="A35" s="169" t="s">
        <v>201</v>
      </c>
      <c r="B35" s="240"/>
      <c r="C35" s="240"/>
      <c r="D35" s="195">
        <f>VLOOKUP(A1,'On-Behalf Information'!A:D,3,FALSE)/1000</f>
        <v>85.8125</v>
      </c>
      <c r="E35" s="170"/>
      <c r="F35" s="170"/>
      <c r="G35" s="170"/>
      <c r="H35" s="170"/>
      <c r="I35" s="172"/>
      <c r="M35" s="47"/>
    </row>
    <row r="36" spans="1:18" ht="13.5" thickBot="1">
      <c r="A36" s="173"/>
      <c r="B36" s="127"/>
      <c r="C36" s="127"/>
      <c r="D36" s="175"/>
      <c r="E36" s="174"/>
      <c r="F36" s="174"/>
      <c r="G36" s="174"/>
      <c r="H36" s="174"/>
      <c r="I36" s="176"/>
      <c r="M36" s="47"/>
    </row>
    <row r="38" spans="1:18" ht="51.75" customHeight="1">
      <c r="A38" s="353" t="s">
        <v>188</v>
      </c>
      <c r="B38" s="353"/>
      <c r="C38" s="353"/>
      <c r="D38" s="353"/>
      <c r="E38" s="353"/>
      <c r="F38" s="353"/>
      <c r="G38" s="353"/>
      <c r="H38" s="353"/>
      <c r="I38" s="353"/>
      <c r="L38" s="49" t="s">
        <v>15</v>
      </c>
      <c r="N38" s="45"/>
      <c r="O38" s="45"/>
      <c r="P38" s="45"/>
      <c r="Q38" s="45"/>
      <c r="R38" s="45"/>
    </row>
    <row r="40" spans="1:18" ht="13.5">
      <c r="A40" s="124" t="s">
        <v>285</v>
      </c>
    </row>
    <row r="42" spans="1:18" ht="92.25" customHeight="1">
      <c r="A42" s="362" t="s">
        <v>622</v>
      </c>
      <c r="B42" s="362"/>
      <c r="C42" s="362"/>
      <c r="D42" s="362"/>
      <c r="E42" s="362"/>
      <c r="F42" s="362"/>
      <c r="G42" s="362"/>
      <c r="H42" s="362"/>
      <c r="I42" s="362"/>
      <c r="L42" s="49" t="s">
        <v>336</v>
      </c>
      <c r="M42" s="196"/>
      <c r="N42" s="2" t="s">
        <v>361</v>
      </c>
    </row>
    <row r="43" spans="1:18" ht="13.5" thickBot="1">
      <c r="A43" s="158"/>
      <c r="B43" s="286"/>
      <c r="C43" s="286"/>
      <c r="D43" s="158"/>
      <c r="E43" s="158"/>
      <c r="F43" s="158"/>
      <c r="G43" s="158"/>
      <c r="H43" s="158"/>
      <c r="I43" s="158"/>
      <c r="M43" s="47"/>
    </row>
    <row r="44" spans="1:18" ht="15" customHeight="1">
      <c r="A44" s="166" t="s">
        <v>356</v>
      </c>
      <c r="B44" s="335"/>
      <c r="C44" s="335"/>
      <c r="D44" s="167"/>
      <c r="E44" s="167"/>
      <c r="F44" s="167"/>
      <c r="G44" s="167"/>
      <c r="H44" s="167"/>
      <c r="I44" s="168"/>
      <c r="M44" s="47"/>
    </row>
    <row r="45" spans="1:18">
      <c r="A45" s="169" t="s">
        <v>192</v>
      </c>
      <c r="B45" s="240"/>
      <c r="C45" s="240"/>
      <c r="D45" s="171">
        <v>1</v>
      </c>
      <c r="E45" s="170"/>
      <c r="F45" s="170"/>
      <c r="G45" s="170"/>
      <c r="H45" s="170"/>
      <c r="I45" s="172"/>
      <c r="M45" s="47" t="s">
        <v>360</v>
      </c>
    </row>
    <row r="46" spans="1:18" s="94" customFormat="1">
      <c r="A46" s="169" t="s">
        <v>573</v>
      </c>
      <c r="B46" s="240"/>
      <c r="C46" s="240"/>
      <c r="D46" s="267">
        <f>VLOOKUP($A$1,'TNP Valuation Results'!$A:$BO,2,FALSE)/1000</f>
        <v>1.2238021771487445E-5</v>
      </c>
      <c r="E46" s="170"/>
      <c r="F46" s="170"/>
      <c r="G46" s="170"/>
      <c r="H46" s="170"/>
      <c r="I46" s="172"/>
      <c r="J46" s="47"/>
      <c r="K46" s="47"/>
      <c r="L46" s="49"/>
      <c r="M46" s="47"/>
    </row>
    <row r="47" spans="1:18" s="94" customFormat="1">
      <c r="A47" s="169" t="s">
        <v>574</v>
      </c>
      <c r="B47" s="240"/>
      <c r="C47" s="240"/>
      <c r="D47" s="267">
        <f>VLOOKUP($A$1,'TNP Valuation Results'!$A:$BO,3,FALSE)/1000</f>
        <v>1.2763772726559276E-5</v>
      </c>
      <c r="E47" s="170"/>
      <c r="F47" s="170"/>
      <c r="G47" s="170"/>
      <c r="H47" s="170"/>
      <c r="I47" s="172"/>
      <c r="J47" s="47"/>
      <c r="K47" s="47"/>
      <c r="L47" s="49"/>
      <c r="M47" s="47"/>
    </row>
    <row r="48" spans="1:18" ht="13.5" thickBot="1">
      <c r="A48" s="173" t="s">
        <v>193</v>
      </c>
      <c r="B48" s="127"/>
      <c r="C48" s="127"/>
      <c r="D48" s="175">
        <f>VLOOKUP($A$1,'TNP Valuation Results'!$A:$BO,14,FALSE)/1000</f>
        <v>2268.7979999999998</v>
      </c>
      <c r="E48" s="174"/>
      <c r="F48" s="174"/>
      <c r="G48" s="174"/>
      <c r="H48" s="174"/>
      <c r="I48" s="176"/>
      <c r="M48" s="47"/>
    </row>
    <row r="50" spans="1:13" ht="30.75" customHeight="1">
      <c r="A50" s="378" t="s">
        <v>673</v>
      </c>
      <c r="B50" s="353"/>
      <c r="C50" s="353"/>
      <c r="D50" s="353"/>
      <c r="E50" s="353"/>
      <c r="F50" s="353"/>
      <c r="G50" s="353"/>
      <c r="H50" s="353"/>
      <c r="I50" s="353"/>
      <c r="J50" s="48"/>
      <c r="L50" s="49">
        <v>166</v>
      </c>
    </row>
    <row r="51" spans="1:13">
      <c r="A51" s="47"/>
      <c r="J51" s="48"/>
    </row>
    <row r="52" spans="1:13">
      <c r="A52" s="47"/>
      <c r="B52" s="47" t="s">
        <v>20</v>
      </c>
      <c r="E52" s="355">
        <v>2.2499999999999999E-2</v>
      </c>
      <c r="F52" s="355"/>
      <c r="G52" s="355"/>
      <c r="H52" s="355"/>
      <c r="J52" s="48"/>
      <c r="M52" s="47"/>
    </row>
    <row r="53" spans="1:13" ht="25.5" customHeight="1">
      <c r="A53" s="47"/>
      <c r="B53" s="47" t="s">
        <v>22</v>
      </c>
      <c r="E53" s="354" t="s">
        <v>23</v>
      </c>
      <c r="F53" s="354"/>
      <c r="G53" s="354"/>
      <c r="H53" s="354"/>
      <c r="J53" s="48"/>
      <c r="M53" s="47"/>
    </row>
    <row r="54" spans="1:13" ht="12.75" hidden="1" customHeight="1">
      <c r="A54" s="47"/>
      <c r="B54" s="47" t="s">
        <v>25</v>
      </c>
      <c r="E54" s="163" t="s">
        <v>169</v>
      </c>
      <c r="J54" s="48"/>
    </row>
    <row r="55" spans="1:13" ht="28.5" hidden="1" customHeight="1">
      <c r="A55" s="47"/>
      <c r="B55" s="119" t="s">
        <v>170</v>
      </c>
      <c r="E55" s="362" t="s">
        <v>171</v>
      </c>
      <c r="F55" s="362"/>
      <c r="G55" s="362"/>
      <c r="H55" s="362"/>
      <c r="J55" s="48"/>
    </row>
    <row r="56" spans="1:13" ht="55.5" customHeight="1">
      <c r="A56" s="47"/>
      <c r="B56" s="119" t="s">
        <v>27</v>
      </c>
      <c r="E56" s="374" t="s">
        <v>346</v>
      </c>
      <c r="F56" s="374"/>
      <c r="G56" s="374"/>
      <c r="H56" s="374"/>
      <c r="J56" s="48"/>
      <c r="M56" s="47"/>
    </row>
    <row r="57" spans="1:13">
      <c r="A57" s="47"/>
      <c r="J57" s="48"/>
    </row>
    <row r="58" spans="1:13">
      <c r="A58" s="47"/>
      <c r="J58" s="48"/>
    </row>
    <row r="59" spans="1:13" ht="135" customHeight="1">
      <c r="A59" s="352" t="s">
        <v>662</v>
      </c>
      <c r="B59" s="352"/>
      <c r="C59" s="352"/>
      <c r="D59" s="352"/>
      <c r="E59" s="352"/>
      <c r="F59" s="352"/>
      <c r="G59" s="352"/>
      <c r="H59" s="352"/>
      <c r="I59" s="352"/>
      <c r="J59" s="48"/>
      <c r="L59" s="49">
        <v>188</v>
      </c>
      <c r="M59" s="47"/>
    </row>
    <row r="60" spans="1:13">
      <c r="A60" s="47"/>
      <c r="J60" s="48"/>
      <c r="M60" s="190"/>
    </row>
    <row r="61" spans="1:13" ht="40.5" customHeight="1">
      <c r="A61" s="379" t="s">
        <v>674</v>
      </c>
      <c r="B61" s="379"/>
      <c r="C61" s="379"/>
      <c r="D61" s="379"/>
      <c r="E61" s="379"/>
      <c r="F61" s="379"/>
      <c r="G61" s="379"/>
      <c r="H61" s="379"/>
      <c r="I61" s="379"/>
      <c r="J61" s="48"/>
      <c r="L61" s="49">
        <v>188</v>
      </c>
      <c r="M61" s="190"/>
    </row>
    <row r="62" spans="1:13" s="47" customFormat="1">
      <c r="J62" s="48"/>
      <c r="L62" s="49"/>
      <c r="M62" s="190"/>
    </row>
    <row r="63" spans="1:13" ht="36.75" hidden="1" customHeight="1">
      <c r="A63" s="353" t="s">
        <v>572</v>
      </c>
      <c r="B63" s="353"/>
      <c r="C63" s="353"/>
      <c r="D63" s="353"/>
      <c r="E63" s="353"/>
      <c r="F63" s="353"/>
      <c r="G63" s="353"/>
      <c r="H63" s="353"/>
      <c r="I63" s="353"/>
      <c r="J63" s="48"/>
      <c r="L63" s="49" t="s">
        <v>34</v>
      </c>
      <c r="M63" s="47"/>
    </row>
    <row r="64" spans="1:13" hidden="1">
      <c r="A64" s="47"/>
      <c r="J64" s="48"/>
      <c r="M64" s="190"/>
    </row>
    <row r="65" spans="1:13" ht="30.75" hidden="1" customHeight="1">
      <c r="A65" s="353" t="s">
        <v>337</v>
      </c>
      <c r="B65" s="353"/>
      <c r="C65" s="353"/>
      <c r="D65" s="353"/>
      <c r="E65" s="353"/>
      <c r="F65" s="353"/>
      <c r="G65" s="353"/>
      <c r="H65" s="353"/>
      <c r="I65" s="353"/>
      <c r="J65" s="48"/>
      <c r="L65" s="49" t="s">
        <v>36</v>
      </c>
      <c r="M65" s="47" t="s">
        <v>358</v>
      </c>
    </row>
    <row r="66" spans="1:13" hidden="1">
      <c r="A66" s="47"/>
      <c r="J66" s="48"/>
      <c r="M66" s="47"/>
    </row>
    <row r="67" spans="1:13" ht="30.75" hidden="1" customHeight="1">
      <c r="A67" s="353" t="s">
        <v>342</v>
      </c>
      <c r="B67" s="353"/>
      <c r="C67" s="353"/>
      <c r="D67" s="353"/>
      <c r="E67" s="353"/>
      <c r="F67" s="353"/>
      <c r="G67" s="353"/>
      <c r="H67" s="353"/>
      <c r="I67" s="353"/>
      <c r="J67" s="48"/>
      <c r="L67" s="49" t="s">
        <v>176</v>
      </c>
      <c r="M67" s="47"/>
    </row>
    <row r="68" spans="1:13" hidden="1">
      <c r="A68" s="47"/>
      <c r="J68" s="48"/>
    </row>
    <row r="69" spans="1:13" ht="41.25" hidden="1" customHeight="1">
      <c r="A69" s="353" t="s">
        <v>343</v>
      </c>
      <c r="B69" s="353"/>
      <c r="C69" s="353"/>
      <c r="D69" s="353"/>
      <c r="E69" s="353"/>
      <c r="F69" s="353"/>
      <c r="G69" s="353"/>
      <c r="H69" s="353"/>
      <c r="I69" s="353"/>
      <c r="J69" s="48"/>
      <c r="L69" s="49" t="s">
        <v>37</v>
      </c>
    </row>
    <row r="70" spans="1:13" hidden="1">
      <c r="A70" s="157"/>
      <c r="B70" s="284"/>
      <c r="C70" s="284"/>
      <c r="D70" s="157"/>
      <c r="E70" s="157"/>
      <c r="F70" s="157"/>
      <c r="G70" s="157"/>
      <c r="H70" s="157"/>
      <c r="I70" s="157"/>
      <c r="J70" s="48"/>
    </row>
    <row r="71" spans="1:13" ht="63" customHeight="1">
      <c r="A71" s="353" t="s">
        <v>419</v>
      </c>
      <c r="B71" s="353"/>
      <c r="C71" s="353"/>
      <c r="D71" s="353"/>
      <c r="E71" s="353"/>
      <c r="F71" s="353"/>
      <c r="G71" s="353"/>
      <c r="H71" s="353"/>
      <c r="I71" s="367"/>
      <c r="J71" s="48"/>
      <c r="L71" s="49" t="s">
        <v>38</v>
      </c>
      <c r="M71" s="190"/>
    </row>
    <row r="72" spans="1:13">
      <c r="A72" s="47"/>
      <c r="J72" s="48"/>
    </row>
    <row r="73" spans="1:13" ht="26.25" customHeight="1">
      <c r="A73" s="47"/>
      <c r="D73" s="368" t="s">
        <v>677</v>
      </c>
      <c r="E73" s="369"/>
      <c r="F73" s="368" t="s">
        <v>675</v>
      </c>
      <c r="G73" s="369"/>
      <c r="H73" s="368" t="s">
        <v>676</v>
      </c>
      <c r="I73" s="369"/>
      <c r="J73" s="48"/>
    </row>
    <row r="74" spans="1:13" ht="29.25" customHeight="1">
      <c r="A74" s="353" t="s">
        <v>202</v>
      </c>
      <c r="B74" s="353"/>
      <c r="C74" s="353"/>
      <c r="D74" s="128" t="s">
        <v>43</v>
      </c>
      <c r="E74" s="129">
        <f>VLOOKUP($A$1,'TNP Valuation Results'!$A:$BO,27,FALSE)/1000</f>
        <v>2550.7359999999999</v>
      </c>
      <c r="F74" s="128" t="s">
        <v>43</v>
      </c>
      <c r="G74" s="129">
        <f>VLOOKUP($A$1,'TNP Valuation Results'!$A:$BO,14,FALSE)/1000</f>
        <v>2268.7979999999998</v>
      </c>
      <c r="H74" s="128" t="s">
        <v>43</v>
      </c>
      <c r="I74" s="129">
        <f>VLOOKUP($A$1,'TNP Valuation Results'!$A:$BO,28,FALSE)/1000</f>
        <v>2030.557</v>
      </c>
      <c r="J74" s="48"/>
    </row>
    <row r="75" spans="1:13">
      <c r="A75" s="47"/>
      <c r="E75" s="130"/>
      <c r="G75" s="130"/>
      <c r="I75" s="130"/>
      <c r="J75" s="48"/>
    </row>
    <row r="76" spans="1:13" ht="28.5" customHeight="1">
      <c r="A76" s="353" t="s">
        <v>678</v>
      </c>
      <c r="B76" s="353"/>
      <c r="C76" s="353"/>
      <c r="D76" s="353"/>
      <c r="E76" s="353"/>
      <c r="F76" s="353"/>
      <c r="G76" s="353"/>
      <c r="H76" s="353"/>
      <c r="I76" s="353"/>
      <c r="J76" s="48"/>
      <c r="L76" s="49" t="s">
        <v>49</v>
      </c>
      <c r="M76" s="191"/>
    </row>
    <row r="77" spans="1:13" ht="13.5" thickBot="1">
      <c r="A77" s="158"/>
      <c r="B77" s="286"/>
      <c r="C77" s="286"/>
      <c r="D77" s="127"/>
      <c r="E77" s="158"/>
      <c r="F77" s="158"/>
      <c r="G77" s="158"/>
      <c r="H77" s="158"/>
      <c r="I77" s="158"/>
      <c r="M77" s="47"/>
    </row>
    <row r="78" spans="1:13" ht="13.5" thickBot="1">
      <c r="A78" s="177" t="s">
        <v>357</v>
      </c>
      <c r="B78" s="336"/>
      <c r="C78" s="336"/>
      <c r="D78" s="179">
        <f>VLOOKUP($A$1,'TNP Valuation Results'!$A:$BO,41,FALSE)/1000</f>
        <v>77.527000000000001</v>
      </c>
      <c r="E78" s="178"/>
      <c r="F78" s="178"/>
      <c r="G78" s="178"/>
      <c r="H78" s="178"/>
      <c r="I78" s="180"/>
      <c r="M78" s="47"/>
    </row>
    <row r="79" spans="1:13">
      <c r="A79" s="47"/>
      <c r="J79" s="48"/>
    </row>
    <row r="80" spans="1:13">
      <c r="A80" s="47"/>
      <c r="J80" s="48"/>
    </row>
    <row r="81" spans="1:14">
      <c r="A81" s="356" t="s">
        <v>65</v>
      </c>
      <c r="B81" s="356"/>
      <c r="C81" s="356"/>
      <c r="D81" s="356"/>
      <c r="E81" s="356"/>
      <c r="F81" s="356"/>
      <c r="G81" s="356"/>
      <c r="H81" s="356"/>
      <c r="I81" s="357"/>
      <c r="J81" s="48"/>
      <c r="K81" s="47" t="s">
        <v>66</v>
      </c>
    </row>
    <row r="82" spans="1:14">
      <c r="A82" s="160"/>
      <c r="B82" s="287"/>
      <c r="C82" s="287"/>
      <c r="D82" s="160"/>
      <c r="E82" s="160"/>
      <c r="F82" s="160"/>
      <c r="G82" s="160"/>
      <c r="H82" s="160"/>
      <c r="I82" s="161"/>
      <c r="J82" s="48"/>
    </row>
    <row r="83" spans="1:14">
      <c r="A83" s="371" t="s">
        <v>67</v>
      </c>
      <c r="B83" s="371"/>
      <c r="C83" s="371"/>
      <c r="D83" s="371"/>
      <c r="E83" s="371"/>
      <c r="F83" s="371"/>
      <c r="G83" s="371"/>
      <c r="H83" s="371"/>
      <c r="I83" s="372"/>
      <c r="J83" s="48"/>
    </row>
    <row r="84" spans="1:14" ht="24" customHeight="1">
      <c r="A84" s="371" t="s">
        <v>670</v>
      </c>
      <c r="B84" s="356"/>
      <c r="C84" s="356"/>
      <c r="D84" s="356"/>
      <c r="E84" s="356"/>
      <c r="F84" s="356"/>
      <c r="G84" s="356"/>
      <c r="H84" s="356"/>
      <c r="I84" s="357"/>
      <c r="J84" s="48"/>
    </row>
    <row r="85" spans="1:14">
      <c r="A85" s="116" t="s">
        <v>196</v>
      </c>
      <c r="J85" s="48"/>
    </row>
    <row r="86" spans="1:14">
      <c r="A86" s="47"/>
      <c r="E86" s="159">
        <v>2018</v>
      </c>
      <c r="F86" s="214">
        <v>2019</v>
      </c>
      <c r="G86" s="237">
        <v>2020</v>
      </c>
      <c r="H86" s="285">
        <v>2021</v>
      </c>
      <c r="I86" s="344">
        <v>2022</v>
      </c>
      <c r="J86" s="48"/>
      <c r="N86" s="96" t="s">
        <v>417</v>
      </c>
    </row>
    <row r="87" spans="1:14">
      <c r="A87" s="116"/>
      <c r="C87" s="288"/>
      <c r="D87" s="161"/>
      <c r="E87" s="161"/>
      <c r="F87" s="213"/>
      <c r="G87" s="161"/>
      <c r="H87" s="288"/>
      <c r="I87" s="161"/>
      <c r="J87" s="161"/>
      <c r="K87" s="343"/>
      <c r="L87" s="144"/>
    </row>
    <row r="88" spans="1:14">
      <c r="A88" s="353" t="s">
        <v>69</v>
      </c>
      <c r="B88" s="353"/>
      <c r="C88" s="353"/>
      <c r="D88" s="353"/>
      <c r="E88" s="126">
        <v>0</v>
      </c>
      <c r="F88" s="126">
        <v>0</v>
      </c>
      <c r="G88" s="126">
        <v>0</v>
      </c>
      <c r="H88" s="126">
        <v>0</v>
      </c>
      <c r="I88" s="145">
        <v>0</v>
      </c>
      <c r="J88" s="146"/>
      <c r="K88" s="147"/>
      <c r="L88" s="49" t="s">
        <v>279</v>
      </c>
      <c r="N88" s="126">
        <v>0</v>
      </c>
    </row>
    <row r="89" spans="1:14" hidden="1">
      <c r="A89" s="353" t="s">
        <v>70</v>
      </c>
      <c r="B89" s="353"/>
      <c r="C89" s="353"/>
      <c r="D89" s="353"/>
      <c r="E89" s="140">
        <v>0</v>
      </c>
      <c r="F89" s="140">
        <v>0</v>
      </c>
      <c r="G89" s="140">
        <v>0</v>
      </c>
      <c r="H89" s="140">
        <v>1</v>
      </c>
      <c r="I89" s="146">
        <v>0</v>
      </c>
      <c r="J89" s="48"/>
      <c r="L89" s="49" t="s">
        <v>280</v>
      </c>
      <c r="M89" s="190"/>
      <c r="N89" s="140">
        <v>0</v>
      </c>
    </row>
    <row r="90" spans="1:14" ht="25.5" customHeight="1">
      <c r="A90" s="353" t="s">
        <v>580</v>
      </c>
      <c r="B90" s="353"/>
      <c r="C90" s="353"/>
      <c r="D90" s="353"/>
      <c r="E90" s="140">
        <f>VLOOKUP($A$1,'TNP Prop Share History'!$A:$BM,9,FALSE)/1000</f>
        <v>2239.7150000000001</v>
      </c>
      <c r="F90" s="140">
        <f>VLOOKUP($A$1,'TNP Prop Share History'!$A:$BM,10,FALSE)/1000</f>
        <v>2365.2779999999998</v>
      </c>
      <c r="G90" s="140">
        <f>VLOOKUP($A$1,'TNP Prop Share History'!$A:$BM,11,FALSE)/1000</f>
        <v>2160.4740000000002</v>
      </c>
      <c r="H90" s="140">
        <f>VLOOKUP($A$1,'TNP Prop Share History'!$A:$BM,12,FALSE)/1000</f>
        <v>2523.3919999999998</v>
      </c>
      <c r="I90" s="140">
        <f>VLOOKUP($A$1,'TNP Prop Share History'!$A:$BM,13,FALSE)/1000</f>
        <v>2268.7979999999998</v>
      </c>
      <c r="J90" s="48"/>
      <c r="L90" s="49" t="s">
        <v>281</v>
      </c>
      <c r="M90" s="47"/>
      <c r="N90" s="164">
        <f>VLOOKUP($A$1,'TNP Valuation Results'!$A:$BO,14,FALSE)/1000</f>
        <v>2268.7979999999998</v>
      </c>
    </row>
    <row r="91" spans="1:14" ht="30.75" hidden="1" customHeight="1">
      <c r="A91" s="353" t="s">
        <v>198</v>
      </c>
      <c r="B91" s="353"/>
      <c r="C91" s="353"/>
      <c r="D91" s="353"/>
      <c r="E91" s="147">
        <f>E89+E90</f>
        <v>2239.7150000000001</v>
      </c>
      <c r="F91" s="147">
        <f>F89+F90</f>
        <v>2365.2779999999998</v>
      </c>
      <c r="G91" s="147">
        <f>G89+G90</f>
        <v>2160.4740000000002</v>
      </c>
      <c r="H91" s="147">
        <f>H89+H90</f>
        <v>2524.3919999999998</v>
      </c>
      <c r="I91" s="48"/>
      <c r="J91" s="48"/>
      <c r="L91" s="49" t="s">
        <v>282</v>
      </c>
      <c r="N91" s="147">
        <f>N89+N90</f>
        <v>2268.7979999999998</v>
      </c>
    </row>
    <row r="92" spans="1:14" ht="60.75" customHeight="1">
      <c r="A92" s="116" t="s">
        <v>71</v>
      </c>
      <c r="E92" s="147"/>
      <c r="F92" s="147"/>
      <c r="G92" s="146"/>
      <c r="H92" s="146"/>
      <c r="I92" s="146"/>
      <c r="J92" s="48"/>
      <c r="K92" s="342"/>
      <c r="L92" s="49" t="s">
        <v>284</v>
      </c>
      <c r="M92" s="162" t="s">
        <v>679</v>
      </c>
    </row>
    <row r="93" spans="1:14">
      <c r="A93" s="47"/>
      <c r="G93" s="48"/>
      <c r="H93" s="48"/>
      <c r="I93" s="48"/>
      <c r="J93" s="48"/>
    </row>
    <row r="94" spans="1:14" ht="44.25" customHeight="1">
      <c r="A94" s="363" t="s">
        <v>581</v>
      </c>
      <c r="B94" s="353"/>
      <c r="C94" s="353"/>
      <c r="D94" s="353"/>
      <c r="E94" s="148" t="e">
        <f>E90/E92</f>
        <v>#DIV/0!</v>
      </c>
      <c r="F94" s="148" t="e">
        <f t="shared" ref="F94" si="0">F90/F92</f>
        <v>#DIV/0!</v>
      </c>
      <c r="G94" s="148" t="e">
        <f>G90/G92</f>
        <v>#DIV/0!</v>
      </c>
      <c r="H94" s="148" t="e">
        <f>H90/H92</f>
        <v>#DIV/0!</v>
      </c>
      <c r="I94" s="148" t="e">
        <f>I90/I92</f>
        <v>#DIV/0!</v>
      </c>
      <c r="J94" s="48"/>
      <c r="L94" s="49" t="s">
        <v>283</v>
      </c>
    </row>
    <row r="95" spans="1:14">
      <c r="A95" s="47"/>
      <c r="J95" s="48"/>
    </row>
    <row r="96" spans="1:14">
      <c r="A96" s="116" t="s">
        <v>73</v>
      </c>
      <c r="J96" s="48"/>
      <c r="L96" s="47"/>
    </row>
    <row r="97" spans="1:14">
      <c r="A97" s="116"/>
      <c r="J97" s="48"/>
      <c r="L97" s="47"/>
    </row>
    <row r="98" spans="1:14" ht="25.5" customHeight="1">
      <c r="A98" s="353" t="s">
        <v>74</v>
      </c>
      <c r="B98" s="353"/>
      <c r="C98" s="353"/>
      <c r="D98" s="353"/>
      <c r="E98" s="353"/>
      <c r="F98" s="353"/>
      <c r="G98" s="353"/>
      <c r="H98" s="353"/>
      <c r="I98" s="353"/>
      <c r="J98" s="48"/>
      <c r="L98" s="49" t="s">
        <v>75</v>
      </c>
    </row>
    <row r="99" spans="1:14">
      <c r="A99" s="47"/>
      <c r="J99" s="48"/>
    </row>
    <row r="100" spans="1:14" s="9" customFormat="1" ht="15">
      <c r="A100" s="353" t="s">
        <v>76</v>
      </c>
      <c r="B100" s="353"/>
      <c r="C100" s="353"/>
      <c r="D100" s="353"/>
      <c r="E100" s="353"/>
      <c r="F100" s="353"/>
      <c r="G100" s="353"/>
      <c r="H100" s="353"/>
      <c r="I100" s="353"/>
      <c r="J100" s="48"/>
      <c r="K100" s="47"/>
      <c r="L100" s="49"/>
      <c r="M100" s="149"/>
      <c r="N100" s="8"/>
    </row>
    <row r="101" spans="1:14" s="9" customFormat="1" ht="15">
      <c r="A101" s="47"/>
      <c r="B101" s="47"/>
      <c r="C101" s="47"/>
      <c r="D101" s="47"/>
      <c r="E101" s="47"/>
      <c r="F101" s="47"/>
      <c r="G101" s="47"/>
      <c r="H101" s="47"/>
      <c r="I101" s="47"/>
      <c r="J101" s="48"/>
      <c r="K101" s="47"/>
      <c r="L101" s="49"/>
      <c r="M101" s="149"/>
      <c r="N101" s="8"/>
    </row>
    <row r="102" spans="1:14" s="9" customFormat="1" ht="15">
      <c r="A102" s="353" t="s">
        <v>77</v>
      </c>
      <c r="B102" s="353"/>
      <c r="C102" s="353"/>
      <c r="D102" s="353"/>
      <c r="E102" s="353"/>
      <c r="F102" s="353"/>
      <c r="G102" s="353"/>
      <c r="H102" s="353"/>
      <c r="I102" s="353"/>
      <c r="J102" s="48"/>
      <c r="K102" s="47"/>
      <c r="L102" s="49"/>
      <c r="M102" s="149"/>
      <c r="N102" s="8"/>
    </row>
    <row r="103" spans="1:14" s="9" customFormat="1" ht="15">
      <c r="A103" s="47"/>
      <c r="B103" s="47"/>
      <c r="C103" s="47"/>
      <c r="D103" s="47"/>
      <c r="E103" s="47"/>
      <c r="F103" s="47"/>
      <c r="G103" s="47"/>
      <c r="H103" s="47"/>
      <c r="I103" s="47"/>
      <c r="J103" s="48"/>
      <c r="K103" s="47"/>
      <c r="L103" s="49"/>
      <c r="M103" s="149"/>
      <c r="N103" s="8"/>
    </row>
    <row r="104" spans="1:14" ht="55.5" hidden="1" customHeight="1">
      <c r="A104" s="353" t="s">
        <v>78</v>
      </c>
      <c r="B104" s="353"/>
      <c r="C104" s="353"/>
      <c r="D104" s="353"/>
      <c r="E104" s="353"/>
      <c r="F104" s="353"/>
      <c r="G104" s="353"/>
      <c r="H104" s="353"/>
      <c r="I104" s="367"/>
      <c r="J104" s="48"/>
      <c r="L104" s="49" t="s">
        <v>79</v>
      </c>
    </row>
  </sheetData>
  <mergeCells count="38">
    <mergeCell ref="A104:I104"/>
    <mergeCell ref="A90:D90"/>
    <mergeCell ref="A91:D91"/>
    <mergeCell ref="A89:D89"/>
    <mergeCell ref="A94:D94"/>
    <mergeCell ref="A98:I98"/>
    <mergeCell ref="A100:I100"/>
    <mergeCell ref="A102:I102"/>
    <mergeCell ref="A81:I81"/>
    <mergeCell ref="A83:I83"/>
    <mergeCell ref="A76:I76"/>
    <mergeCell ref="A84:I84"/>
    <mergeCell ref="A88:D88"/>
    <mergeCell ref="A71:I71"/>
    <mergeCell ref="D73:E73"/>
    <mergeCell ref="F73:G73"/>
    <mergeCell ref="H73:I73"/>
    <mergeCell ref="A74:C74"/>
    <mergeCell ref="A63:I63"/>
    <mergeCell ref="A65:I65"/>
    <mergeCell ref="A67:I67"/>
    <mergeCell ref="A69:I69"/>
    <mergeCell ref="E53:H53"/>
    <mergeCell ref="E55:H55"/>
    <mergeCell ref="E56:H56"/>
    <mergeCell ref="A59:I59"/>
    <mergeCell ref="A61:I61"/>
    <mergeCell ref="A50:I50"/>
    <mergeCell ref="E52:H52"/>
    <mergeCell ref="B19:I19"/>
    <mergeCell ref="A29:I29"/>
    <mergeCell ref="A31:I31"/>
    <mergeCell ref="A42:I42"/>
    <mergeCell ref="B16:I16"/>
    <mergeCell ref="B5:I5"/>
    <mergeCell ref="B10:I10"/>
    <mergeCell ref="B13:I13"/>
    <mergeCell ref="A38:I38"/>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'PPA Information'!$A$4:$A$55</xm:f>
          </x14:formula1>
          <xm:sqref>A2</xm:sqref>
        </x14:dataValidation>
        <x14:dataValidation type="list" allowBlank="1" showInputMessage="1" showErrorMessage="1" xr:uid="{00000000-0002-0000-0200-000001000000}">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0"/>
  <sheetViews>
    <sheetView topLeftCell="A134" workbookViewId="0">
      <selection activeCell="G22" sqref="G22"/>
    </sheetView>
  </sheetViews>
  <sheetFormatPr defaultRowHeight="12.75"/>
  <cols>
    <col min="1" max="1" width="9.140625" style="54"/>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1" customWidth="1"/>
    <col min="14" max="16384" width="9.140625" style="2"/>
  </cols>
  <sheetData>
    <row r="1" spans="1:13">
      <c r="A1" s="1" t="s">
        <v>181</v>
      </c>
    </row>
    <row r="2" spans="1:13" s="5" customFormat="1">
      <c r="A2" s="1" t="s">
        <v>164</v>
      </c>
      <c r="L2" s="6"/>
      <c r="M2" s="52"/>
    </row>
    <row r="3" spans="1:13" ht="72.75" customHeight="1">
      <c r="B3" s="381" t="s">
        <v>182</v>
      </c>
      <c r="C3" s="381"/>
      <c r="D3" s="381"/>
      <c r="E3" s="381"/>
      <c r="F3" s="381"/>
      <c r="G3" s="381"/>
      <c r="H3" s="381"/>
      <c r="I3" s="381"/>
    </row>
    <row r="5" spans="1:13">
      <c r="B5" s="2" t="s">
        <v>179</v>
      </c>
    </row>
    <row r="7" spans="1:13">
      <c r="A7" s="7"/>
      <c r="B7" s="5" t="s">
        <v>165</v>
      </c>
    </row>
    <row r="8" spans="1:13" ht="13.5" customHeight="1">
      <c r="A8" s="7" t="s">
        <v>1</v>
      </c>
      <c r="B8" s="381" t="s">
        <v>180</v>
      </c>
      <c r="C8" s="381"/>
      <c r="D8" s="381"/>
      <c r="E8" s="381"/>
      <c r="F8" s="381"/>
      <c r="G8" s="381"/>
      <c r="H8" s="381"/>
      <c r="I8" s="381"/>
    </row>
    <row r="9" spans="1:13">
      <c r="A9" s="7"/>
    </row>
    <row r="10" spans="1:13">
      <c r="A10" s="7"/>
      <c r="B10" s="5" t="s">
        <v>166</v>
      </c>
    </row>
    <row r="11" spans="1:13">
      <c r="A11" s="7" t="s">
        <v>1</v>
      </c>
      <c r="B11" s="381" t="s">
        <v>183</v>
      </c>
      <c r="C11" s="381"/>
      <c r="D11" s="381"/>
      <c r="E11" s="381"/>
      <c r="F11" s="381"/>
      <c r="G11" s="381"/>
      <c r="H11" s="381"/>
      <c r="I11" s="381"/>
    </row>
    <row r="12" spans="1:13">
      <c r="A12" s="7"/>
      <c r="B12" s="5"/>
    </row>
    <row r="13" spans="1:13">
      <c r="A13" s="7"/>
      <c r="B13" s="5" t="s">
        <v>6</v>
      </c>
      <c r="M13" s="2"/>
    </row>
    <row r="14" spans="1:13" ht="15" customHeight="1">
      <c r="A14" s="7"/>
      <c r="B14" s="381" t="s">
        <v>184</v>
      </c>
      <c r="C14" s="381"/>
      <c r="D14" s="381"/>
      <c r="E14" s="381"/>
      <c r="F14" s="381"/>
      <c r="G14" s="381"/>
      <c r="H14" s="381"/>
      <c r="I14" s="381"/>
      <c r="M14" s="2"/>
    </row>
    <row r="15" spans="1:13">
      <c r="A15" s="7"/>
    </row>
    <row r="16" spans="1:13">
      <c r="A16" s="7"/>
      <c r="B16" s="5" t="s">
        <v>185</v>
      </c>
    </row>
    <row r="17" spans="1:13" s="9" customFormat="1" ht="24" customHeight="1">
      <c r="A17" s="7" t="s">
        <v>1</v>
      </c>
      <c r="B17" s="381" t="s">
        <v>278</v>
      </c>
      <c r="C17" s="381"/>
      <c r="D17" s="381"/>
      <c r="E17" s="381"/>
      <c r="F17" s="381"/>
      <c r="G17" s="381"/>
      <c r="H17" s="381"/>
      <c r="I17" s="381"/>
      <c r="J17" s="94"/>
      <c r="K17" s="94"/>
      <c r="L17" s="94" t="s">
        <v>277</v>
      </c>
      <c r="M17" s="10"/>
    </row>
    <row r="19" spans="1:13">
      <c r="A19" s="5" t="s">
        <v>11</v>
      </c>
      <c r="B19" s="5"/>
    </row>
    <row r="21" spans="1:13">
      <c r="A21" s="5" t="s">
        <v>12</v>
      </c>
      <c r="B21" s="5"/>
    </row>
    <row r="23" spans="1:13">
      <c r="A23" s="5" t="s">
        <v>167</v>
      </c>
      <c r="B23" s="5"/>
    </row>
    <row r="24" spans="1:13">
      <c r="A24" s="2"/>
    </row>
    <row r="25" spans="1:13" ht="13.5">
      <c r="A25" s="11" t="s">
        <v>13</v>
      </c>
      <c r="B25" s="11"/>
    </row>
    <row r="27" spans="1:13" ht="136.5" customHeight="1">
      <c r="A27" s="380" t="s">
        <v>187</v>
      </c>
      <c r="B27" s="380"/>
      <c r="C27" s="380"/>
      <c r="D27" s="380"/>
      <c r="E27" s="380"/>
      <c r="F27" s="380"/>
      <c r="G27" s="380"/>
      <c r="H27" s="380"/>
      <c r="I27" s="380"/>
      <c r="L27" s="55" t="s">
        <v>203</v>
      </c>
      <c r="M27" s="51" t="s">
        <v>186</v>
      </c>
    </row>
    <row r="28" spans="1:13" ht="11.25" customHeight="1">
      <c r="B28" s="51"/>
      <c r="C28" s="51"/>
      <c r="D28" s="51"/>
      <c r="E28" s="51"/>
      <c r="F28" s="51"/>
      <c r="G28" s="51"/>
      <c r="H28" s="51"/>
      <c r="I28" s="51"/>
    </row>
    <row r="29" spans="1:13" ht="168" customHeight="1">
      <c r="A29" s="380" t="s">
        <v>200</v>
      </c>
      <c r="B29" s="380"/>
      <c r="C29" s="380"/>
      <c r="D29" s="380"/>
      <c r="E29" s="380"/>
      <c r="F29" s="380"/>
      <c r="G29" s="380"/>
      <c r="H29" s="380"/>
      <c r="I29" s="380"/>
      <c r="L29" s="57" t="s">
        <v>204</v>
      </c>
      <c r="M29" s="51" t="s">
        <v>205</v>
      </c>
    </row>
    <row r="31" spans="1:13" ht="13.5" thickBot="1">
      <c r="A31" s="53"/>
      <c r="B31" s="53"/>
      <c r="C31" s="53"/>
      <c r="D31" s="53"/>
      <c r="E31" s="53"/>
      <c r="F31" s="53"/>
      <c r="G31" s="53"/>
      <c r="H31" s="53"/>
      <c r="I31" s="53"/>
      <c r="M31" s="2"/>
    </row>
    <row r="32" spans="1:13" ht="15" customHeight="1">
      <c r="A32" s="12"/>
      <c r="B32" s="13"/>
      <c r="C32" s="13"/>
      <c r="D32" s="13"/>
      <c r="E32" s="13"/>
      <c r="F32" s="13"/>
      <c r="G32" s="13"/>
      <c r="H32" s="13"/>
      <c r="I32" s="14"/>
      <c r="M32" s="2"/>
    </row>
    <row r="33" spans="1:18" ht="63.75">
      <c r="A33" s="15" t="s">
        <v>201</v>
      </c>
      <c r="B33" s="16"/>
      <c r="C33" s="16"/>
      <c r="D33" s="44" t="e">
        <f>VLOOKUP($A$1,'EGOP Valuation Results'!$A:$CQ,3,FALSE)</f>
        <v>#N/A</v>
      </c>
      <c r="E33" s="16"/>
      <c r="F33" s="16"/>
      <c r="G33" s="16"/>
      <c r="H33" s="16"/>
      <c r="I33" s="17"/>
      <c r="M33" s="2"/>
    </row>
    <row r="34" spans="1:18" ht="13.5" thickBot="1">
      <c r="A34" s="18"/>
      <c r="B34" s="19"/>
      <c r="C34" s="19"/>
      <c r="D34" s="39"/>
      <c r="E34" s="19"/>
      <c r="F34" s="19"/>
      <c r="G34" s="19"/>
      <c r="H34" s="19"/>
      <c r="I34" s="20"/>
      <c r="M34" s="2"/>
    </row>
    <row r="36" spans="1:18" s="58" customFormat="1" ht="28.5" customHeight="1">
      <c r="A36" s="381" t="s">
        <v>206</v>
      </c>
      <c r="B36" s="381"/>
      <c r="C36" s="381"/>
      <c r="D36" s="381"/>
      <c r="E36" s="381"/>
      <c r="F36" s="381"/>
      <c r="G36" s="381"/>
      <c r="H36" s="381"/>
      <c r="I36" s="381"/>
      <c r="J36" s="56"/>
      <c r="K36" s="56"/>
      <c r="L36" s="57" t="s">
        <v>207</v>
      </c>
      <c r="N36" s="64"/>
    </row>
    <row r="37" spans="1:18" s="58" customFormat="1" ht="15">
      <c r="A37" s="59"/>
      <c r="B37" s="56"/>
      <c r="C37" s="56"/>
      <c r="D37" s="56"/>
      <c r="E37" s="56"/>
      <c r="F37" s="56"/>
      <c r="G37" s="56"/>
      <c r="H37" s="56"/>
      <c r="I37" s="56"/>
      <c r="J37" s="56"/>
      <c r="K37" s="56"/>
      <c r="L37" s="57"/>
      <c r="N37" s="64"/>
    </row>
    <row r="38" spans="1:18" s="58" customFormat="1" ht="15">
      <c r="A38" s="59"/>
      <c r="B38" s="56"/>
      <c r="C38" s="56"/>
      <c r="D38" s="56"/>
      <c r="E38" s="56"/>
      <c r="F38" s="56"/>
      <c r="G38" s="60"/>
      <c r="H38" s="56"/>
      <c r="I38" s="60"/>
      <c r="J38" s="56"/>
      <c r="K38" s="56"/>
      <c r="L38" s="57"/>
      <c r="N38" s="64"/>
    </row>
    <row r="39" spans="1:18" s="58" customFormat="1" ht="24.75" customHeight="1">
      <c r="A39" s="380" t="s">
        <v>208</v>
      </c>
      <c r="B39" s="380"/>
      <c r="C39" s="380"/>
      <c r="D39" s="380"/>
      <c r="E39" s="380"/>
      <c r="F39" s="56"/>
      <c r="G39" s="56"/>
      <c r="H39" s="56"/>
      <c r="I39" s="61"/>
      <c r="J39" s="56"/>
      <c r="K39" s="56"/>
      <c r="L39" s="57"/>
      <c r="N39" s="64"/>
    </row>
    <row r="40" spans="1:18" s="58" customFormat="1" ht="15">
      <c r="A40" s="59"/>
      <c r="B40" s="56"/>
      <c r="C40" s="56"/>
      <c r="D40" s="56"/>
      <c r="E40" s="56"/>
      <c r="F40" s="56"/>
      <c r="G40" s="56"/>
      <c r="H40" s="56"/>
      <c r="I40" s="61"/>
      <c r="J40" s="56"/>
      <c r="K40" s="56"/>
      <c r="L40" s="57"/>
      <c r="N40" s="64"/>
    </row>
    <row r="41" spans="1:18" s="58" customFormat="1" ht="27.75" customHeight="1">
      <c r="A41" s="380" t="s">
        <v>209</v>
      </c>
      <c r="B41" s="380"/>
      <c r="C41" s="380"/>
      <c r="D41" s="380"/>
      <c r="E41" s="380"/>
      <c r="F41" s="56"/>
      <c r="G41" s="56"/>
      <c r="H41" s="56"/>
      <c r="I41" s="61"/>
      <c r="J41" s="56"/>
      <c r="K41" s="56"/>
      <c r="L41" s="57"/>
      <c r="N41" s="64"/>
    </row>
    <row r="42" spans="1:18" s="58" customFormat="1" ht="15">
      <c r="A42" s="59"/>
      <c r="B42" s="56"/>
      <c r="C42" s="56"/>
      <c r="D42" s="56"/>
      <c r="E42" s="56"/>
      <c r="F42" s="56"/>
      <c r="G42" s="56"/>
      <c r="H42" s="56"/>
      <c r="I42" s="61"/>
      <c r="J42" s="56"/>
      <c r="K42" s="56"/>
      <c r="L42" s="57"/>
      <c r="N42" s="64"/>
    </row>
    <row r="43" spans="1:18" s="58" customFormat="1" ht="15">
      <c r="A43" s="380" t="s">
        <v>210</v>
      </c>
      <c r="B43" s="380"/>
      <c r="C43" s="380"/>
      <c r="D43" s="380"/>
      <c r="E43" s="380"/>
      <c r="F43" s="56"/>
      <c r="G43" s="62"/>
      <c r="H43" s="56"/>
      <c r="I43" s="61"/>
      <c r="J43" s="56"/>
      <c r="K43" s="56"/>
      <c r="L43" s="57"/>
      <c r="N43" s="64"/>
    </row>
    <row r="44" spans="1:18" s="58" customFormat="1" ht="15.75" thickBot="1">
      <c r="A44" s="59"/>
      <c r="B44" s="56"/>
      <c r="C44" s="56"/>
      <c r="D44" s="56"/>
      <c r="E44" s="56"/>
      <c r="F44" s="56"/>
      <c r="G44" s="63">
        <f>G39+G41+G43</f>
        <v>0</v>
      </c>
      <c r="H44" s="56"/>
      <c r="I44" s="61"/>
      <c r="J44" s="56"/>
      <c r="K44" s="56"/>
      <c r="L44" s="57"/>
      <c r="N44" s="64"/>
    </row>
    <row r="45" spans="1:18" s="58" customFormat="1" ht="15.75" thickTop="1">
      <c r="A45" s="59"/>
      <c r="B45" s="56"/>
      <c r="C45" s="56"/>
      <c r="D45" s="56"/>
      <c r="E45" s="56"/>
      <c r="F45" s="56"/>
      <c r="G45" s="56"/>
      <c r="H45" s="56"/>
      <c r="I45" s="61"/>
      <c r="J45" s="56"/>
      <c r="K45" s="56"/>
      <c r="L45" s="57"/>
      <c r="N45" s="64"/>
    </row>
    <row r="46" spans="1:18" ht="57" customHeight="1">
      <c r="A46" s="381" t="s">
        <v>188</v>
      </c>
      <c r="B46" s="381"/>
      <c r="C46" s="381"/>
      <c r="D46" s="381"/>
      <c r="E46" s="381"/>
      <c r="F46" s="381"/>
      <c r="G46" s="381"/>
      <c r="H46" s="381"/>
      <c r="I46" s="381"/>
      <c r="L46" s="65" t="s">
        <v>211</v>
      </c>
      <c r="N46" s="51"/>
      <c r="O46" s="51"/>
      <c r="P46" s="51"/>
      <c r="Q46" s="51"/>
      <c r="R46" s="51"/>
    </row>
    <row r="48" spans="1:18" ht="13.5">
      <c r="A48" s="11" t="s">
        <v>16</v>
      </c>
    </row>
    <row r="50" spans="1:14" ht="41.25" customHeight="1">
      <c r="A50" s="382" t="s">
        <v>168</v>
      </c>
      <c r="B50" s="381"/>
      <c r="C50" s="381"/>
      <c r="D50" s="381"/>
      <c r="E50" s="381"/>
      <c r="F50" s="381"/>
      <c r="G50" s="381"/>
      <c r="H50" s="381"/>
      <c r="I50" s="381"/>
      <c r="J50" s="21"/>
      <c r="L50" s="3">
        <v>166</v>
      </c>
    </row>
    <row r="51" spans="1:14">
      <c r="A51" s="2"/>
      <c r="J51" s="21"/>
    </row>
    <row r="52" spans="1:14">
      <c r="A52" s="2"/>
      <c r="B52" s="2" t="s">
        <v>20</v>
      </c>
      <c r="E52" s="383">
        <v>2.2499999999999999E-2</v>
      </c>
      <c r="F52" s="383"/>
      <c r="G52" s="383"/>
      <c r="H52" s="383"/>
      <c r="J52" s="21"/>
      <c r="M52" s="2" t="s">
        <v>21</v>
      </c>
    </row>
    <row r="53" spans="1:14" ht="25.5" customHeight="1">
      <c r="A53" s="2"/>
      <c r="B53" s="2" t="s">
        <v>22</v>
      </c>
      <c r="E53" s="384" t="s">
        <v>23</v>
      </c>
      <c r="F53" s="384"/>
      <c r="G53" s="384"/>
      <c r="H53" s="384"/>
      <c r="J53" s="21"/>
      <c r="M53" s="2" t="s">
        <v>24</v>
      </c>
    </row>
    <row r="54" spans="1:14" ht="12.75" hidden="1" customHeight="1">
      <c r="A54" s="2"/>
      <c r="B54" s="2" t="s">
        <v>25</v>
      </c>
      <c r="E54" s="46" t="s">
        <v>169</v>
      </c>
      <c r="J54" s="21"/>
    </row>
    <row r="55" spans="1:14" ht="28.5" hidden="1" customHeight="1">
      <c r="A55" s="2"/>
      <c r="B55" s="54" t="s">
        <v>170</v>
      </c>
      <c r="E55" s="380" t="s">
        <v>171</v>
      </c>
      <c r="F55" s="380"/>
      <c r="G55" s="380"/>
      <c r="H55" s="380"/>
      <c r="J55" s="21"/>
    </row>
    <row r="56" spans="1:14" ht="55.5" customHeight="1">
      <c r="A56" s="2"/>
      <c r="B56" s="54" t="s">
        <v>27</v>
      </c>
      <c r="E56" s="394" t="s">
        <v>172</v>
      </c>
      <c r="F56" s="394"/>
      <c r="G56" s="394"/>
      <c r="H56" s="394"/>
      <c r="J56" s="21"/>
      <c r="M56" s="2" t="s">
        <v>28</v>
      </c>
    </row>
    <row r="57" spans="1:14">
      <c r="A57" s="2"/>
      <c r="J57" s="21"/>
    </row>
    <row r="58" spans="1:14">
      <c r="A58" s="2"/>
      <c r="J58" s="21"/>
    </row>
    <row r="59" spans="1:14" ht="137.25" customHeight="1">
      <c r="A59" s="381" t="s">
        <v>31</v>
      </c>
      <c r="B59" s="381"/>
      <c r="C59" s="381"/>
      <c r="D59" s="381"/>
      <c r="E59" s="381"/>
      <c r="F59" s="381"/>
      <c r="G59" s="381"/>
      <c r="H59" s="381"/>
      <c r="I59" s="381"/>
      <c r="J59" s="21"/>
      <c r="L59" s="66">
        <v>166</v>
      </c>
      <c r="M59" s="51" t="s">
        <v>32</v>
      </c>
    </row>
    <row r="60" spans="1:14">
      <c r="A60" s="2"/>
      <c r="J60" s="21"/>
    </row>
    <row r="61" spans="1:14" ht="40.5" customHeight="1">
      <c r="A61" s="381" t="s">
        <v>33</v>
      </c>
      <c r="B61" s="381"/>
      <c r="C61" s="381"/>
      <c r="D61" s="381"/>
      <c r="E61" s="381"/>
      <c r="F61" s="381"/>
      <c r="G61" s="381"/>
      <c r="H61" s="381"/>
      <c r="I61" s="381"/>
      <c r="J61" s="21"/>
      <c r="L61" s="68">
        <v>166</v>
      </c>
      <c r="M61" s="51" t="s">
        <v>32</v>
      </c>
    </row>
    <row r="62" spans="1:14" s="47" customFormat="1">
      <c r="J62" s="48"/>
      <c r="L62" s="49"/>
      <c r="M62" s="50"/>
    </row>
    <row r="63" spans="1:14" s="69" customFormat="1" ht="15">
      <c r="A63" s="71" t="s">
        <v>212</v>
      </c>
      <c r="B63" s="67"/>
      <c r="C63" s="67"/>
      <c r="D63" s="67"/>
      <c r="E63" s="67"/>
      <c r="F63" s="67"/>
      <c r="G63" s="67"/>
      <c r="H63" s="67"/>
      <c r="I63" s="67"/>
      <c r="J63" s="73"/>
      <c r="K63" s="67"/>
      <c r="L63" s="68">
        <v>168</v>
      </c>
      <c r="N63" s="84"/>
    </row>
    <row r="64" spans="1:14" s="69" customFormat="1" ht="15">
      <c r="A64" s="67"/>
      <c r="B64" s="67"/>
      <c r="C64" s="67"/>
      <c r="D64" s="67"/>
      <c r="E64" s="67"/>
      <c r="F64" s="67"/>
      <c r="G64" s="67"/>
      <c r="H64" s="67"/>
      <c r="I64" s="67"/>
      <c r="J64" s="73"/>
      <c r="K64" s="67"/>
      <c r="L64" s="68"/>
      <c r="N64" s="84"/>
    </row>
    <row r="65" spans="1:14" s="69" customFormat="1" ht="15">
      <c r="A65" s="385" t="s">
        <v>196</v>
      </c>
      <c r="B65" s="385"/>
      <c r="C65" s="67"/>
      <c r="D65" s="67"/>
      <c r="E65" s="67"/>
      <c r="F65" s="73"/>
      <c r="G65" s="67"/>
      <c r="H65" s="67"/>
      <c r="I65" s="67"/>
      <c r="J65" s="73"/>
      <c r="K65" s="67"/>
      <c r="L65" s="68"/>
      <c r="N65" s="84"/>
    </row>
    <row r="66" spans="1:14" s="69" customFormat="1" ht="39">
      <c r="A66" s="67"/>
      <c r="B66" s="67"/>
      <c r="C66" s="67"/>
      <c r="D66" s="67"/>
      <c r="E66" s="67"/>
      <c r="F66" s="74" t="s">
        <v>213</v>
      </c>
      <c r="G66" s="72"/>
      <c r="H66" s="72"/>
      <c r="I66" s="72"/>
      <c r="J66" s="73"/>
      <c r="K66" s="67"/>
      <c r="L66" s="68"/>
      <c r="N66" s="84"/>
    </row>
    <row r="67" spans="1:14" s="69" customFormat="1" ht="15">
      <c r="A67" s="67" t="s">
        <v>214</v>
      </c>
      <c r="B67" s="67"/>
      <c r="C67" s="67"/>
      <c r="D67" s="67"/>
      <c r="E67" s="67"/>
      <c r="F67" s="75">
        <v>432472</v>
      </c>
      <c r="G67" s="76"/>
      <c r="H67" s="76"/>
      <c r="I67" s="67"/>
      <c r="J67" s="73"/>
      <c r="K67" s="67"/>
      <c r="L67" s="68" t="s">
        <v>215</v>
      </c>
      <c r="N67" s="84"/>
    </row>
    <row r="68" spans="1:14" s="69" customFormat="1" ht="15">
      <c r="A68" s="67" t="s">
        <v>216</v>
      </c>
      <c r="B68" s="67"/>
      <c r="C68" s="67"/>
      <c r="D68" s="67"/>
      <c r="E68" s="67"/>
      <c r="F68" s="67"/>
      <c r="G68" s="73"/>
      <c r="H68" s="73"/>
      <c r="I68" s="67"/>
      <c r="J68" s="73"/>
      <c r="K68" s="67"/>
      <c r="L68" s="68"/>
      <c r="N68" s="84"/>
    </row>
    <row r="69" spans="1:14" s="69" customFormat="1" ht="15">
      <c r="A69" s="77" t="s">
        <v>217</v>
      </c>
      <c r="B69" s="67"/>
      <c r="C69" s="67"/>
      <c r="D69" s="67"/>
      <c r="E69" s="67"/>
      <c r="F69" s="78">
        <v>19051</v>
      </c>
      <c r="G69" s="79"/>
      <c r="H69" s="79"/>
      <c r="I69" s="67"/>
      <c r="J69" s="73"/>
      <c r="K69" s="67"/>
      <c r="L69" s="68" t="s">
        <v>218</v>
      </c>
      <c r="N69" s="84"/>
    </row>
    <row r="70" spans="1:14" s="69" customFormat="1" ht="15">
      <c r="A70" s="77" t="s">
        <v>219</v>
      </c>
      <c r="B70" s="67"/>
      <c r="C70" s="67"/>
      <c r="D70" s="67"/>
      <c r="E70" s="67"/>
      <c r="F70" s="78">
        <v>30663</v>
      </c>
      <c r="G70" s="79"/>
      <c r="H70" s="79"/>
      <c r="I70" s="67"/>
      <c r="J70" s="73"/>
      <c r="K70" s="67"/>
      <c r="L70" s="68" t="s">
        <v>220</v>
      </c>
      <c r="N70" s="84"/>
    </row>
    <row r="71" spans="1:14" s="69" customFormat="1" ht="15">
      <c r="A71" s="77" t="s">
        <v>221</v>
      </c>
      <c r="B71" s="67"/>
      <c r="C71" s="67"/>
      <c r="D71" s="67"/>
      <c r="E71" s="67"/>
      <c r="F71" s="78"/>
      <c r="G71" s="79"/>
      <c r="H71" s="79"/>
      <c r="I71" s="67"/>
      <c r="J71" s="73"/>
      <c r="K71" s="67"/>
      <c r="L71" s="68" t="s">
        <v>222</v>
      </c>
      <c r="N71" s="84"/>
    </row>
    <row r="72" spans="1:14" s="69" customFormat="1" ht="15">
      <c r="A72" s="77" t="s">
        <v>223</v>
      </c>
      <c r="B72" s="67"/>
      <c r="C72" s="67"/>
      <c r="D72" s="67"/>
      <c r="E72" s="67"/>
      <c r="F72" s="78">
        <v>8925</v>
      </c>
      <c r="G72" s="79"/>
      <c r="H72" s="79"/>
      <c r="I72" s="67"/>
      <c r="J72" s="73"/>
      <c r="K72" s="67"/>
      <c r="L72" s="68" t="s">
        <v>224</v>
      </c>
      <c r="N72" s="84"/>
    </row>
    <row r="73" spans="1:14" s="69" customFormat="1" ht="15">
      <c r="A73" s="77" t="s">
        <v>225</v>
      </c>
      <c r="B73" s="67"/>
      <c r="C73" s="67"/>
      <c r="D73" s="67"/>
      <c r="E73" s="67"/>
      <c r="F73" s="78">
        <v>8926</v>
      </c>
      <c r="G73" s="79"/>
      <c r="H73" s="79"/>
      <c r="I73" s="67"/>
      <c r="J73" s="73"/>
      <c r="K73" s="67"/>
      <c r="L73" s="68" t="s">
        <v>226</v>
      </c>
      <c r="N73" s="84"/>
    </row>
    <row r="74" spans="1:14" s="69" customFormat="1" ht="15">
      <c r="A74" s="77" t="s">
        <v>227</v>
      </c>
      <c r="B74" s="67"/>
      <c r="C74" s="67"/>
      <c r="D74" s="67"/>
      <c r="E74" s="67"/>
      <c r="F74" s="78">
        <v>-7899</v>
      </c>
      <c r="G74" s="79"/>
      <c r="H74" s="79"/>
      <c r="I74" s="67"/>
      <c r="J74" s="73"/>
      <c r="K74" s="67"/>
      <c r="L74" s="68" t="s">
        <v>228</v>
      </c>
      <c r="N74" s="84"/>
    </row>
    <row r="75" spans="1:14" s="69" customFormat="1" ht="15">
      <c r="A75" s="67"/>
      <c r="B75" s="67" t="s">
        <v>229</v>
      </c>
      <c r="C75" s="67"/>
      <c r="D75" s="67"/>
      <c r="E75" s="67"/>
      <c r="F75" s="80">
        <f>SUM(F68:F74)</f>
        <v>59666</v>
      </c>
      <c r="G75" s="79"/>
      <c r="H75" s="79"/>
      <c r="I75" s="67"/>
      <c r="J75" s="73"/>
      <c r="K75" s="67"/>
      <c r="L75" s="68"/>
      <c r="N75" s="84"/>
    </row>
    <row r="76" spans="1:14" s="69" customFormat="1" ht="15.75" thickBot="1">
      <c r="A76" s="67" t="s">
        <v>230</v>
      </c>
      <c r="B76" s="67"/>
      <c r="C76" s="67"/>
      <c r="D76" s="67"/>
      <c r="E76" s="67"/>
      <c r="F76" s="81">
        <f>F67+F75</f>
        <v>492138</v>
      </c>
      <c r="G76" s="76"/>
      <c r="H76" s="76"/>
      <c r="I76" s="67"/>
      <c r="J76" s="73"/>
      <c r="K76" s="67"/>
      <c r="L76" s="68" t="s">
        <v>231</v>
      </c>
      <c r="N76" s="84"/>
    </row>
    <row r="77" spans="1:14" s="69" customFormat="1" ht="15.75" thickTop="1">
      <c r="A77" s="67"/>
      <c r="B77" s="67"/>
      <c r="C77" s="67"/>
      <c r="D77" s="67"/>
      <c r="E77" s="67"/>
      <c r="F77" s="67"/>
      <c r="G77" s="73"/>
      <c r="H77" s="73"/>
      <c r="I77" s="67"/>
      <c r="J77" s="73"/>
      <c r="K77" s="67"/>
      <c r="L77" s="68"/>
      <c r="N77" s="84"/>
    </row>
    <row r="78" spans="1:14" s="69" customFormat="1" ht="27.75" customHeight="1">
      <c r="A78" s="381" t="s">
        <v>197</v>
      </c>
      <c r="B78" s="381"/>
      <c r="C78" s="381"/>
      <c r="D78" s="381"/>
      <c r="E78" s="381"/>
      <c r="F78" s="82">
        <v>25</v>
      </c>
      <c r="G78" s="73"/>
      <c r="H78" s="73"/>
      <c r="I78" s="67"/>
      <c r="J78" s="73"/>
      <c r="K78" s="67"/>
      <c r="L78" s="68" t="s">
        <v>232</v>
      </c>
      <c r="N78" s="84"/>
    </row>
    <row r="79" spans="1:14" s="69" customFormat="1" ht="15">
      <c r="A79" s="67"/>
      <c r="B79" s="67"/>
      <c r="C79" s="67"/>
      <c r="D79" s="67"/>
      <c r="E79" s="67"/>
      <c r="F79" s="67"/>
      <c r="G79" s="73"/>
      <c r="H79" s="73"/>
      <c r="I79" s="67"/>
      <c r="J79" s="73"/>
      <c r="K79" s="67"/>
      <c r="L79" s="68"/>
      <c r="N79" s="84"/>
    </row>
    <row r="80" spans="1:14" s="69" customFormat="1" ht="30.75" customHeight="1">
      <c r="A80" s="381" t="s">
        <v>233</v>
      </c>
      <c r="B80" s="381"/>
      <c r="C80" s="381"/>
      <c r="D80" s="381"/>
      <c r="E80" s="381"/>
      <c r="F80" s="82">
        <v>0</v>
      </c>
      <c r="G80" s="73"/>
      <c r="H80" s="73"/>
      <c r="I80" s="67"/>
      <c r="J80" s="73"/>
      <c r="K80" s="67"/>
      <c r="L80" s="68" t="s">
        <v>234</v>
      </c>
      <c r="N80" s="84"/>
    </row>
    <row r="81" spans="1:14" s="69" customFormat="1" ht="15">
      <c r="A81" s="67"/>
      <c r="B81" s="67"/>
      <c r="C81" s="67"/>
      <c r="D81" s="67"/>
      <c r="E81" s="67"/>
      <c r="F81" s="67"/>
      <c r="G81" s="73"/>
      <c r="H81" s="73"/>
      <c r="I81" s="67"/>
      <c r="J81" s="73"/>
      <c r="K81" s="67"/>
      <c r="L81" s="68"/>
      <c r="N81" s="84"/>
    </row>
    <row r="82" spans="1:14" s="69" customFormat="1" ht="15">
      <c r="A82" s="381" t="s">
        <v>235</v>
      </c>
      <c r="B82" s="381"/>
      <c r="C82" s="381"/>
      <c r="D82" s="381"/>
      <c r="E82" s="381"/>
      <c r="F82" s="83">
        <v>0</v>
      </c>
      <c r="G82" s="73"/>
      <c r="H82" s="73"/>
      <c r="I82" s="67"/>
      <c r="J82" s="73"/>
      <c r="K82" s="67"/>
      <c r="L82" s="68" t="s">
        <v>236</v>
      </c>
      <c r="N82" s="84"/>
    </row>
    <row r="83" spans="1:14" s="69" customFormat="1" ht="15">
      <c r="A83" s="67"/>
      <c r="B83" s="67"/>
      <c r="C83" s="67"/>
      <c r="D83" s="67"/>
      <c r="E83" s="67"/>
      <c r="F83" s="67"/>
      <c r="G83" s="73"/>
      <c r="H83" s="73"/>
      <c r="I83" s="67"/>
      <c r="J83" s="73"/>
      <c r="K83" s="67"/>
      <c r="L83" s="68"/>
      <c r="N83" s="84"/>
    </row>
    <row r="84" spans="1:14" s="69" customFormat="1" ht="71.25" customHeight="1">
      <c r="A84" s="381" t="s">
        <v>237</v>
      </c>
      <c r="B84" s="381"/>
      <c r="C84" s="381"/>
      <c r="D84" s="381"/>
      <c r="E84" s="381"/>
      <c r="F84" s="381"/>
      <c r="G84" s="381"/>
      <c r="H84" s="381"/>
      <c r="I84" s="381"/>
      <c r="J84" s="73"/>
      <c r="K84" s="67"/>
      <c r="L84" s="68" t="s">
        <v>238</v>
      </c>
      <c r="N84" s="84"/>
    </row>
    <row r="85" spans="1:14" s="69" customFormat="1" ht="15">
      <c r="A85" s="70"/>
      <c r="B85" s="70"/>
      <c r="C85" s="70"/>
      <c r="D85" s="70"/>
      <c r="E85" s="70"/>
      <c r="F85" s="70"/>
      <c r="G85" s="70"/>
      <c r="H85" s="70"/>
      <c r="I85" s="70"/>
      <c r="J85" s="73"/>
      <c r="K85" s="67"/>
      <c r="L85" s="68"/>
      <c r="N85" s="84"/>
    </row>
    <row r="86" spans="1:14" ht="30.75" customHeight="1">
      <c r="A86" s="381" t="s">
        <v>173</v>
      </c>
      <c r="B86" s="381"/>
      <c r="C86" s="381"/>
      <c r="D86" s="381"/>
      <c r="E86" s="381"/>
      <c r="F86" s="381"/>
      <c r="G86" s="381"/>
      <c r="H86" s="381"/>
      <c r="I86" s="381"/>
      <c r="J86" s="21"/>
      <c r="L86" s="85" t="s">
        <v>239</v>
      </c>
      <c r="M86" s="2" t="s">
        <v>174</v>
      </c>
    </row>
    <row r="87" spans="1:14">
      <c r="A87" s="2"/>
      <c r="J87" s="21"/>
      <c r="M87" s="2"/>
    </row>
    <row r="88" spans="1:14" ht="30.75" customHeight="1">
      <c r="A88" s="381" t="s">
        <v>35</v>
      </c>
      <c r="B88" s="381"/>
      <c r="C88" s="381"/>
      <c r="D88" s="381"/>
      <c r="E88" s="381"/>
      <c r="F88" s="381"/>
      <c r="G88" s="381"/>
      <c r="H88" s="381"/>
      <c r="I88" s="381"/>
      <c r="J88" s="21"/>
      <c r="L88" s="86" t="s">
        <v>240</v>
      </c>
      <c r="M88" s="2" t="s">
        <v>26</v>
      </c>
    </row>
    <row r="89" spans="1:14">
      <c r="A89" s="2"/>
      <c r="J89" s="21"/>
      <c r="M89" s="2"/>
    </row>
    <row r="90" spans="1:14" ht="30.75" customHeight="1">
      <c r="A90" s="381" t="s">
        <v>175</v>
      </c>
      <c r="B90" s="381"/>
      <c r="C90" s="381"/>
      <c r="D90" s="381"/>
      <c r="E90" s="381"/>
      <c r="F90" s="381"/>
      <c r="G90" s="381"/>
      <c r="H90" s="381"/>
      <c r="I90" s="381"/>
      <c r="J90" s="21"/>
      <c r="L90" s="87" t="s">
        <v>176</v>
      </c>
      <c r="M90" s="2" t="s">
        <v>26</v>
      </c>
    </row>
    <row r="91" spans="1:14">
      <c r="A91" s="2"/>
      <c r="J91" s="21"/>
    </row>
    <row r="92" spans="1:14" ht="41.25" customHeight="1">
      <c r="A92" s="381" t="s">
        <v>177</v>
      </c>
      <c r="B92" s="381"/>
      <c r="C92" s="381"/>
      <c r="D92" s="381"/>
      <c r="E92" s="381"/>
      <c r="F92" s="381"/>
      <c r="G92" s="381"/>
      <c r="H92" s="381"/>
      <c r="I92" s="381"/>
      <c r="J92" s="21"/>
      <c r="L92" s="88" t="s">
        <v>241</v>
      </c>
      <c r="M92" s="51" t="s">
        <v>26</v>
      </c>
    </row>
    <row r="93" spans="1:14">
      <c r="A93" s="51"/>
      <c r="B93" s="51"/>
      <c r="C93" s="51"/>
      <c r="D93" s="51"/>
      <c r="E93" s="51"/>
      <c r="F93" s="51"/>
      <c r="G93" s="51"/>
      <c r="H93" s="51"/>
      <c r="I93" s="51"/>
      <c r="J93" s="21"/>
    </row>
    <row r="94" spans="1:14" ht="69" customHeight="1">
      <c r="A94" s="381" t="s">
        <v>243</v>
      </c>
      <c r="B94" s="381"/>
      <c r="C94" s="381"/>
      <c r="D94" s="381"/>
      <c r="E94" s="381"/>
      <c r="F94" s="381"/>
      <c r="G94" s="381"/>
      <c r="H94" s="381"/>
      <c r="I94" s="386"/>
      <c r="J94" s="21"/>
      <c r="L94" s="89" t="s">
        <v>244</v>
      </c>
      <c r="M94" s="2" t="s">
        <v>39</v>
      </c>
    </row>
    <row r="95" spans="1:14">
      <c r="A95" s="2"/>
      <c r="J95" s="21"/>
    </row>
    <row r="96" spans="1:14" ht="26.25" customHeight="1">
      <c r="A96" s="2"/>
      <c r="D96" s="387" t="s">
        <v>40</v>
      </c>
      <c r="E96" s="388"/>
      <c r="F96" s="387" t="s">
        <v>41</v>
      </c>
      <c r="G96" s="388"/>
      <c r="H96" s="387" t="s">
        <v>42</v>
      </c>
      <c r="I96" s="388"/>
      <c r="J96" s="21"/>
    </row>
    <row r="97" spans="1:13" ht="29.25" customHeight="1">
      <c r="A97" s="381" t="s">
        <v>202</v>
      </c>
      <c r="B97" s="381"/>
      <c r="C97" s="381"/>
      <c r="D97" s="22" t="s">
        <v>43</v>
      </c>
      <c r="E97" s="38" t="e">
        <f>VLOOKUP($A$1,'EGOP Valuation Results'!$A:$CQ,26,FALSE)/1000</f>
        <v>#N/A</v>
      </c>
      <c r="F97" s="22" t="s">
        <v>43</v>
      </c>
      <c r="G97" s="38" t="e">
        <f>VLOOKUP($A$1,'EGOP Valuation Results'!$A:$CQ,13,FALSE)/1000</f>
        <v>#N/A</v>
      </c>
      <c r="H97" s="22" t="s">
        <v>43</v>
      </c>
      <c r="I97" s="38" t="e">
        <f>VLOOKUP($A$1,'EGOP Valuation Results'!$A:$CQ,27,FALSE)/1000</f>
        <v>#N/A</v>
      </c>
      <c r="J97" s="21"/>
    </row>
    <row r="98" spans="1:13">
      <c r="A98" s="2"/>
      <c r="E98" s="23"/>
      <c r="G98" s="23"/>
      <c r="I98" s="23"/>
      <c r="J98" s="21"/>
    </row>
    <row r="99" spans="1:13" ht="78.75" customHeight="1">
      <c r="A99" s="381" t="s">
        <v>242</v>
      </c>
      <c r="B99" s="381"/>
      <c r="C99" s="381"/>
      <c r="D99" s="381"/>
      <c r="E99" s="381"/>
      <c r="F99" s="381"/>
      <c r="G99" s="381"/>
      <c r="H99" s="381"/>
      <c r="I99" s="386"/>
      <c r="J99" s="21"/>
      <c r="L99" s="90" t="s">
        <v>245</v>
      </c>
      <c r="M99" s="2" t="s">
        <v>44</v>
      </c>
    </row>
    <row r="100" spans="1:13">
      <c r="A100" s="2"/>
      <c r="J100" s="21"/>
    </row>
    <row r="101" spans="1:13" ht="50.25" customHeight="1">
      <c r="A101" s="2"/>
      <c r="D101" s="387" t="s">
        <v>45</v>
      </c>
      <c r="E101" s="388"/>
      <c r="F101" s="387" t="s">
        <v>46</v>
      </c>
      <c r="G101" s="388"/>
      <c r="H101" s="387" t="s">
        <v>47</v>
      </c>
      <c r="I101" s="388"/>
      <c r="J101" s="21"/>
    </row>
    <row r="102" spans="1:13" ht="29.25" customHeight="1">
      <c r="A102" s="381" t="s">
        <v>202</v>
      </c>
      <c r="B102" s="381"/>
      <c r="C102" s="381"/>
      <c r="D102" s="22" t="s">
        <v>43</v>
      </c>
      <c r="E102" s="38" t="e">
        <f>VLOOKUP($A$1,'EGOP Valuation Results'!$A:$CQ,28,FALSE)/1000</f>
        <v>#N/A</v>
      </c>
      <c r="F102" s="22" t="s">
        <v>43</v>
      </c>
      <c r="G102" s="38" t="e">
        <f>VLOOKUP($A$1,'EGOP Valuation Results'!$A:$CQ,13,FALSE)/1000</f>
        <v>#N/A</v>
      </c>
      <c r="H102" s="22" t="s">
        <v>43</v>
      </c>
      <c r="I102" s="38" t="e">
        <f>VLOOKUP($A$1,'EGOP Valuation Results'!$A:$CQ,29,FALSE)/1000</f>
        <v>#N/A</v>
      </c>
      <c r="J102" s="21"/>
    </row>
    <row r="103" spans="1:13">
      <c r="A103" s="2"/>
      <c r="J103" s="21"/>
    </row>
    <row r="104" spans="1:13">
      <c r="A104" s="2"/>
      <c r="J104" s="21"/>
    </row>
    <row r="105" spans="1:13" ht="13.5">
      <c r="A105" s="11" t="s">
        <v>48</v>
      </c>
      <c r="J105" s="21"/>
    </row>
    <row r="106" spans="1:13">
      <c r="A106" s="2"/>
      <c r="J106" s="21"/>
    </row>
    <row r="107" spans="1:13" ht="28.5" customHeight="1">
      <c r="A107" s="381" t="s">
        <v>246</v>
      </c>
      <c r="B107" s="381"/>
      <c r="C107" s="381"/>
      <c r="D107" s="381"/>
      <c r="E107" s="381"/>
      <c r="F107" s="381"/>
      <c r="G107" s="381"/>
      <c r="H107" s="381"/>
      <c r="I107" s="381"/>
      <c r="J107" s="21"/>
      <c r="L107" s="91" t="s">
        <v>247</v>
      </c>
      <c r="M107" s="51" t="s">
        <v>50</v>
      </c>
    </row>
    <row r="108" spans="1:13" ht="13.5" thickBot="1">
      <c r="A108" s="53"/>
      <c r="B108" s="53"/>
      <c r="C108" s="53"/>
      <c r="D108" s="19"/>
      <c r="E108" s="53"/>
      <c r="F108" s="53"/>
      <c r="G108" s="53"/>
      <c r="H108" s="53"/>
      <c r="I108" s="53"/>
      <c r="M108" s="2"/>
    </row>
    <row r="109" spans="1:13" ht="13.5" thickBot="1">
      <c r="A109" s="24" t="s">
        <v>51</v>
      </c>
      <c r="B109" s="25"/>
      <c r="C109" s="25"/>
      <c r="D109" s="42" t="e">
        <f>VLOOKUP($A$1,'EGOP Valuation Results'!$A:$CQ,39,FALSE)/1000</f>
        <v>#N/A</v>
      </c>
      <c r="E109" s="25"/>
      <c r="F109" s="25"/>
      <c r="G109" s="25"/>
      <c r="H109" s="25"/>
      <c r="I109" s="26"/>
      <c r="M109" s="2"/>
    </row>
    <row r="110" spans="1:13">
      <c r="A110" s="2"/>
      <c r="J110" s="21"/>
    </row>
    <row r="111" spans="1:13" ht="43.5" customHeight="1">
      <c r="A111" s="381" t="s">
        <v>194</v>
      </c>
      <c r="B111" s="381"/>
      <c r="C111" s="381"/>
      <c r="D111" s="381"/>
      <c r="E111" s="381"/>
      <c r="F111" s="381"/>
      <c r="G111" s="381"/>
      <c r="H111" s="381"/>
      <c r="I111" s="381"/>
      <c r="J111" s="21"/>
      <c r="L111" s="92" t="s">
        <v>248</v>
      </c>
      <c r="M111" s="51" t="s">
        <v>50</v>
      </c>
    </row>
    <row r="112" spans="1:13">
      <c r="A112" s="51"/>
      <c r="B112" s="51"/>
      <c r="C112" s="51"/>
      <c r="D112" s="51"/>
      <c r="E112" s="51"/>
      <c r="F112" s="51"/>
      <c r="G112" s="51"/>
      <c r="H112" s="51"/>
      <c r="I112" s="51"/>
      <c r="J112" s="21"/>
    </row>
    <row r="113" spans="1:13" ht="53.25" customHeight="1">
      <c r="A113" s="51"/>
      <c r="B113" s="51"/>
      <c r="C113" s="51"/>
      <c r="D113" s="51"/>
      <c r="E113" s="51"/>
      <c r="F113" s="51"/>
      <c r="G113" s="27" t="s">
        <v>52</v>
      </c>
      <c r="H113" s="51"/>
      <c r="I113" s="27" t="s">
        <v>53</v>
      </c>
      <c r="J113" s="21"/>
    </row>
    <row r="114" spans="1:13">
      <c r="A114" s="28" t="s">
        <v>54</v>
      </c>
      <c r="B114" s="51"/>
      <c r="C114" s="51"/>
      <c r="D114" s="51"/>
      <c r="E114" s="51"/>
      <c r="F114" s="51"/>
      <c r="G114" s="43" t="e">
        <f>VLOOKUP($A$1,'EGOP Valuation Results'!$A:$CQ,43,FALSE)/1000</f>
        <v>#N/A</v>
      </c>
      <c r="H114" s="29"/>
      <c r="I114" s="43" t="e">
        <f>VLOOKUP($A$1,'EGOP Valuation Results'!$A:$CQ,44,FALSE)/1000</f>
        <v>#N/A</v>
      </c>
      <c r="J114" s="21"/>
      <c r="L114" s="93" t="s">
        <v>249</v>
      </c>
      <c r="M114" s="51" t="s">
        <v>50</v>
      </c>
    </row>
    <row r="115" spans="1:13">
      <c r="A115" s="28" t="s">
        <v>55</v>
      </c>
      <c r="B115" s="51"/>
      <c r="C115" s="51"/>
      <c r="D115" s="51"/>
      <c r="E115" s="51"/>
      <c r="F115" s="51"/>
      <c r="G115" s="35" t="e">
        <f>VLOOKUP($A$1,'EGOP Valuation Results'!$A:$CQ,45,FALSE)/1000</f>
        <v>#N/A</v>
      </c>
      <c r="H115" s="30"/>
      <c r="I115" s="38" t="e">
        <f>-VLOOKUP($A$1,'EGOP Valuation Results'!$A:$CQ,46,FALSE)/1000</f>
        <v>#N/A</v>
      </c>
      <c r="J115" s="21"/>
      <c r="L115" s="93" t="s">
        <v>250</v>
      </c>
      <c r="M115" s="51" t="s">
        <v>50</v>
      </c>
    </row>
    <row r="116" spans="1:13" ht="40.5" customHeight="1">
      <c r="A116" s="396" t="s">
        <v>56</v>
      </c>
      <c r="B116" s="396"/>
      <c r="C116" s="396"/>
      <c r="D116" s="396"/>
      <c r="E116" s="396"/>
      <c r="F116" s="51"/>
      <c r="G116" s="35" t="e">
        <f>(VLOOKUP($A$1,'EGOP Valuation Results'!$A:$CQ,48,FALSE))+(VLOOKUP($A$1,'EGOP Valuation Results'!$A:$CQ,49,FALSE))/1000</f>
        <v>#N/A</v>
      </c>
      <c r="H116" s="30"/>
      <c r="I116" s="35" t="e">
        <f>(VLOOKUP($A$1,'EGOP Valuation Results'!$A:$CQ,48,FALSE))+(VLOOKUP($A$1,'EGOP Valuation Results'!$A:$CQ,49,FALSE))/1000</f>
        <v>#N/A</v>
      </c>
      <c r="J116" s="21"/>
      <c r="L116" s="93" t="s">
        <v>251</v>
      </c>
      <c r="M116" s="51" t="s">
        <v>57</v>
      </c>
    </row>
    <row r="117" spans="1:13">
      <c r="A117" s="28" t="s">
        <v>58</v>
      </c>
      <c r="B117" s="51"/>
      <c r="C117" s="51"/>
      <c r="D117" s="51"/>
      <c r="E117" s="51"/>
      <c r="F117" s="51"/>
      <c r="G117" s="37" t="e">
        <f>VLOOKUP(#REF!,'Payment Subsequent Information'!A:B,2,FALSE)/1000</f>
        <v>#REF!</v>
      </c>
      <c r="H117" s="30"/>
      <c r="I117" s="31"/>
      <c r="J117" s="21"/>
      <c r="L117" s="93" t="s">
        <v>252</v>
      </c>
      <c r="M117" s="51" t="s">
        <v>50</v>
      </c>
    </row>
    <row r="118" spans="1:13" ht="13.5" thickBot="1">
      <c r="A118" s="51"/>
      <c r="B118" s="51" t="s">
        <v>59</v>
      </c>
      <c r="C118" s="51"/>
      <c r="D118" s="51"/>
      <c r="E118" s="51"/>
      <c r="F118" s="51"/>
      <c r="G118" s="32" t="e">
        <f>SUM(G114:G117)</f>
        <v>#N/A</v>
      </c>
      <c r="H118" s="33"/>
      <c r="I118" s="32" t="e">
        <f>SUM(I114:I117)</f>
        <v>#N/A</v>
      </c>
      <c r="J118" s="21"/>
    </row>
    <row r="119" spans="1:13" ht="13.5" thickTop="1">
      <c r="A119" s="51"/>
      <c r="B119" s="51"/>
      <c r="C119" s="51"/>
      <c r="D119" s="51"/>
      <c r="E119" s="51"/>
      <c r="F119" s="51"/>
      <c r="G119" s="51"/>
      <c r="H119" s="51"/>
      <c r="I119" s="51"/>
      <c r="J119" s="21"/>
    </row>
    <row r="120" spans="1:13" ht="33.75" customHeight="1">
      <c r="A120" s="381" t="s">
        <v>60</v>
      </c>
      <c r="B120" s="381"/>
      <c r="C120" s="381"/>
      <c r="D120" s="381"/>
      <c r="E120" s="381"/>
      <c r="F120" s="381"/>
      <c r="G120" s="381"/>
      <c r="H120" s="381"/>
      <c r="I120" s="381"/>
      <c r="J120" s="21"/>
      <c r="L120" s="95" t="s">
        <v>253</v>
      </c>
      <c r="M120" s="51" t="s">
        <v>61</v>
      </c>
    </row>
    <row r="121" spans="1:13">
      <c r="A121" s="51"/>
      <c r="B121" s="51"/>
      <c r="C121" s="51"/>
      <c r="D121" s="51"/>
      <c r="E121" s="51"/>
      <c r="F121" s="51"/>
      <c r="G121" s="51"/>
      <c r="H121" s="51"/>
      <c r="I121" s="51"/>
      <c r="J121" s="21"/>
      <c r="L121" s="95"/>
    </row>
    <row r="122" spans="1:13" ht="25.5" customHeight="1">
      <c r="A122" s="381" t="s">
        <v>195</v>
      </c>
      <c r="B122" s="381"/>
      <c r="C122" s="381"/>
      <c r="D122" s="381"/>
      <c r="E122" s="381"/>
      <c r="F122" s="381"/>
      <c r="G122" s="381"/>
      <c r="H122" s="381"/>
      <c r="I122" s="381"/>
      <c r="J122" s="21"/>
      <c r="L122" s="95" t="s">
        <v>254</v>
      </c>
      <c r="M122" s="51" t="s">
        <v>39</v>
      </c>
    </row>
    <row r="123" spans="1:13">
      <c r="A123" s="51"/>
      <c r="B123" s="51"/>
      <c r="C123" s="51"/>
      <c r="D123" s="51"/>
      <c r="E123" s="51"/>
      <c r="F123" s="51"/>
      <c r="G123" s="51"/>
      <c r="H123" s="51"/>
      <c r="I123" s="51"/>
      <c r="J123" s="21"/>
    </row>
    <row r="124" spans="1:13">
      <c r="A124" s="395" t="s">
        <v>196</v>
      </c>
      <c r="B124" s="395"/>
      <c r="C124" s="51"/>
      <c r="D124" s="51"/>
      <c r="E124" s="51"/>
      <c r="F124" s="51"/>
      <c r="G124" s="51"/>
      <c r="H124" s="51"/>
      <c r="I124" s="51"/>
      <c r="J124" s="21"/>
    </row>
    <row r="125" spans="1:13">
      <c r="A125" s="51"/>
      <c r="B125" s="51"/>
      <c r="C125" s="51"/>
      <c r="D125" s="51"/>
      <c r="E125" s="51"/>
      <c r="F125" s="51"/>
      <c r="G125" s="51"/>
      <c r="H125" s="51"/>
      <c r="I125" s="51"/>
      <c r="J125" s="21"/>
    </row>
    <row r="126" spans="1:13">
      <c r="A126" s="34" t="s">
        <v>62</v>
      </c>
      <c r="B126" s="51"/>
      <c r="C126" s="51"/>
      <c r="D126" s="51"/>
      <c r="E126" s="51"/>
      <c r="F126" s="51"/>
      <c r="G126" s="51"/>
      <c r="H126" s="51"/>
      <c r="I126" s="51"/>
      <c r="J126" s="21"/>
    </row>
    <row r="127" spans="1:13">
      <c r="A127" s="34"/>
      <c r="B127" s="51">
        <v>2019</v>
      </c>
      <c r="C127" s="51"/>
      <c r="D127" s="51"/>
      <c r="E127" s="51"/>
      <c r="F127" s="41" t="e">
        <f>VLOOKUP($A$1,'EGOP Valuation Results'!$A:$CQ,51,FALSE)/1000</f>
        <v>#N/A</v>
      </c>
      <c r="G127" s="51"/>
      <c r="H127" s="51"/>
      <c r="I127" s="51"/>
      <c r="J127" s="21"/>
    </row>
    <row r="128" spans="1:13">
      <c r="A128" s="34"/>
      <c r="B128" s="51">
        <v>2020</v>
      </c>
      <c r="C128" s="51"/>
      <c r="D128" s="51"/>
      <c r="E128" s="51"/>
      <c r="F128" s="38" t="e">
        <f>VLOOKUP($A$1,'EGOP Valuation Results'!$A:$CQ,52,FALSE)/1000</f>
        <v>#N/A</v>
      </c>
      <c r="G128" s="51"/>
      <c r="H128" s="51"/>
      <c r="I128" s="51"/>
      <c r="J128" s="21"/>
    </row>
    <row r="129" spans="1:14">
      <c r="A129" s="34"/>
      <c r="B129" s="51">
        <v>2021</v>
      </c>
      <c r="C129" s="51"/>
      <c r="D129" s="51"/>
      <c r="E129" s="51"/>
      <c r="F129" s="38" t="e">
        <f>VLOOKUP($A$1,'EGOP Valuation Results'!$A:$CQ,53,FALSE)/1000</f>
        <v>#N/A</v>
      </c>
      <c r="G129" s="51"/>
      <c r="H129" s="51"/>
      <c r="I129" s="51"/>
      <c r="J129" s="21"/>
    </row>
    <row r="130" spans="1:14">
      <c r="A130" s="34"/>
      <c r="B130" s="51">
        <v>2022</v>
      </c>
      <c r="C130" s="51"/>
      <c r="D130" s="51"/>
      <c r="E130" s="51"/>
      <c r="F130" s="38" t="e">
        <f>VLOOKUP($A$1,'EGOP Valuation Results'!$A:$CQ,54,FALSE)/1000</f>
        <v>#N/A</v>
      </c>
      <c r="G130" s="51"/>
      <c r="H130" s="51"/>
      <c r="I130" s="51"/>
      <c r="J130" s="21"/>
    </row>
    <row r="131" spans="1:14">
      <c r="A131" s="34"/>
      <c r="B131" s="51">
        <v>2023</v>
      </c>
      <c r="C131" s="51"/>
      <c r="D131" s="51"/>
      <c r="E131" s="51"/>
      <c r="F131" s="38" t="e">
        <f>VLOOKUP($A$1,'EGOP Valuation Results'!$A:$CQ,55,FALSE)/1000</f>
        <v>#N/A</v>
      </c>
      <c r="G131" s="51"/>
      <c r="H131" s="51"/>
      <c r="I131" s="51"/>
      <c r="J131" s="21"/>
    </row>
    <row r="132" spans="1:14">
      <c r="A132" s="34"/>
      <c r="B132" s="51" t="s">
        <v>63</v>
      </c>
      <c r="C132" s="51"/>
      <c r="D132" s="51"/>
      <c r="E132" s="51"/>
      <c r="F132" s="38" t="e">
        <f>VLOOKUP($A$1,'EGOP Valuation Results'!$A:$CQ,56,FALSE)/1000</f>
        <v>#N/A</v>
      </c>
      <c r="G132" s="51"/>
      <c r="H132" s="51"/>
      <c r="I132" s="51"/>
      <c r="J132" s="21"/>
    </row>
    <row r="133" spans="1:14">
      <c r="A133" s="34"/>
      <c r="B133" s="51"/>
      <c r="C133" s="51"/>
      <c r="D133" s="51"/>
      <c r="E133" s="51"/>
      <c r="F133" s="30"/>
      <c r="G133" s="51"/>
      <c r="H133" s="51"/>
      <c r="I133" s="51"/>
      <c r="J133" s="21"/>
    </row>
    <row r="134" spans="1:14" ht="17.25" customHeight="1">
      <c r="A134" s="381" t="s">
        <v>64</v>
      </c>
      <c r="B134" s="381"/>
      <c r="C134" s="381"/>
      <c r="D134" s="381"/>
      <c r="E134" s="381"/>
      <c r="F134" s="381"/>
      <c r="G134" s="381"/>
      <c r="H134" s="381"/>
      <c r="I134" s="381"/>
      <c r="J134" s="21"/>
    </row>
    <row r="135" spans="1:14">
      <c r="A135" s="51"/>
      <c r="B135" s="51"/>
      <c r="C135" s="51"/>
      <c r="D135" s="51"/>
      <c r="E135" s="51"/>
      <c r="F135" s="51"/>
      <c r="G135" s="51"/>
      <c r="H135" s="51"/>
      <c r="I135" s="51"/>
      <c r="J135" s="21"/>
    </row>
    <row r="136" spans="1:14">
      <c r="A136" s="2"/>
      <c r="J136" s="21"/>
    </row>
    <row r="137" spans="1:14" s="97" customFormat="1" ht="15">
      <c r="A137" s="391" t="s">
        <v>178</v>
      </c>
      <c r="B137" s="391"/>
      <c r="C137" s="391"/>
      <c r="D137" s="391"/>
      <c r="E137" s="391"/>
      <c r="F137" s="391"/>
      <c r="G137" s="391"/>
      <c r="H137" s="391"/>
      <c r="I137" s="392"/>
      <c r="J137" s="99"/>
      <c r="K137" s="94" t="s">
        <v>66</v>
      </c>
      <c r="L137" s="95" t="s">
        <v>255</v>
      </c>
      <c r="N137" s="109"/>
    </row>
    <row r="138" spans="1:14" s="97" customFormat="1" ht="29.25" customHeight="1">
      <c r="A138" s="389" t="s">
        <v>256</v>
      </c>
      <c r="B138" s="389"/>
      <c r="C138" s="389"/>
      <c r="D138" s="389"/>
      <c r="E138" s="389"/>
      <c r="F138" s="389"/>
      <c r="G138" s="389"/>
      <c r="H138" s="389"/>
      <c r="I138" s="390"/>
      <c r="J138" s="99"/>
      <c r="K138" s="94"/>
      <c r="L138" s="95"/>
      <c r="N138" s="109"/>
    </row>
    <row r="139" spans="1:14" s="97" customFormat="1" ht="15">
      <c r="A139" s="389" t="s">
        <v>68</v>
      </c>
      <c r="B139" s="391"/>
      <c r="C139" s="391"/>
      <c r="D139" s="391"/>
      <c r="E139" s="391"/>
      <c r="F139" s="391"/>
      <c r="G139" s="391"/>
      <c r="H139" s="391"/>
      <c r="I139" s="392"/>
      <c r="J139" s="99"/>
      <c r="K139" s="94"/>
      <c r="L139" s="95"/>
      <c r="N139" s="109"/>
    </row>
    <row r="140" spans="1:14" s="97" customFormat="1" ht="15">
      <c r="A140" s="96" t="s">
        <v>196</v>
      </c>
      <c r="B140" s="94"/>
      <c r="C140" s="94"/>
      <c r="D140" s="94"/>
      <c r="E140" s="94"/>
      <c r="F140" s="94"/>
      <c r="G140" s="94"/>
      <c r="H140" s="94"/>
      <c r="I140" s="94"/>
      <c r="J140" s="99"/>
      <c r="K140" s="94"/>
      <c r="L140" s="95"/>
      <c r="N140" s="109"/>
    </row>
    <row r="141" spans="1:14" s="97" customFormat="1" ht="15">
      <c r="A141" s="94"/>
      <c r="B141" s="94"/>
      <c r="C141" s="94"/>
      <c r="D141" s="94"/>
      <c r="E141" s="104">
        <v>2018</v>
      </c>
      <c r="F141" s="104">
        <v>2019</v>
      </c>
      <c r="G141" s="104">
        <v>2020</v>
      </c>
      <c r="H141" s="104">
        <v>2021</v>
      </c>
      <c r="I141" s="104">
        <v>2022</v>
      </c>
      <c r="J141" s="99"/>
      <c r="K141" s="94"/>
      <c r="L141" s="95"/>
      <c r="N141" s="109"/>
    </row>
    <row r="142" spans="1:14" s="97" customFormat="1" ht="15">
      <c r="A142" s="96" t="s">
        <v>257</v>
      </c>
      <c r="B142" s="94"/>
      <c r="C142" s="105"/>
      <c r="D142" s="105"/>
      <c r="E142" s="105"/>
      <c r="F142" s="105"/>
      <c r="G142" s="105"/>
      <c r="H142" s="105"/>
      <c r="I142" s="105"/>
      <c r="J142" s="105"/>
      <c r="K142" s="105"/>
      <c r="L142" s="106"/>
      <c r="N142" s="109"/>
    </row>
    <row r="143" spans="1:14" s="97" customFormat="1" ht="15">
      <c r="A143" s="94" t="s">
        <v>258</v>
      </c>
      <c r="B143" s="94"/>
      <c r="C143" s="107"/>
      <c r="D143" s="107"/>
      <c r="E143" s="107">
        <v>2</v>
      </c>
      <c r="F143" s="107"/>
      <c r="G143" s="107"/>
      <c r="H143" s="107"/>
      <c r="I143" s="107"/>
      <c r="J143" s="101"/>
      <c r="K143" s="107"/>
      <c r="L143" s="95" t="s">
        <v>259</v>
      </c>
      <c r="N143" s="109"/>
    </row>
    <row r="144" spans="1:14" s="97" customFormat="1" ht="15">
      <c r="A144" s="94" t="s">
        <v>260</v>
      </c>
      <c r="B144" s="94"/>
      <c r="C144" s="94"/>
      <c r="D144" s="94"/>
      <c r="E144" s="94"/>
      <c r="F144" s="94"/>
      <c r="G144" s="94"/>
      <c r="H144" s="94"/>
      <c r="I144" s="94"/>
      <c r="J144" s="99"/>
      <c r="K144" s="94"/>
      <c r="L144" s="95" t="s">
        <v>259</v>
      </c>
      <c r="N144" s="109"/>
    </row>
    <row r="145" spans="1:14" s="97" customFormat="1" ht="15">
      <c r="A145" s="94" t="s">
        <v>261</v>
      </c>
      <c r="B145" s="94"/>
      <c r="C145" s="94"/>
      <c r="D145" s="94"/>
      <c r="E145" s="94"/>
      <c r="F145" s="94"/>
      <c r="G145" s="94"/>
      <c r="H145" s="94"/>
      <c r="I145" s="94"/>
      <c r="J145" s="99"/>
      <c r="K145" s="94"/>
      <c r="L145" s="95" t="s">
        <v>259</v>
      </c>
      <c r="N145" s="109"/>
    </row>
    <row r="146" spans="1:14" s="97" customFormat="1" ht="15">
      <c r="A146" s="94" t="s">
        <v>262</v>
      </c>
      <c r="B146" s="94"/>
      <c r="C146" s="94"/>
      <c r="D146" s="94"/>
      <c r="E146" s="94"/>
      <c r="F146" s="94"/>
      <c r="G146" s="94"/>
      <c r="H146" s="94"/>
      <c r="I146" s="94"/>
      <c r="J146" s="99"/>
      <c r="K146" s="94"/>
      <c r="L146" s="95" t="s">
        <v>259</v>
      </c>
      <c r="N146" s="109"/>
    </row>
    <row r="147" spans="1:14" s="97" customFormat="1" ht="15">
      <c r="A147" s="94" t="s">
        <v>263</v>
      </c>
      <c r="B147" s="94"/>
      <c r="C147" s="94"/>
      <c r="D147" s="94"/>
      <c r="E147" s="94"/>
      <c r="F147" s="94"/>
      <c r="G147" s="94"/>
      <c r="H147" s="94"/>
      <c r="I147" s="94"/>
      <c r="J147" s="99"/>
      <c r="K147" s="94"/>
      <c r="L147" s="95" t="s">
        <v>259</v>
      </c>
      <c r="N147" s="109"/>
    </row>
    <row r="148" spans="1:14" s="97" customFormat="1" ht="15">
      <c r="A148" s="94" t="s">
        <v>264</v>
      </c>
      <c r="B148" s="94"/>
      <c r="C148" s="94"/>
      <c r="D148" s="94"/>
      <c r="E148" s="100"/>
      <c r="F148" s="100"/>
      <c r="G148" s="100"/>
      <c r="H148" s="100"/>
      <c r="I148" s="100"/>
      <c r="J148" s="99"/>
      <c r="K148" s="94"/>
      <c r="L148" s="95" t="s">
        <v>259</v>
      </c>
      <c r="N148" s="109"/>
    </row>
    <row r="149" spans="1:14" s="97" customFormat="1" ht="15">
      <c r="A149" s="96" t="s">
        <v>265</v>
      </c>
      <c r="B149" s="94"/>
      <c r="C149" s="94"/>
      <c r="D149" s="94"/>
      <c r="E149" s="107">
        <f>SUM(E143:E148)</f>
        <v>2</v>
      </c>
      <c r="F149" s="107">
        <f t="shared" ref="F149:I149" si="0">SUM(F143:F148)</f>
        <v>0</v>
      </c>
      <c r="G149" s="107">
        <f t="shared" si="0"/>
        <v>0</v>
      </c>
      <c r="H149" s="107">
        <f t="shared" si="0"/>
        <v>0</v>
      </c>
      <c r="I149" s="107">
        <f t="shared" si="0"/>
        <v>0</v>
      </c>
      <c r="J149" s="99"/>
      <c r="K149" s="94"/>
      <c r="L149" s="95" t="s">
        <v>259</v>
      </c>
      <c r="N149" s="109"/>
    </row>
    <row r="150" spans="1:14" s="97" customFormat="1" ht="15">
      <c r="A150" s="96" t="s">
        <v>266</v>
      </c>
      <c r="B150" s="94"/>
      <c r="C150" s="94"/>
      <c r="D150" s="94"/>
      <c r="E150" s="100"/>
      <c r="F150" s="100"/>
      <c r="G150" s="100"/>
      <c r="H150" s="100"/>
      <c r="I150" s="100"/>
      <c r="J150" s="99"/>
      <c r="K150" s="94"/>
      <c r="L150" s="95" t="s">
        <v>259</v>
      </c>
      <c r="N150" s="109"/>
    </row>
    <row r="151" spans="1:14" s="97" customFormat="1" ht="15.75" thickBot="1">
      <c r="A151" s="96" t="s">
        <v>267</v>
      </c>
      <c r="B151" s="94"/>
      <c r="C151" s="94"/>
      <c r="D151" s="94"/>
      <c r="E151" s="102">
        <f>E149+E150</f>
        <v>2</v>
      </c>
      <c r="F151" s="102">
        <f t="shared" ref="F151:I151" si="1">F149+F150</f>
        <v>0</v>
      </c>
      <c r="G151" s="102">
        <f t="shared" si="1"/>
        <v>0</v>
      </c>
      <c r="H151" s="102">
        <f t="shared" si="1"/>
        <v>0</v>
      </c>
      <c r="I151" s="102">
        <f t="shared" si="1"/>
        <v>0</v>
      </c>
      <c r="J151" s="99"/>
      <c r="K151" s="94"/>
      <c r="L151" s="95" t="s">
        <v>268</v>
      </c>
      <c r="N151" s="109"/>
    </row>
    <row r="152" spans="1:14" s="97" customFormat="1" ht="15.75" thickTop="1">
      <c r="A152" s="94"/>
      <c r="B152" s="94"/>
      <c r="C152" s="94"/>
      <c r="D152" s="94"/>
      <c r="E152" s="94"/>
      <c r="F152" s="94"/>
      <c r="G152" s="94"/>
      <c r="H152" s="94"/>
      <c r="I152" s="94"/>
      <c r="J152" s="99"/>
      <c r="K152" s="94"/>
      <c r="L152" s="95"/>
      <c r="N152" s="109"/>
    </row>
    <row r="153" spans="1:14" s="97" customFormat="1" ht="39" customHeight="1">
      <c r="A153" s="393" t="s">
        <v>269</v>
      </c>
      <c r="B153" s="393"/>
      <c r="C153" s="393"/>
      <c r="D153" s="393"/>
      <c r="E153" s="103"/>
      <c r="F153" s="103"/>
      <c r="G153" s="103"/>
      <c r="H153" s="103"/>
      <c r="I153" s="103"/>
      <c r="J153" s="99"/>
      <c r="K153" s="94"/>
      <c r="L153" s="95" t="s">
        <v>270</v>
      </c>
      <c r="N153" s="109"/>
    </row>
    <row r="154" spans="1:14" s="97" customFormat="1" ht="15">
      <c r="A154" s="94"/>
      <c r="B154" s="94"/>
      <c r="C154" s="94"/>
      <c r="D154" s="94"/>
      <c r="E154" s="103"/>
      <c r="F154" s="103"/>
      <c r="G154" s="103"/>
      <c r="H154" s="103"/>
      <c r="I154" s="103"/>
      <c r="J154" s="99"/>
      <c r="K154" s="94"/>
      <c r="L154" s="95"/>
      <c r="N154" s="109"/>
    </row>
    <row r="155" spans="1:14" s="97" customFormat="1" ht="26.25" customHeight="1">
      <c r="A155" s="393" t="s">
        <v>271</v>
      </c>
      <c r="B155" s="393"/>
      <c r="C155" s="393"/>
      <c r="D155" s="393"/>
      <c r="E155" s="103"/>
      <c r="F155" s="103"/>
      <c r="G155" s="103"/>
      <c r="H155" s="103"/>
      <c r="I155" s="103"/>
      <c r="J155" s="99"/>
      <c r="K155" s="94"/>
      <c r="L155" s="95" t="s">
        <v>272</v>
      </c>
      <c r="N155" s="109"/>
    </row>
    <row r="156" spans="1:14" s="97" customFormat="1" ht="15">
      <c r="A156" s="94"/>
      <c r="B156" s="94"/>
      <c r="C156" s="94"/>
      <c r="D156" s="94"/>
      <c r="E156" s="94"/>
      <c r="F156" s="94"/>
      <c r="G156" s="94"/>
      <c r="H156" s="94"/>
      <c r="I156" s="94"/>
      <c r="J156" s="99"/>
      <c r="K156" s="94"/>
      <c r="L156" s="95"/>
      <c r="N156" s="109"/>
    </row>
    <row r="157" spans="1:14" s="97" customFormat="1" ht="18" customHeight="1">
      <c r="A157" s="96" t="s">
        <v>71</v>
      </c>
      <c r="B157" s="94"/>
      <c r="C157" s="94"/>
      <c r="D157" s="94"/>
      <c r="E157" s="107">
        <v>2</v>
      </c>
      <c r="F157" s="107"/>
      <c r="G157" s="107"/>
      <c r="H157" s="107"/>
      <c r="I157" s="107"/>
      <c r="J157" s="99"/>
      <c r="K157" s="94"/>
      <c r="L157" s="95" t="s">
        <v>273</v>
      </c>
      <c r="N157" s="109"/>
    </row>
    <row r="158" spans="1:14" s="97" customFormat="1" ht="15">
      <c r="A158" s="94"/>
      <c r="B158" s="94"/>
      <c r="C158" s="94"/>
      <c r="D158" s="94"/>
      <c r="E158" s="94"/>
      <c r="F158" s="94"/>
      <c r="G158" s="94"/>
      <c r="H158" s="94"/>
      <c r="I158" s="94"/>
      <c r="J158" s="99"/>
      <c r="K158" s="94"/>
      <c r="L158" s="95"/>
      <c r="N158" s="109"/>
    </row>
    <row r="159" spans="1:14" s="97" customFormat="1" ht="45" customHeight="1">
      <c r="A159" s="393" t="s">
        <v>274</v>
      </c>
      <c r="B159" s="381"/>
      <c r="C159" s="381"/>
      <c r="D159" s="381"/>
      <c r="E159" s="108">
        <f>E155/E157</f>
        <v>0</v>
      </c>
      <c r="F159" s="108" t="e">
        <f t="shared" ref="F159:I159" si="2">F155/F157</f>
        <v>#DIV/0!</v>
      </c>
      <c r="G159" s="108" t="e">
        <f t="shared" si="2"/>
        <v>#DIV/0!</v>
      </c>
      <c r="H159" s="108" t="e">
        <f t="shared" si="2"/>
        <v>#DIV/0!</v>
      </c>
      <c r="I159" s="108" t="e">
        <f t="shared" si="2"/>
        <v>#DIV/0!</v>
      </c>
      <c r="J159" s="99"/>
      <c r="K159" s="94"/>
      <c r="L159" s="95" t="s">
        <v>275</v>
      </c>
      <c r="N159" s="109"/>
    </row>
    <row r="160" spans="1:14" s="97" customFormat="1" ht="15">
      <c r="A160" s="94"/>
      <c r="B160" s="94"/>
      <c r="C160" s="94"/>
      <c r="D160" s="94"/>
      <c r="E160" s="94"/>
      <c r="F160" s="94"/>
      <c r="G160" s="94"/>
      <c r="H160" s="94"/>
      <c r="I160" s="94"/>
      <c r="J160" s="99"/>
      <c r="K160" s="94"/>
      <c r="L160" s="95"/>
      <c r="N160" s="109"/>
    </row>
    <row r="161" spans="1:14" s="97" customFormat="1" ht="17.25" customHeight="1">
      <c r="A161" s="96" t="s">
        <v>73</v>
      </c>
      <c r="B161" s="94"/>
      <c r="C161" s="94"/>
      <c r="D161" s="94"/>
      <c r="E161" s="94"/>
      <c r="F161" s="94"/>
      <c r="G161" s="94"/>
      <c r="H161" s="94"/>
      <c r="I161" s="94"/>
      <c r="J161" s="99"/>
      <c r="K161" s="94"/>
      <c r="L161" s="94"/>
      <c r="N161" s="109"/>
    </row>
    <row r="162" spans="1:14" s="97" customFormat="1" ht="15">
      <c r="A162" s="96"/>
      <c r="B162" s="94"/>
      <c r="C162" s="94"/>
      <c r="D162" s="94"/>
      <c r="E162" s="94"/>
      <c r="F162" s="94"/>
      <c r="G162" s="94"/>
      <c r="H162" s="94"/>
      <c r="I162" s="94"/>
      <c r="J162" s="99"/>
      <c r="K162" s="94"/>
      <c r="L162" s="94"/>
      <c r="N162" s="109"/>
    </row>
    <row r="163" spans="1:14" s="97" customFormat="1" ht="27.75" customHeight="1">
      <c r="A163" s="381" t="s">
        <v>276</v>
      </c>
      <c r="B163" s="381"/>
      <c r="C163" s="381"/>
      <c r="D163" s="381"/>
      <c r="E163" s="381"/>
      <c r="F163" s="381"/>
      <c r="G163" s="381"/>
      <c r="H163" s="381"/>
      <c r="I163" s="381"/>
      <c r="J163" s="99"/>
      <c r="K163" s="94"/>
      <c r="L163" s="95">
        <v>171</v>
      </c>
      <c r="N163" s="109"/>
    </row>
    <row r="164" spans="1:14" s="97" customFormat="1" ht="15">
      <c r="A164" s="94"/>
      <c r="B164" s="94"/>
      <c r="C164" s="94"/>
      <c r="D164" s="94"/>
      <c r="E164" s="94"/>
      <c r="F164" s="94"/>
      <c r="G164" s="94"/>
      <c r="H164" s="94"/>
      <c r="I164" s="94"/>
      <c r="J164" s="99"/>
      <c r="K164" s="94"/>
      <c r="L164" s="95"/>
      <c r="N164" s="109"/>
    </row>
    <row r="165" spans="1:14" s="9" customFormat="1" ht="15">
      <c r="A165" s="381" t="s">
        <v>76</v>
      </c>
      <c r="B165" s="381"/>
      <c r="C165" s="381"/>
      <c r="D165" s="381"/>
      <c r="E165" s="381"/>
      <c r="F165" s="381"/>
      <c r="G165" s="381"/>
      <c r="H165" s="381"/>
      <c r="I165" s="381"/>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381" t="s">
        <v>77</v>
      </c>
      <c r="B167" s="381"/>
      <c r="C167" s="381"/>
      <c r="D167" s="381"/>
      <c r="E167" s="381"/>
      <c r="F167" s="381"/>
      <c r="G167" s="381"/>
      <c r="H167" s="381"/>
      <c r="I167" s="381"/>
      <c r="J167" s="21"/>
      <c r="K167" s="2"/>
      <c r="L167" s="3"/>
      <c r="N167" s="8"/>
    </row>
    <row r="168" spans="1:14" s="97" customFormat="1" ht="15">
      <c r="A168" s="98"/>
      <c r="B168" s="98"/>
      <c r="C168" s="98"/>
      <c r="D168" s="98"/>
      <c r="E168" s="98"/>
      <c r="F168" s="98"/>
      <c r="G168" s="98"/>
      <c r="H168" s="98"/>
      <c r="I168" s="98"/>
      <c r="J168" s="99"/>
      <c r="K168" s="94"/>
      <c r="L168" s="95"/>
      <c r="N168" s="109"/>
    </row>
    <row r="169" spans="1:14" s="97" customFormat="1" ht="70.5" customHeight="1">
      <c r="A169" s="381" t="s">
        <v>78</v>
      </c>
      <c r="B169" s="381"/>
      <c r="C169" s="381"/>
      <c r="D169" s="381"/>
      <c r="E169" s="381"/>
      <c r="F169" s="381"/>
      <c r="G169" s="381"/>
      <c r="H169" s="381"/>
      <c r="I169" s="386"/>
      <c r="J169" s="99"/>
      <c r="K169" s="94"/>
      <c r="L169" s="95">
        <v>171</v>
      </c>
      <c r="N169" s="109"/>
    </row>
    <row r="170" spans="1:14">
      <c r="A170" s="5"/>
      <c r="J170" s="21"/>
      <c r="L170" s="2"/>
    </row>
  </sheetData>
  <mergeCells count="55">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 ref="A165:I165"/>
    <mergeCell ref="A167:I167"/>
    <mergeCell ref="A134:I134"/>
    <mergeCell ref="A163:I163"/>
    <mergeCell ref="A169:I169"/>
    <mergeCell ref="A138:I138"/>
    <mergeCell ref="A139:I139"/>
    <mergeCell ref="A153:D153"/>
    <mergeCell ref="A155:D155"/>
    <mergeCell ref="A159:D159"/>
    <mergeCell ref="A137:I137"/>
    <mergeCell ref="A90:I90"/>
    <mergeCell ref="A92:I92"/>
    <mergeCell ref="A94:I94"/>
    <mergeCell ref="D96:E96"/>
    <mergeCell ref="F96:G96"/>
    <mergeCell ref="H96:I96"/>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27:I27"/>
    <mergeCell ref="B3:I3"/>
    <mergeCell ref="B8:I8"/>
    <mergeCell ref="B11:I11"/>
    <mergeCell ref="B14:I14"/>
    <mergeCell ref="B17:I1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Q55"/>
  <sheetViews>
    <sheetView workbookViewId="0">
      <pane xSplit="1" ySplit="3" topLeftCell="CQ27" activePane="bottomRight" state="frozen"/>
      <selection pane="topRight" activeCell="B1" sqref="B1"/>
      <selection pane="bottomLeft" activeCell="A4" sqref="A4"/>
      <selection pane="bottomRight" activeCell="CW52" sqref="CW52"/>
    </sheetView>
  </sheetViews>
  <sheetFormatPr defaultRowHeight="12.75"/>
  <cols>
    <col min="1" max="1" width="43.28515625" style="94" bestFit="1" customWidth="1"/>
    <col min="2" max="3" width="9.85546875" style="83" bestFit="1" customWidth="1"/>
    <col min="4" max="4" width="16.5703125" style="83" bestFit="1" customWidth="1"/>
    <col min="5" max="5" width="16.85546875" style="94" bestFit="1" customWidth="1"/>
    <col min="6" max="6" width="16.85546875" style="94" customWidth="1"/>
    <col min="7" max="7" width="16.85546875" style="94" hidden="1" customWidth="1"/>
    <col min="8" max="8" width="14.28515625" style="94" bestFit="1" customWidth="1"/>
    <col min="9" max="9" width="15.140625" style="94" customWidth="1"/>
    <col min="10" max="10" width="14.28515625" style="94" customWidth="1"/>
    <col min="11" max="11" width="17.42578125" style="94" customWidth="1"/>
    <col min="12" max="12" width="15" style="94" bestFit="1" customWidth="1"/>
    <col min="13" max="13" width="15" style="94" hidden="1" customWidth="1"/>
    <col min="14" max="15" width="15" style="94" bestFit="1" customWidth="1"/>
    <col min="16" max="16" width="16.85546875" style="94" bestFit="1" customWidth="1"/>
    <col min="17" max="17" width="13" style="94" customWidth="1"/>
    <col min="18" max="18" width="16.42578125" style="94" customWidth="1"/>
    <col min="19" max="19" width="20.28515625" style="94" customWidth="1"/>
    <col min="20" max="21" width="17.42578125" style="94" customWidth="1"/>
    <col min="22" max="22" width="18.42578125" style="94" customWidth="1"/>
    <col min="23" max="24" width="16.28515625" style="94" customWidth="1"/>
    <col min="25" max="25" width="14.28515625" style="94" customWidth="1"/>
    <col min="26" max="26" width="12" style="94" customWidth="1"/>
    <col min="27" max="27" width="19" style="94" customWidth="1"/>
    <col min="28" max="28" width="15.42578125" style="94" customWidth="1"/>
    <col min="29" max="29" width="18.5703125" style="94" customWidth="1"/>
    <col min="30" max="30" width="24.7109375" style="94" hidden="1" customWidth="1"/>
    <col min="31" max="31" width="18.42578125" style="94" customWidth="1"/>
    <col min="32" max="33" width="16.5703125" style="94" customWidth="1"/>
    <col min="34" max="34" width="17.85546875" style="94" customWidth="1"/>
    <col min="35" max="35" width="15.28515625" style="94" customWidth="1"/>
    <col min="36" max="36" width="16.85546875" style="94" customWidth="1"/>
    <col min="37" max="37" width="17.42578125" style="94" customWidth="1"/>
    <col min="38" max="38" width="19.140625" style="94" customWidth="1"/>
    <col min="39" max="39" width="17.42578125" style="94" customWidth="1"/>
    <col min="40" max="40" width="15.85546875" style="94" customWidth="1"/>
    <col min="41" max="41" width="23.85546875" style="94" customWidth="1"/>
    <col min="42" max="44" width="24.42578125" style="94" customWidth="1"/>
    <col min="45" max="46" width="24.42578125" style="94" hidden="1" customWidth="1"/>
    <col min="47" max="51" width="24.7109375" style="94" customWidth="1"/>
    <col min="52" max="53" width="24.7109375" style="94" hidden="1" customWidth="1"/>
    <col min="54" max="57" width="25.7109375" style="94" customWidth="1"/>
    <col min="58" max="59" width="25.7109375" style="94" hidden="1" customWidth="1"/>
    <col min="60" max="62" width="27.140625" style="94" customWidth="1"/>
    <col min="63" max="64" width="27.140625" style="94" hidden="1" customWidth="1"/>
    <col min="65" max="65" width="17.42578125" style="94" customWidth="1"/>
    <col min="66" max="66" width="18.85546875" style="94" hidden="1" customWidth="1"/>
    <col min="67" max="67" width="26.28515625" style="94" hidden="1" customWidth="1"/>
    <col min="68" max="68" width="19.140625" style="94" hidden="1" customWidth="1"/>
    <col min="69" max="69" width="15.85546875" style="94" customWidth="1"/>
    <col min="70" max="70" width="12" style="94" customWidth="1"/>
    <col min="71" max="71" width="13.28515625" style="94" customWidth="1"/>
    <col min="72" max="72" width="13.7109375" style="94" customWidth="1"/>
    <col min="73" max="73" width="26.140625" style="94" customWidth="1"/>
    <col min="74" max="74" width="20.140625" style="94" customWidth="1"/>
    <col min="75" max="75" width="22.42578125" style="94" customWidth="1"/>
    <col min="76" max="76" width="20.42578125" style="94" customWidth="1"/>
    <col min="77" max="81" width="14" style="94" bestFit="1" customWidth="1"/>
    <col min="82" max="82" width="15" style="94" bestFit="1" customWidth="1"/>
    <col min="83" max="84" width="26.140625" style="94" customWidth="1"/>
    <col min="85" max="85" width="20.42578125" style="94" customWidth="1"/>
    <col min="86" max="86" width="21" style="94" customWidth="1"/>
    <col min="87" max="87" width="19.42578125" style="94" customWidth="1"/>
    <col min="88" max="88" width="18.85546875" style="94" customWidth="1"/>
    <col min="89" max="89" width="18.5703125" style="94" customWidth="1"/>
    <col min="90" max="93" width="19.5703125" style="94" customWidth="1"/>
    <col min="94" max="94" width="18.5703125" style="94" customWidth="1"/>
    <col min="95" max="95" width="19.28515625" style="94" customWidth="1"/>
    <col min="96" max="96" width="15.7109375" style="94" bestFit="1" customWidth="1"/>
    <col min="97" max="97" width="14.28515625" style="94" bestFit="1" customWidth="1"/>
    <col min="98" max="98" width="7.7109375" style="94" customWidth="1"/>
    <col min="99" max="99" width="9.140625" style="94"/>
    <col min="100" max="100" width="19.28515625" style="78" customWidth="1"/>
    <col min="101" max="101" width="11.140625" style="94" bestFit="1" customWidth="1"/>
    <col min="102" max="102" width="12" style="94" bestFit="1" customWidth="1"/>
    <col min="103" max="103" width="9.85546875" style="94" bestFit="1" customWidth="1"/>
    <col min="104" max="104" width="11.140625" style="94" customWidth="1"/>
    <col min="105" max="110" width="9.140625" style="94"/>
    <col min="111" max="111" width="10.85546875" style="94" customWidth="1"/>
    <col min="112" max="112" width="11.85546875" style="94" customWidth="1"/>
    <col min="113" max="113" width="12" style="94" customWidth="1"/>
    <col min="114" max="114" width="11.28515625" style="94" customWidth="1"/>
    <col min="115" max="16384" width="9.140625" style="94"/>
  </cols>
  <sheetData>
    <row r="1" spans="1:121" ht="22.5" customHeight="1">
      <c r="A1" s="282"/>
      <c r="B1" s="401" t="s">
        <v>85</v>
      </c>
      <c r="C1" s="402"/>
      <c r="D1" s="403"/>
      <c r="E1" s="398" t="s">
        <v>16</v>
      </c>
      <c r="F1" s="399"/>
      <c r="G1" s="399"/>
      <c r="H1" s="399"/>
      <c r="I1" s="399"/>
      <c r="J1" s="399"/>
      <c r="K1" s="399"/>
      <c r="L1" s="399"/>
      <c r="M1" s="399"/>
      <c r="N1" s="399"/>
      <c r="O1" s="399"/>
      <c r="P1" s="400"/>
      <c r="Q1" s="398" t="s">
        <v>86</v>
      </c>
      <c r="R1" s="399"/>
      <c r="S1" s="399"/>
      <c r="T1" s="399"/>
      <c r="U1" s="399"/>
      <c r="V1" s="399"/>
      <c r="W1" s="399"/>
      <c r="X1" s="399"/>
      <c r="Y1" s="399"/>
      <c r="Z1" s="399"/>
      <c r="AA1" s="398" t="s">
        <v>87</v>
      </c>
      <c r="AB1" s="399"/>
      <c r="AC1" s="400"/>
      <c r="AD1" s="340"/>
      <c r="AE1" s="398" t="s">
        <v>88</v>
      </c>
      <c r="AF1" s="399"/>
      <c r="AG1" s="399"/>
      <c r="AH1" s="400"/>
      <c r="AI1" s="407" t="s">
        <v>394</v>
      </c>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9"/>
      <c r="BN1" s="410" t="s">
        <v>90</v>
      </c>
      <c r="BO1" s="411"/>
      <c r="BP1" s="412"/>
      <c r="BQ1" s="398" t="s">
        <v>91</v>
      </c>
      <c r="BR1" s="399"/>
      <c r="BS1" s="399"/>
      <c r="BT1" s="399"/>
      <c r="BU1" s="399"/>
      <c r="BV1" s="399"/>
      <c r="BW1" s="399"/>
      <c r="BX1" s="400"/>
      <c r="BY1" s="398" t="s">
        <v>92</v>
      </c>
      <c r="BZ1" s="399"/>
      <c r="CA1" s="399"/>
      <c r="CB1" s="399"/>
      <c r="CC1" s="399"/>
      <c r="CD1" s="399"/>
      <c r="CE1" s="208" t="s">
        <v>395</v>
      </c>
      <c r="CF1" s="337"/>
      <c r="CG1" s="404" t="s">
        <v>396</v>
      </c>
      <c r="CH1" s="405"/>
      <c r="CI1" s="405"/>
      <c r="CJ1" s="405"/>
      <c r="CK1" s="405"/>
      <c r="CL1" s="405"/>
      <c r="CM1" s="405"/>
      <c r="CN1" s="405"/>
      <c r="CO1" s="405"/>
      <c r="CP1" s="405"/>
      <c r="CQ1" s="406"/>
      <c r="CW1" s="397" t="s">
        <v>552</v>
      </c>
      <c r="CX1" s="397"/>
      <c r="CY1" s="397"/>
      <c r="CZ1" s="397"/>
      <c r="DA1" s="397"/>
      <c r="DB1" s="397"/>
      <c r="DC1" s="397"/>
      <c r="DD1" s="397"/>
      <c r="DE1" s="397"/>
      <c r="DF1" s="397"/>
    </row>
    <row r="2" spans="1:121" ht="78.75" customHeight="1" thickBot="1">
      <c r="A2" s="283" t="s">
        <v>95</v>
      </c>
      <c r="B2" s="273" t="s">
        <v>96</v>
      </c>
      <c r="C2" s="274" t="s">
        <v>97</v>
      </c>
      <c r="D2" s="188" t="s">
        <v>19</v>
      </c>
      <c r="E2" s="187" t="s">
        <v>98</v>
      </c>
      <c r="F2" s="186" t="s">
        <v>129</v>
      </c>
      <c r="G2" s="186"/>
      <c r="H2" s="186" t="s">
        <v>99</v>
      </c>
      <c r="I2" s="186" t="s">
        <v>100</v>
      </c>
      <c r="J2" s="186" t="s">
        <v>101</v>
      </c>
      <c r="K2" s="186" t="s">
        <v>102</v>
      </c>
      <c r="L2" s="186" t="s">
        <v>103</v>
      </c>
      <c r="M2" s="186" t="s">
        <v>388</v>
      </c>
      <c r="N2" s="186" t="s">
        <v>104</v>
      </c>
      <c r="O2" s="186" t="s">
        <v>105</v>
      </c>
      <c r="P2" s="185" t="s">
        <v>106</v>
      </c>
      <c r="Q2" s="187" t="s">
        <v>98</v>
      </c>
      <c r="R2" s="186" t="s">
        <v>104</v>
      </c>
      <c r="S2" s="186" t="s">
        <v>107</v>
      </c>
      <c r="T2" s="186" t="s">
        <v>108</v>
      </c>
      <c r="U2" s="186" t="s">
        <v>449</v>
      </c>
      <c r="V2" s="186" t="s">
        <v>450</v>
      </c>
      <c r="W2" s="186" t="s">
        <v>110</v>
      </c>
      <c r="X2" s="186" t="s">
        <v>451</v>
      </c>
      <c r="Y2" s="186" t="s">
        <v>111</v>
      </c>
      <c r="Z2" s="186" t="s">
        <v>106</v>
      </c>
      <c r="AA2" s="187" t="s">
        <v>98</v>
      </c>
      <c r="AB2" s="186" t="s">
        <v>112</v>
      </c>
      <c r="AC2" s="212" t="s">
        <v>106</v>
      </c>
      <c r="AD2" s="186" t="s">
        <v>113</v>
      </c>
      <c r="AE2" s="187" t="s">
        <v>114</v>
      </c>
      <c r="AF2" s="186" t="s">
        <v>115</v>
      </c>
      <c r="AG2" s="186" t="s">
        <v>116</v>
      </c>
      <c r="AH2" s="185" t="s">
        <v>117</v>
      </c>
      <c r="AI2" s="187" t="s">
        <v>99</v>
      </c>
      <c r="AJ2" s="186" t="s">
        <v>118</v>
      </c>
      <c r="AK2" s="186" t="s">
        <v>119</v>
      </c>
      <c r="AL2" s="186" t="s">
        <v>120</v>
      </c>
      <c r="AM2" s="186" t="s">
        <v>110</v>
      </c>
      <c r="AN2" s="186" t="s">
        <v>121</v>
      </c>
      <c r="AO2" s="186" t="s">
        <v>365</v>
      </c>
      <c r="AP2" s="186" t="s">
        <v>368</v>
      </c>
      <c r="AQ2" s="186" t="s">
        <v>369</v>
      </c>
      <c r="AR2" s="186" t="s">
        <v>370</v>
      </c>
      <c r="AS2" s="186" t="s">
        <v>371</v>
      </c>
      <c r="AT2" s="186" t="s">
        <v>372</v>
      </c>
      <c r="AU2" s="186" t="s">
        <v>364</v>
      </c>
      <c r="AV2" s="186" t="s">
        <v>366</v>
      </c>
      <c r="AW2" s="186" t="s">
        <v>373</v>
      </c>
      <c r="AX2" s="186" t="s">
        <v>374</v>
      </c>
      <c r="AY2" s="186" t="s">
        <v>375</v>
      </c>
      <c r="AZ2" s="186" t="s">
        <v>376</v>
      </c>
      <c r="BA2" s="186" t="s">
        <v>377</v>
      </c>
      <c r="BB2" s="186" t="s">
        <v>367</v>
      </c>
      <c r="BC2" s="186" t="s">
        <v>378</v>
      </c>
      <c r="BD2" s="186" t="s">
        <v>379</v>
      </c>
      <c r="BE2" s="186" t="s">
        <v>380</v>
      </c>
      <c r="BF2" s="186" t="s">
        <v>381</v>
      </c>
      <c r="BG2" s="186" t="s">
        <v>382</v>
      </c>
      <c r="BH2" s="186" t="s">
        <v>383</v>
      </c>
      <c r="BI2" s="186" t="s">
        <v>384</v>
      </c>
      <c r="BJ2" s="186" t="s">
        <v>385</v>
      </c>
      <c r="BK2" s="186" t="s">
        <v>386</v>
      </c>
      <c r="BL2" s="186" t="s">
        <v>387</v>
      </c>
      <c r="BM2" s="185" t="s">
        <v>89</v>
      </c>
      <c r="BN2" s="186" t="s">
        <v>125</v>
      </c>
      <c r="BO2" s="186" t="s">
        <v>126</v>
      </c>
      <c r="BP2" s="185" t="s">
        <v>127</v>
      </c>
      <c r="BQ2" s="187" t="s">
        <v>157</v>
      </c>
      <c r="BR2" s="186" t="s">
        <v>158</v>
      </c>
      <c r="BS2" s="186" t="s">
        <v>159</v>
      </c>
      <c r="BT2" s="186" t="s">
        <v>160</v>
      </c>
      <c r="BU2" s="186" t="s">
        <v>390</v>
      </c>
      <c r="BV2" s="186" t="s">
        <v>391</v>
      </c>
      <c r="BW2" s="186" t="s">
        <v>128</v>
      </c>
      <c r="BX2" s="185" t="s">
        <v>392</v>
      </c>
      <c r="BY2" s="187" t="s">
        <v>132</v>
      </c>
      <c r="BZ2" s="186" t="s">
        <v>133</v>
      </c>
      <c r="CA2" s="186" t="s">
        <v>134</v>
      </c>
      <c r="CB2" s="186" t="s">
        <v>135</v>
      </c>
      <c r="CC2" s="186" t="s">
        <v>136</v>
      </c>
      <c r="CD2" s="186" t="s">
        <v>63</v>
      </c>
      <c r="CE2" s="185" t="s">
        <v>393</v>
      </c>
      <c r="CF2" s="338" t="s">
        <v>453</v>
      </c>
      <c r="CG2" s="209" t="s">
        <v>398</v>
      </c>
      <c r="CH2" s="209" t="s">
        <v>454</v>
      </c>
      <c r="CI2" s="209" t="s">
        <v>452</v>
      </c>
      <c r="CJ2" s="209" t="s">
        <v>583</v>
      </c>
      <c r="CK2" s="209" t="s">
        <v>582</v>
      </c>
      <c r="CL2" s="209" t="s">
        <v>584</v>
      </c>
      <c r="CM2" s="209" t="s">
        <v>637</v>
      </c>
      <c r="CN2" s="209" t="s">
        <v>638</v>
      </c>
      <c r="CO2" s="209" t="s">
        <v>639</v>
      </c>
      <c r="CP2" s="186"/>
      <c r="CQ2" s="185" t="s">
        <v>397</v>
      </c>
      <c r="CR2" s="94" t="s">
        <v>348</v>
      </c>
      <c r="CS2" s="94" t="s">
        <v>349</v>
      </c>
      <c r="CT2" s="94" t="s">
        <v>350</v>
      </c>
      <c r="CU2" s="94" t="s">
        <v>59</v>
      </c>
      <c r="CV2" s="78" t="s">
        <v>488</v>
      </c>
      <c r="CW2" s="94" t="s">
        <v>542</v>
      </c>
      <c r="CX2" s="94" t="s">
        <v>543</v>
      </c>
      <c r="CY2" s="94" t="s">
        <v>544</v>
      </c>
      <c r="CZ2" s="94" t="s">
        <v>545</v>
      </c>
      <c r="DA2" s="94" t="s">
        <v>546</v>
      </c>
      <c r="DB2" s="94" t="s">
        <v>547</v>
      </c>
      <c r="DC2" s="94" t="s">
        <v>548</v>
      </c>
      <c r="DD2" s="94" t="s">
        <v>549</v>
      </c>
      <c r="DE2" s="94" t="s">
        <v>550</v>
      </c>
      <c r="DF2" s="94" t="s">
        <v>551</v>
      </c>
      <c r="DG2" s="289" t="s">
        <v>553</v>
      </c>
      <c r="DH2" s="289" t="s">
        <v>554</v>
      </c>
      <c r="DI2" s="289" t="s">
        <v>555</v>
      </c>
      <c r="DJ2" s="289" t="s">
        <v>556</v>
      </c>
      <c r="DK2" s="289" t="s">
        <v>557</v>
      </c>
      <c r="DL2" s="289" t="s">
        <v>558</v>
      </c>
      <c r="DM2" s="289" t="s">
        <v>559</v>
      </c>
      <c r="DN2" s="289" t="s">
        <v>560</v>
      </c>
      <c r="DO2" s="289" t="s">
        <v>561</v>
      </c>
      <c r="DP2" s="289" t="s">
        <v>562</v>
      </c>
    </row>
    <row r="3" spans="1:121" s="281" customFormat="1">
      <c r="A3" s="281">
        <v>1</v>
      </c>
      <c r="B3" s="192">
        <v>2</v>
      </c>
      <c r="C3" s="192">
        <v>3</v>
      </c>
      <c r="D3" s="192">
        <v>4</v>
      </c>
      <c r="E3" s="192">
        <v>5</v>
      </c>
      <c r="F3" s="192">
        <v>6</v>
      </c>
      <c r="G3" s="192">
        <v>7</v>
      </c>
      <c r="H3" s="192">
        <v>8</v>
      </c>
      <c r="I3" s="192">
        <v>9</v>
      </c>
      <c r="J3" s="192">
        <v>10</v>
      </c>
      <c r="K3" s="192">
        <v>11</v>
      </c>
      <c r="L3" s="192">
        <v>12</v>
      </c>
      <c r="M3" s="192">
        <v>13</v>
      </c>
      <c r="N3" s="192">
        <v>14</v>
      </c>
      <c r="O3" s="192">
        <v>15</v>
      </c>
      <c r="P3" s="192">
        <v>16</v>
      </c>
      <c r="Q3" s="192">
        <v>17</v>
      </c>
      <c r="R3" s="192">
        <v>18</v>
      </c>
      <c r="S3" s="192">
        <v>19</v>
      </c>
      <c r="T3" s="192">
        <v>20</v>
      </c>
      <c r="U3" s="192">
        <v>21</v>
      </c>
      <c r="V3" s="192">
        <v>22</v>
      </c>
      <c r="W3" s="192">
        <v>23</v>
      </c>
      <c r="X3" s="192">
        <v>24</v>
      </c>
      <c r="Y3" s="192">
        <v>25</v>
      </c>
      <c r="Z3" s="192">
        <v>26</v>
      </c>
      <c r="AA3" s="192">
        <v>27</v>
      </c>
      <c r="AB3" s="192">
        <v>28</v>
      </c>
      <c r="AC3" s="192">
        <v>29</v>
      </c>
      <c r="AD3" s="192">
        <v>30</v>
      </c>
      <c r="AE3" s="192">
        <v>31</v>
      </c>
      <c r="AF3" s="192">
        <v>32</v>
      </c>
      <c r="AG3" s="192">
        <v>33</v>
      </c>
      <c r="AH3" s="192">
        <v>34</v>
      </c>
      <c r="AI3" s="192">
        <v>35</v>
      </c>
      <c r="AJ3" s="192">
        <v>36</v>
      </c>
      <c r="AK3" s="192">
        <v>37</v>
      </c>
      <c r="AL3" s="192">
        <v>38</v>
      </c>
      <c r="AM3" s="192">
        <v>39</v>
      </c>
      <c r="AN3" s="192">
        <v>40</v>
      </c>
      <c r="AO3" s="192">
        <v>41</v>
      </c>
      <c r="AP3" s="192">
        <v>42</v>
      </c>
      <c r="AQ3" s="192">
        <v>43</v>
      </c>
      <c r="AR3" s="192">
        <v>44</v>
      </c>
      <c r="AS3" s="192">
        <v>45</v>
      </c>
      <c r="AT3" s="192">
        <v>46</v>
      </c>
      <c r="AU3" s="192">
        <v>47</v>
      </c>
      <c r="AV3" s="192">
        <v>48</v>
      </c>
      <c r="AW3" s="192">
        <v>49</v>
      </c>
      <c r="AX3" s="192">
        <v>50</v>
      </c>
      <c r="AY3" s="192">
        <v>51</v>
      </c>
      <c r="AZ3" s="192">
        <v>52</v>
      </c>
      <c r="BA3" s="192">
        <v>53</v>
      </c>
      <c r="BB3" s="192">
        <v>54</v>
      </c>
      <c r="BC3" s="192">
        <v>55</v>
      </c>
      <c r="BD3" s="192">
        <v>56</v>
      </c>
      <c r="BE3" s="192">
        <v>57</v>
      </c>
      <c r="BF3" s="192">
        <v>58</v>
      </c>
      <c r="BG3" s="192">
        <v>59</v>
      </c>
      <c r="BH3" s="192">
        <v>60</v>
      </c>
      <c r="BI3" s="192">
        <v>61</v>
      </c>
      <c r="BJ3" s="192">
        <v>62</v>
      </c>
      <c r="BK3" s="192">
        <v>63</v>
      </c>
      <c r="BL3" s="192">
        <v>64</v>
      </c>
      <c r="BM3" s="192">
        <v>65</v>
      </c>
      <c r="BN3" s="192">
        <v>66</v>
      </c>
      <c r="BO3" s="192">
        <v>67</v>
      </c>
      <c r="BP3" s="192">
        <v>68</v>
      </c>
      <c r="BQ3" s="192">
        <v>69</v>
      </c>
      <c r="BR3" s="192">
        <v>70</v>
      </c>
      <c r="BS3" s="192">
        <v>71</v>
      </c>
      <c r="BT3" s="192">
        <v>72</v>
      </c>
      <c r="BU3" s="192">
        <v>73</v>
      </c>
      <c r="BV3" s="192">
        <v>74</v>
      </c>
      <c r="BW3" s="192">
        <v>75</v>
      </c>
      <c r="BX3" s="192">
        <v>76</v>
      </c>
      <c r="BY3" s="192">
        <v>77</v>
      </c>
      <c r="BZ3" s="192">
        <v>78</v>
      </c>
      <c r="CA3" s="192">
        <v>79</v>
      </c>
      <c r="CB3" s="192">
        <v>80</v>
      </c>
      <c r="CC3" s="192">
        <v>81</v>
      </c>
      <c r="CD3" s="192">
        <v>82</v>
      </c>
      <c r="CE3" s="192">
        <v>83</v>
      </c>
      <c r="CF3" s="192">
        <v>84</v>
      </c>
      <c r="CG3" s="192">
        <v>85</v>
      </c>
      <c r="CH3" s="192">
        <v>86</v>
      </c>
      <c r="CI3" s="192">
        <v>87</v>
      </c>
      <c r="CJ3" s="192">
        <v>88</v>
      </c>
      <c r="CK3" s="192">
        <v>89</v>
      </c>
      <c r="CL3" s="192">
        <v>90</v>
      </c>
      <c r="CM3" s="192">
        <v>91</v>
      </c>
      <c r="CN3" s="192">
        <v>92</v>
      </c>
      <c r="CO3" s="192">
        <v>93</v>
      </c>
      <c r="CP3" s="192">
        <v>94</v>
      </c>
      <c r="CQ3" s="192">
        <v>95</v>
      </c>
      <c r="CR3" s="192">
        <v>96</v>
      </c>
      <c r="CS3" s="192">
        <v>97</v>
      </c>
      <c r="CT3" s="192">
        <v>98</v>
      </c>
      <c r="CU3" s="192">
        <v>99</v>
      </c>
      <c r="CV3" s="192">
        <v>100</v>
      </c>
      <c r="CW3" s="192">
        <v>101</v>
      </c>
      <c r="CX3" s="192">
        <v>102</v>
      </c>
      <c r="CY3" s="192">
        <v>103</v>
      </c>
      <c r="CZ3" s="192">
        <v>104</v>
      </c>
      <c r="DA3" s="192">
        <v>105</v>
      </c>
      <c r="DB3" s="192">
        <v>106</v>
      </c>
      <c r="DC3" s="192">
        <v>107</v>
      </c>
      <c r="DD3" s="192">
        <v>108</v>
      </c>
      <c r="DE3" s="192">
        <v>109</v>
      </c>
      <c r="DF3" s="192">
        <v>110</v>
      </c>
      <c r="DG3" s="192">
        <v>111</v>
      </c>
      <c r="DH3" s="192">
        <v>112</v>
      </c>
      <c r="DI3" s="192">
        <v>113</v>
      </c>
      <c r="DJ3" s="192">
        <v>114</v>
      </c>
      <c r="DK3" s="192">
        <v>115</v>
      </c>
      <c r="DL3" s="192">
        <v>116</v>
      </c>
      <c r="DM3" s="192">
        <v>117</v>
      </c>
      <c r="DN3" s="192">
        <v>118</v>
      </c>
      <c r="DO3" s="192">
        <v>119</v>
      </c>
      <c r="DP3" s="192">
        <v>120</v>
      </c>
      <c r="DQ3" s="192">
        <v>121</v>
      </c>
    </row>
    <row r="4" spans="1:121" s="205" customFormat="1">
      <c r="A4" s="110" t="s">
        <v>289</v>
      </c>
      <c r="B4" s="108">
        <v>8.2582360244756615E-3</v>
      </c>
      <c r="C4" s="108">
        <v>8.7722769157747744E-3</v>
      </c>
      <c r="D4" s="202">
        <f>C4-B4</f>
        <v>5.1404089129911297E-4</v>
      </c>
      <c r="E4" s="78">
        <v>9243021</v>
      </c>
      <c r="F4" s="78">
        <v>534387</v>
      </c>
      <c r="G4" s="78"/>
      <c r="H4" s="78">
        <v>355107</v>
      </c>
      <c r="I4" s="78">
        <v>589746</v>
      </c>
      <c r="J4" s="78">
        <v>0</v>
      </c>
      <c r="K4" s="78">
        <v>-27861</v>
      </c>
      <c r="L4" s="78">
        <v>136628</v>
      </c>
      <c r="M4" s="78"/>
      <c r="N4" s="78">
        <v>-657923</v>
      </c>
      <c r="O4" s="78">
        <f>SUM(F4:N4)</f>
        <v>930084</v>
      </c>
      <c r="P4" s="78">
        <f>O4+E4</f>
        <v>10173105</v>
      </c>
      <c r="Q4" s="205">
        <v>2330058.1146196923</v>
      </c>
      <c r="R4" s="205">
        <v>-657923</v>
      </c>
      <c r="S4" s="205">
        <v>1467034</v>
      </c>
      <c r="T4" s="205">
        <v>0</v>
      </c>
      <c r="U4" s="205">
        <v>165848.64365672413</v>
      </c>
      <c r="V4" s="205">
        <v>672483</v>
      </c>
      <c r="W4" s="205">
        <v>0</v>
      </c>
      <c r="X4" s="205">
        <v>-59309</v>
      </c>
      <c r="Y4" s="205">
        <f>SUM(R4:X4)</f>
        <v>1588133.6436567241</v>
      </c>
      <c r="Z4" s="205">
        <f>Q4+Y4</f>
        <v>3918191.7582764165</v>
      </c>
      <c r="AA4" s="205">
        <f>E4-Q4</f>
        <v>6912962.8853803072</v>
      </c>
      <c r="AB4" s="205">
        <f>-Y4+O4</f>
        <v>-658049.64365672413</v>
      </c>
      <c r="AC4" s="205">
        <f>AA4+AB4</f>
        <v>6254913.2417235831</v>
      </c>
      <c r="AE4" s="205">
        <v>6955406.3818483502</v>
      </c>
      <c r="AF4" s="205">
        <v>5600534.3818483502</v>
      </c>
      <c r="AG4" s="205">
        <v>5329255.3818483502</v>
      </c>
      <c r="AH4" s="205">
        <v>7325899.3818483502</v>
      </c>
      <c r="AI4" s="205">
        <f>H4</f>
        <v>355107</v>
      </c>
      <c r="AJ4" s="205">
        <f>I4</f>
        <v>589746</v>
      </c>
      <c r="AK4" s="205">
        <f>-U4</f>
        <v>-165848.64365672413</v>
      </c>
      <c r="AL4" s="205" t="s">
        <v>347</v>
      </c>
      <c r="AN4" s="205">
        <f>J4</f>
        <v>0</v>
      </c>
      <c r="AO4" s="205">
        <v>-63877</v>
      </c>
      <c r="AP4" s="205">
        <v>-26453</v>
      </c>
      <c r="AQ4" s="205">
        <v>-53147</v>
      </c>
      <c r="AR4" s="205">
        <v>-4567</v>
      </c>
      <c r="AU4" s="78">
        <v>-64651</v>
      </c>
      <c r="AV4" s="78">
        <v>78709</v>
      </c>
      <c r="AW4" s="78">
        <v>-274091</v>
      </c>
      <c r="AX4" s="78">
        <v>-53748</v>
      </c>
      <c r="AY4" s="78">
        <v>22398</v>
      </c>
      <c r="AZ4" s="78"/>
      <c r="BA4" s="78"/>
      <c r="BB4" s="78">
        <v>135730</v>
      </c>
      <c r="BC4" s="78">
        <v>-388417</v>
      </c>
      <c r="BD4" s="78">
        <v>53136</v>
      </c>
      <c r="BE4" s="78">
        <v>117842</v>
      </c>
      <c r="BF4" s="78"/>
      <c r="BG4" s="78"/>
      <c r="BH4" s="205">
        <v>1533</v>
      </c>
      <c r="BI4" s="205">
        <v>33969</v>
      </c>
      <c r="BJ4" s="205">
        <v>-134497</v>
      </c>
      <c r="BM4" s="78">
        <f>SUM(AI4:BL4)</f>
        <v>158873.35634327587</v>
      </c>
      <c r="BN4" s="205" t="s">
        <v>347</v>
      </c>
      <c r="BO4" s="205" t="s">
        <v>347</v>
      </c>
      <c r="BP4" s="205" t="s">
        <v>347</v>
      </c>
      <c r="BR4" s="205">
        <v>-597698</v>
      </c>
      <c r="BS4" s="205">
        <v>413325</v>
      </c>
      <c r="BT4" s="78">
        <v>-1543462</v>
      </c>
      <c r="BU4" s="205">
        <v>1339936.2838709676</v>
      </c>
      <c r="BV4" s="205">
        <v>-1592513</v>
      </c>
      <c r="BW4" s="205">
        <v>-433014</v>
      </c>
      <c r="BX4" s="205">
        <f>SUM(BQ4:BW4)</f>
        <v>-2413425.7161290324</v>
      </c>
      <c r="BY4" s="78">
        <v>-620131</v>
      </c>
      <c r="BZ4" s="78">
        <v>-620130</v>
      </c>
      <c r="CA4" s="78">
        <v>-621665</v>
      </c>
      <c r="CB4" s="78">
        <v>-621092</v>
      </c>
      <c r="CC4" s="78">
        <v>56029</v>
      </c>
      <c r="CD4" s="78">
        <v>13563.283870967687</v>
      </c>
      <c r="CE4" s="205">
        <f>BX4-SUM(BY4:CD4)</f>
        <v>0</v>
      </c>
      <c r="CF4" s="205">
        <f>F4-X4</f>
        <v>593696</v>
      </c>
      <c r="CG4" s="205">
        <v>-15153</v>
      </c>
      <c r="CH4" s="205">
        <v>22139</v>
      </c>
      <c r="CI4" s="205">
        <v>-17967</v>
      </c>
      <c r="CJ4" s="205">
        <v>-81912</v>
      </c>
      <c r="CK4" s="205">
        <v>-7905</v>
      </c>
      <c r="CL4" s="205">
        <v>270</v>
      </c>
      <c r="CM4" s="205">
        <v>-16377.06451612903</v>
      </c>
      <c r="CN4" s="205">
        <v>-16194.419354838697</v>
      </c>
      <c r="CO4" s="205">
        <v>7961.1999999999971</v>
      </c>
      <c r="CP4" s="205" t="s">
        <v>150</v>
      </c>
      <c r="CQ4" s="205">
        <f>CF4-CH4-CG4-CI4-CJ4-CK4-CL4-CM4-CN4-CO4</f>
        <v>718834.28387096769</v>
      </c>
      <c r="CR4" s="78">
        <v>48</v>
      </c>
      <c r="CS4" s="78">
        <v>2</v>
      </c>
      <c r="CT4" s="78">
        <v>556</v>
      </c>
      <c r="CU4" s="78">
        <f>CR4+CS4+CT4</f>
        <v>606</v>
      </c>
      <c r="CV4" s="78">
        <v>1277085</v>
      </c>
      <c r="CW4" s="78">
        <v>1292124</v>
      </c>
      <c r="CX4" s="78">
        <v>1389363</v>
      </c>
      <c r="CY4" s="78">
        <v>1467034</v>
      </c>
      <c r="CZ4" s="78">
        <v>1277085</v>
      </c>
      <c r="DA4" s="78"/>
      <c r="DB4" s="78"/>
      <c r="DC4" s="78"/>
      <c r="DD4" s="78"/>
      <c r="DE4" s="78"/>
      <c r="DF4" s="78"/>
      <c r="DG4" s="78">
        <v>1115407.8260722158</v>
      </c>
      <c r="DH4" s="78">
        <v>1389363</v>
      </c>
      <c r="DI4" s="78">
        <v>1467034</v>
      </c>
      <c r="DJ4" s="78">
        <v>1277085</v>
      </c>
    </row>
    <row r="5" spans="1:121">
      <c r="A5" s="110" t="s">
        <v>295</v>
      </c>
      <c r="B5" s="108">
        <v>5.652986928432158E-3</v>
      </c>
      <c r="C5" s="108">
        <v>5.7237899546476586E-3</v>
      </c>
      <c r="D5" s="202">
        <f t="shared" ref="D5:D54" si="0">C5-B5</f>
        <v>7.0803026215500615E-5</v>
      </c>
      <c r="E5" s="78">
        <v>6327099</v>
      </c>
      <c r="F5" s="78">
        <v>73605</v>
      </c>
      <c r="G5" s="78"/>
      <c r="H5" s="78">
        <v>231702</v>
      </c>
      <c r="I5" s="78">
        <v>384802</v>
      </c>
      <c r="J5" s="78">
        <v>0</v>
      </c>
      <c r="K5" s="78">
        <v>-18179</v>
      </c>
      <c r="L5" s="78">
        <v>89148</v>
      </c>
      <c r="M5" s="78"/>
      <c r="N5" s="78">
        <v>-450366</v>
      </c>
      <c r="O5" s="78">
        <f t="shared" ref="O5:O54" si="1">SUM(F5:N5)</f>
        <v>310712</v>
      </c>
      <c r="P5" s="78">
        <f t="shared" ref="P5:P54" si="2">O5+E5</f>
        <v>6637811</v>
      </c>
      <c r="Q5" s="205">
        <v>1594987.7247976928</v>
      </c>
      <c r="R5" s="205">
        <v>-450366</v>
      </c>
      <c r="S5" s="205">
        <v>882722</v>
      </c>
      <c r="T5" s="205">
        <v>0</v>
      </c>
      <c r="U5" s="205">
        <v>108214.11539479857</v>
      </c>
      <c r="V5" s="205">
        <v>438786</v>
      </c>
      <c r="W5" s="205">
        <v>0</v>
      </c>
      <c r="X5" s="205">
        <v>-17778</v>
      </c>
      <c r="Y5" s="205">
        <f t="shared" ref="Y5:Y54" si="3">SUM(R5:X5)</f>
        <v>961578.11539479857</v>
      </c>
      <c r="Z5" s="205">
        <f t="shared" ref="Z5:Z54" si="4">Q5+Y5</f>
        <v>2556565.8401924912</v>
      </c>
      <c r="AA5" s="205">
        <f t="shared" ref="AA5:AA54" si="5">E5-Q5</f>
        <v>4732111.2752023069</v>
      </c>
      <c r="AB5" s="205">
        <f t="shared" ref="AB5:AB54" si="6">-Y5+O5</f>
        <v>-650866.11539479857</v>
      </c>
      <c r="AC5" s="205">
        <f t="shared" ref="AC5:AC54" si="7">AA5+AB5</f>
        <v>4081245.1598075083</v>
      </c>
      <c r="AE5" s="206">
        <v>4501076.8952488136</v>
      </c>
      <c r="AF5" s="206">
        <v>3686223.8952488131</v>
      </c>
      <c r="AG5" s="206">
        <v>3532670.8952488131</v>
      </c>
      <c r="AH5" s="206">
        <v>4709857.8952488136</v>
      </c>
      <c r="AI5" s="205">
        <f t="shared" ref="AI5:AI54" si="8">H5</f>
        <v>231702</v>
      </c>
      <c r="AJ5" s="205">
        <f t="shared" ref="AJ5:AJ54" si="9">I5</f>
        <v>384802</v>
      </c>
      <c r="AK5" s="205">
        <f t="shared" ref="AK5:AK54" si="10">-U5</f>
        <v>-108214.11539479857</v>
      </c>
      <c r="AL5" s="205" t="s">
        <v>347</v>
      </c>
      <c r="AM5" s="205"/>
      <c r="AN5" s="205">
        <f t="shared" ref="AN5:AN54" si="11">J5</f>
        <v>0</v>
      </c>
      <c r="AO5" s="205">
        <v>-41679</v>
      </c>
      <c r="AP5" s="205">
        <v>-17260</v>
      </c>
      <c r="AQ5" s="205">
        <v>-34678</v>
      </c>
      <c r="AR5" s="205">
        <v>-2980</v>
      </c>
      <c r="AS5" s="205"/>
      <c r="AT5" s="205"/>
      <c r="AU5" s="78">
        <v>-42184</v>
      </c>
      <c r="AV5" s="78">
        <v>51357</v>
      </c>
      <c r="AW5" s="78">
        <v>-178840</v>
      </c>
      <c r="AX5" s="78">
        <v>-35069</v>
      </c>
      <c r="AY5" s="78">
        <v>14614</v>
      </c>
      <c r="AZ5" s="78"/>
      <c r="BA5" s="78"/>
      <c r="BB5" s="78">
        <v>69228</v>
      </c>
      <c r="BC5" s="78">
        <v>-213887</v>
      </c>
      <c r="BD5" s="78">
        <v>51265</v>
      </c>
      <c r="BE5" s="78">
        <v>17806</v>
      </c>
      <c r="BF5" s="78"/>
      <c r="BG5" s="78"/>
      <c r="BH5" s="205">
        <v>1000</v>
      </c>
      <c r="BI5" s="205">
        <v>22164</v>
      </c>
      <c r="BJ5" s="205">
        <v>-87757</v>
      </c>
      <c r="BK5" s="205"/>
      <c r="BL5" s="205"/>
      <c r="BM5" s="78">
        <f t="shared" ref="BM5:BM54" si="12">SUM(AI5:BL5)</f>
        <v>81389.884605201427</v>
      </c>
      <c r="BN5" s="205" t="s">
        <v>347</v>
      </c>
      <c r="BO5" s="205" t="s">
        <v>347</v>
      </c>
      <c r="BP5" s="205" t="s">
        <v>347</v>
      </c>
      <c r="BQ5" s="205"/>
      <c r="BR5" s="205">
        <v>-389990</v>
      </c>
      <c r="BS5" s="205">
        <v>269689</v>
      </c>
      <c r="BT5" s="78">
        <v>-1007089</v>
      </c>
      <c r="BU5" s="205">
        <v>569192.19354838715</v>
      </c>
      <c r="BV5" s="205">
        <v>-876938</v>
      </c>
      <c r="BW5" s="205">
        <v>-282536</v>
      </c>
      <c r="BX5" s="205">
        <f t="shared" ref="BX5:BX54" si="13">SUM(BQ5:BW5)</f>
        <v>-1717671.8064516129</v>
      </c>
      <c r="BY5" s="78">
        <v>-426900</v>
      </c>
      <c r="BZ5" s="78">
        <v>-426899</v>
      </c>
      <c r="CA5" s="78">
        <v>-427899</v>
      </c>
      <c r="CB5" s="78">
        <v>-423666</v>
      </c>
      <c r="CC5" s="78">
        <v>-15256</v>
      </c>
      <c r="CD5" s="78">
        <v>2948.1935483870911</v>
      </c>
      <c r="CE5" s="205">
        <f>BX5-SUM(BY5:CD5)</f>
        <v>0</v>
      </c>
      <c r="CF5" s="205">
        <f t="shared" ref="CF5:CF54" si="14">F5-X5</f>
        <v>91383</v>
      </c>
      <c r="CG5" s="205">
        <v>-2087</v>
      </c>
      <c r="CH5" s="205">
        <v>3049</v>
      </c>
      <c r="CI5" s="205">
        <v>-2474</v>
      </c>
      <c r="CJ5" s="205">
        <v>-11282</v>
      </c>
      <c r="CK5" s="205">
        <v>-1089</v>
      </c>
      <c r="CL5" s="205">
        <v>37</v>
      </c>
      <c r="CM5" s="205">
        <v>-2255.6451612903038</v>
      </c>
      <c r="CN5" s="205">
        <v>-2230.5483870967873</v>
      </c>
      <c r="CO5" s="205">
        <v>1096</v>
      </c>
      <c r="CP5" s="205" t="s">
        <v>150</v>
      </c>
      <c r="CQ5" s="205">
        <f t="shared" ref="CQ5:CQ54" si="15">CF5-CH5-CG5-CI5-CJ5-CK5-CL5-CM5-CN5-CO5</f>
        <v>108619.19354838709</v>
      </c>
      <c r="CR5" s="78">
        <v>38</v>
      </c>
      <c r="CS5" s="78">
        <v>1</v>
      </c>
      <c r="CT5" s="78">
        <v>313</v>
      </c>
      <c r="CU5" s="78">
        <f t="shared" ref="CU5:CU54" si="16">CR5+CS5+CT5</f>
        <v>352</v>
      </c>
      <c r="CV5" s="78">
        <v>784392</v>
      </c>
      <c r="CW5" s="78">
        <v>804923</v>
      </c>
      <c r="CX5" s="78">
        <v>885312</v>
      </c>
      <c r="CY5" s="78">
        <v>882722</v>
      </c>
      <c r="CZ5" s="78">
        <v>784392</v>
      </c>
      <c r="DA5" s="78"/>
      <c r="DB5" s="78"/>
      <c r="DC5" s="78"/>
      <c r="DD5" s="78"/>
      <c r="DE5" s="78"/>
      <c r="DF5" s="78"/>
      <c r="DG5" s="78">
        <v>694838.43159443373</v>
      </c>
      <c r="DH5" s="78">
        <v>885312</v>
      </c>
      <c r="DI5" s="78">
        <v>882722</v>
      </c>
      <c r="DJ5" s="78">
        <v>784392</v>
      </c>
    </row>
    <row r="6" spans="1:121">
      <c r="A6" s="110" t="s">
        <v>296</v>
      </c>
      <c r="B6" s="108">
        <v>2.4067311309199503E-3</v>
      </c>
      <c r="C6" s="108">
        <v>2.5894514602854638E-3</v>
      </c>
      <c r="D6" s="202">
        <f t="shared" si="0"/>
        <v>1.8272032936551353E-4</v>
      </c>
      <c r="E6" s="78">
        <v>2693731</v>
      </c>
      <c r="F6" s="78">
        <v>189953</v>
      </c>
      <c r="G6" s="78"/>
      <c r="H6" s="78">
        <v>104822</v>
      </c>
      <c r="I6" s="78">
        <v>174084</v>
      </c>
      <c r="J6" s="78">
        <v>0</v>
      </c>
      <c r="K6" s="78">
        <v>-8224</v>
      </c>
      <c r="L6" s="78">
        <v>40331</v>
      </c>
      <c r="M6" s="78"/>
      <c r="N6" s="78">
        <v>-191741</v>
      </c>
      <c r="O6" s="78">
        <f t="shared" si="1"/>
        <v>309225</v>
      </c>
      <c r="P6" s="78">
        <f t="shared" si="2"/>
        <v>3002956</v>
      </c>
      <c r="Q6" s="205">
        <v>679058.07151543756</v>
      </c>
      <c r="R6" s="205">
        <v>-191741</v>
      </c>
      <c r="S6" s="205">
        <v>357645</v>
      </c>
      <c r="T6" s="205">
        <v>0</v>
      </c>
      <c r="U6" s="205">
        <v>48956.253158314619</v>
      </c>
      <c r="V6" s="205">
        <v>198507</v>
      </c>
      <c r="W6" s="205">
        <v>0</v>
      </c>
      <c r="X6" s="205">
        <v>64169</v>
      </c>
      <c r="Y6" s="205">
        <f t="shared" si="3"/>
        <v>477536.25315831462</v>
      </c>
      <c r="Z6" s="205">
        <f t="shared" si="4"/>
        <v>1156594.3246737523</v>
      </c>
      <c r="AA6" s="205">
        <f t="shared" si="5"/>
        <v>2014672.9284845623</v>
      </c>
      <c r="AB6" s="205">
        <f t="shared" si="6"/>
        <v>-168311.25315831462</v>
      </c>
      <c r="AC6" s="205">
        <f t="shared" si="7"/>
        <v>1846361.6753262477</v>
      </c>
      <c r="AE6" s="207">
        <v>2034129.5257585361</v>
      </c>
      <c r="AF6" s="207">
        <v>1669608.5257585361</v>
      </c>
      <c r="AG6" s="207">
        <v>1608890.5257585361</v>
      </c>
      <c r="AH6" s="207">
        <v>2117111.5257585361</v>
      </c>
      <c r="AI6" s="205">
        <f t="shared" si="8"/>
        <v>104822</v>
      </c>
      <c r="AJ6" s="205">
        <f t="shared" si="9"/>
        <v>174084</v>
      </c>
      <c r="AK6" s="205">
        <f t="shared" si="10"/>
        <v>-48956.253158314619</v>
      </c>
      <c r="AL6" s="205" t="s">
        <v>347</v>
      </c>
      <c r="AM6" s="205"/>
      <c r="AN6" s="205">
        <f t="shared" si="11"/>
        <v>0</v>
      </c>
      <c r="AO6" s="205">
        <v>-18856</v>
      </c>
      <c r="AP6" s="205">
        <v>-7808</v>
      </c>
      <c r="AQ6" s="205">
        <v>-15688</v>
      </c>
      <c r="AR6" s="205">
        <v>-1348</v>
      </c>
      <c r="AS6" s="205"/>
      <c r="AT6" s="205"/>
      <c r="AU6" s="78">
        <v>-19084</v>
      </c>
      <c r="AV6" s="78">
        <v>23234</v>
      </c>
      <c r="AW6" s="78">
        <v>-80908</v>
      </c>
      <c r="AX6" s="78">
        <v>-15866</v>
      </c>
      <c r="AY6" s="78">
        <v>6612</v>
      </c>
      <c r="AZ6" s="78"/>
      <c r="BA6" s="78"/>
      <c r="BB6" s="78">
        <v>43786</v>
      </c>
      <c r="BC6" s="78">
        <v>-87336</v>
      </c>
      <c r="BD6" s="78">
        <v>-16213</v>
      </c>
      <c r="BE6" s="78">
        <v>27913</v>
      </c>
      <c r="BF6" s="78"/>
      <c r="BG6" s="78"/>
      <c r="BH6" s="205">
        <v>452</v>
      </c>
      <c r="BI6" s="205">
        <v>10027</v>
      </c>
      <c r="BJ6" s="205">
        <v>-39701</v>
      </c>
      <c r="BK6" s="205"/>
      <c r="BL6" s="205"/>
      <c r="BM6" s="78">
        <f t="shared" si="12"/>
        <v>39165.746841685381</v>
      </c>
      <c r="BN6" s="205" t="s">
        <v>347</v>
      </c>
      <c r="BO6" s="205" t="s">
        <v>347</v>
      </c>
      <c r="BP6" s="205" t="s">
        <v>347</v>
      </c>
      <c r="BQ6" s="205"/>
      <c r="BR6" s="205">
        <v>-176433</v>
      </c>
      <c r="BS6" s="205">
        <v>122007</v>
      </c>
      <c r="BT6" s="78">
        <v>-455608</v>
      </c>
      <c r="BU6" s="205">
        <v>308742.49677419354</v>
      </c>
      <c r="BV6" s="205">
        <v>-426168</v>
      </c>
      <c r="BW6" s="205">
        <v>-127820</v>
      </c>
      <c r="BX6" s="205">
        <f t="shared" si="13"/>
        <v>-755279.5032258064</v>
      </c>
      <c r="BY6" s="78">
        <v>-190784</v>
      </c>
      <c r="BZ6" s="78">
        <v>-190783</v>
      </c>
      <c r="CA6" s="78">
        <v>-191236</v>
      </c>
      <c r="CB6" s="78">
        <v>-191813</v>
      </c>
      <c r="CC6" s="78">
        <v>6023</v>
      </c>
      <c r="CD6" s="78">
        <v>3313.4967741935397</v>
      </c>
      <c r="CE6" s="205">
        <f t="shared" ref="CE6:CE54" si="17">BX6-SUM(BY6:CD6)</f>
        <v>0</v>
      </c>
      <c r="CF6" s="205">
        <f t="shared" si="14"/>
        <v>125784</v>
      </c>
      <c r="CG6" s="205">
        <v>-5386</v>
      </c>
      <c r="CH6" s="205">
        <v>7868</v>
      </c>
      <c r="CI6" s="205">
        <v>-6386</v>
      </c>
      <c r="CJ6" s="205">
        <v>-29117</v>
      </c>
      <c r="CK6" s="205">
        <v>-2810</v>
      </c>
      <c r="CL6" s="205">
        <v>96</v>
      </c>
      <c r="CM6" s="205">
        <v>-5821.9677419354848</v>
      </c>
      <c r="CN6" s="205">
        <v>-5757.1290322580608</v>
      </c>
      <c r="CO6" s="205">
        <v>2829.5999999999985</v>
      </c>
      <c r="CP6" s="205" t="s">
        <v>150</v>
      </c>
      <c r="CQ6" s="205">
        <f t="shared" si="15"/>
        <v>170268.49677419354</v>
      </c>
      <c r="CR6" s="78">
        <v>15</v>
      </c>
      <c r="CS6" s="78">
        <v>0</v>
      </c>
      <c r="CT6" s="78">
        <v>111</v>
      </c>
      <c r="CU6" s="78">
        <f t="shared" si="16"/>
        <v>126</v>
      </c>
      <c r="CV6" s="78">
        <v>324116</v>
      </c>
      <c r="CW6" s="78">
        <v>339086</v>
      </c>
      <c r="CX6" s="78">
        <v>370372</v>
      </c>
      <c r="CY6" s="78">
        <v>357645</v>
      </c>
      <c r="CZ6" s="78">
        <v>324116</v>
      </c>
      <c r="DA6" s="78"/>
      <c r="DB6" s="78"/>
      <c r="DC6" s="78"/>
      <c r="DD6" s="78"/>
      <c r="DE6" s="78"/>
      <c r="DF6" s="78"/>
      <c r="DG6" s="78">
        <v>292711.20891766064</v>
      </c>
      <c r="DH6" s="78">
        <v>370372</v>
      </c>
      <c r="DI6" s="78">
        <v>357645</v>
      </c>
      <c r="DJ6" s="78">
        <v>324116</v>
      </c>
    </row>
    <row r="7" spans="1:121">
      <c r="A7" s="110" t="s">
        <v>297</v>
      </c>
      <c r="B7" s="108">
        <v>2.9936792544993586E-3</v>
      </c>
      <c r="C7" s="108">
        <v>2.9163997195269962E-3</v>
      </c>
      <c r="D7" s="202">
        <f t="shared" si="0"/>
        <v>-7.7279534972362392E-5</v>
      </c>
      <c r="E7" s="78">
        <v>3350672</v>
      </c>
      <c r="F7" s="78">
        <v>-80338</v>
      </c>
      <c r="G7" s="78"/>
      <c r="H7" s="78">
        <v>118057</v>
      </c>
      <c r="I7" s="78">
        <v>196066</v>
      </c>
      <c r="J7" s="78">
        <v>0</v>
      </c>
      <c r="K7" s="78">
        <v>-9263</v>
      </c>
      <c r="L7" s="78">
        <v>45423</v>
      </c>
      <c r="M7" s="78"/>
      <c r="N7" s="78">
        <v>-238503</v>
      </c>
      <c r="O7" s="78">
        <f t="shared" si="1"/>
        <v>31442</v>
      </c>
      <c r="P7" s="78">
        <f t="shared" si="2"/>
        <v>3382114</v>
      </c>
      <c r="Q7" s="205">
        <v>844665.45816050551</v>
      </c>
      <c r="R7" s="205">
        <v>-238503</v>
      </c>
      <c r="S7" s="205">
        <v>477667</v>
      </c>
      <c r="T7" s="205">
        <v>0</v>
      </c>
      <c r="U7" s="205">
        <v>55137.533631468425</v>
      </c>
      <c r="V7" s="205">
        <v>223571</v>
      </c>
      <c r="W7" s="205">
        <v>0</v>
      </c>
      <c r="X7" s="205">
        <v>-59910</v>
      </c>
      <c r="Y7" s="205">
        <f t="shared" si="3"/>
        <v>457962.53363146842</v>
      </c>
      <c r="Z7" s="205">
        <f t="shared" si="4"/>
        <v>1302627.9917919738</v>
      </c>
      <c r="AA7" s="205">
        <f t="shared" si="5"/>
        <v>2506006.5418394944</v>
      </c>
      <c r="AB7" s="205">
        <f t="shared" si="6"/>
        <v>-426520.53363146842</v>
      </c>
      <c r="AC7" s="205">
        <f t="shared" si="7"/>
        <v>2079486.0082080259</v>
      </c>
      <c r="AE7" s="207">
        <v>2306403.0681705978</v>
      </c>
      <c r="AF7" s="207">
        <v>1865903.068170598</v>
      </c>
      <c r="AG7" s="207">
        <v>1785963.068170598</v>
      </c>
      <c r="AH7" s="207">
        <v>2415496.0681705978</v>
      </c>
      <c r="AI7" s="205">
        <f t="shared" si="8"/>
        <v>118057</v>
      </c>
      <c r="AJ7" s="205">
        <f t="shared" si="9"/>
        <v>196066</v>
      </c>
      <c r="AK7" s="205">
        <f t="shared" si="10"/>
        <v>-55137.533631468425</v>
      </c>
      <c r="AL7" s="205" t="s">
        <v>347</v>
      </c>
      <c r="AM7" s="205"/>
      <c r="AN7" s="205">
        <f t="shared" si="11"/>
        <v>0</v>
      </c>
      <c r="AO7" s="205">
        <v>-21236</v>
      </c>
      <c r="AP7" s="205">
        <v>-8794</v>
      </c>
      <c r="AQ7" s="205">
        <v>-17669</v>
      </c>
      <c r="AR7" s="205">
        <v>-1519</v>
      </c>
      <c r="AS7" s="205"/>
      <c r="AT7" s="205"/>
      <c r="AU7" s="78">
        <v>-21494</v>
      </c>
      <c r="AV7" s="78">
        <v>26168</v>
      </c>
      <c r="AW7" s="78">
        <v>-91123</v>
      </c>
      <c r="AX7" s="78">
        <v>-17869</v>
      </c>
      <c r="AY7" s="78">
        <v>7446</v>
      </c>
      <c r="AZ7" s="78"/>
      <c r="BA7" s="78"/>
      <c r="BB7" s="78">
        <v>77087</v>
      </c>
      <c r="BC7" s="78">
        <v>-155285</v>
      </c>
      <c r="BD7" s="78">
        <v>16368</v>
      </c>
      <c r="BE7" s="78">
        <v>-6433</v>
      </c>
      <c r="BF7" s="78"/>
      <c r="BG7" s="78"/>
      <c r="BH7" s="205">
        <v>510</v>
      </c>
      <c r="BI7" s="205">
        <v>11293</v>
      </c>
      <c r="BJ7" s="205">
        <v>-44714</v>
      </c>
      <c r="BK7" s="205"/>
      <c r="BL7" s="205"/>
      <c r="BM7" s="78">
        <f t="shared" si="12"/>
        <v>11721.466368531575</v>
      </c>
      <c r="BN7" s="205" t="s">
        <v>347</v>
      </c>
      <c r="BO7" s="205" t="s">
        <v>347</v>
      </c>
      <c r="BP7" s="205" t="s">
        <v>347</v>
      </c>
      <c r="BQ7" s="205"/>
      <c r="BR7" s="205">
        <v>-198710</v>
      </c>
      <c r="BS7" s="205">
        <v>137413</v>
      </c>
      <c r="BT7" s="78">
        <v>-513133</v>
      </c>
      <c r="BU7" s="205">
        <v>361677</v>
      </c>
      <c r="BV7" s="205">
        <v>-669480.88387096778</v>
      </c>
      <c r="BW7" s="205">
        <v>-143958</v>
      </c>
      <c r="BX7" s="205">
        <f t="shared" si="13"/>
        <v>-1026191.8838709678</v>
      </c>
      <c r="BY7" s="78">
        <v>-247264</v>
      </c>
      <c r="BZ7" s="78">
        <v>-247265</v>
      </c>
      <c r="CA7" s="78">
        <v>-247771</v>
      </c>
      <c r="CB7" s="78">
        <v>-253982</v>
      </c>
      <c r="CC7" s="78">
        <v>-29862</v>
      </c>
      <c r="CD7" s="78">
        <v>-47.883870967758412</v>
      </c>
      <c r="CE7" s="205">
        <f t="shared" si="17"/>
        <v>0</v>
      </c>
      <c r="CF7" s="205">
        <f t="shared" si="14"/>
        <v>-20428</v>
      </c>
      <c r="CG7" s="205">
        <v>2279</v>
      </c>
      <c r="CH7" s="205">
        <v>-3327</v>
      </c>
      <c r="CI7" s="205">
        <v>2701</v>
      </c>
      <c r="CJ7" s="205">
        <v>12314</v>
      </c>
      <c r="CK7" s="205">
        <v>1189</v>
      </c>
      <c r="CL7" s="205">
        <v>-41</v>
      </c>
      <c r="CM7" s="205">
        <v>2462.7419354838785</v>
      </c>
      <c r="CN7" s="205">
        <v>2434.7419354838785</v>
      </c>
      <c r="CO7" s="205">
        <v>-1196.5999999999985</v>
      </c>
      <c r="CP7" s="205" t="s">
        <v>150</v>
      </c>
      <c r="CQ7" s="205">
        <f t="shared" si="15"/>
        <v>-39243.883870967758</v>
      </c>
      <c r="CR7" s="78">
        <v>19</v>
      </c>
      <c r="CS7" s="78">
        <v>0</v>
      </c>
      <c r="CT7" s="78">
        <v>151</v>
      </c>
      <c r="CU7" s="78">
        <f t="shared" si="16"/>
        <v>170</v>
      </c>
      <c r="CV7" s="78">
        <v>399507</v>
      </c>
      <c r="CW7" s="78">
        <v>427370</v>
      </c>
      <c r="CX7" s="78">
        <v>449335</v>
      </c>
      <c r="CY7" s="78">
        <v>477667</v>
      </c>
      <c r="CZ7" s="78">
        <v>399507</v>
      </c>
      <c r="DA7" s="78"/>
      <c r="DB7" s="78"/>
      <c r="DC7" s="78"/>
      <c r="DD7" s="78"/>
      <c r="DE7" s="78"/>
      <c r="DF7" s="78"/>
      <c r="DG7" s="78">
        <v>368921.12725131866</v>
      </c>
      <c r="DH7" s="78">
        <v>449335</v>
      </c>
      <c r="DI7" s="78">
        <v>477667</v>
      </c>
      <c r="DJ7" s="78">
        <v>399507</v>
      </c>
    </row>
    <row r="8" spans="1:121">
      <c r="A8" s="110" t="s">
        <v>298</v>
      </c>
      <c r="B8" s="108">
        <v>2.3478023223377437E-3</v>
      </c>
      <c r="C8" s="108">
        <v>2.510170659397903E-3</v>
      </c>
      <c r="D8" s="202">
        <f t="shared" si="0"/>
        <v>1.6236833706015927E-4</v>
      </c>
      <c r="E8" s="78">
        <v>2627775</v>
      </c>
      <c r="F8" s="78">
        <v>168795</v>
      </c>
      <c r="G8" s="78"/>
      <c r="H8" s="78">
        <v>101613</v>
      </c>
      <c r="I8" s="78">
        <v>168754</v>
      </c>
      <c r="J8" s="78">
        <v>0</v>
      </c>
      <c r="K8" s="78">
        <v>-7972</v>
      </c>
      <c r="L8" s="78">
        <v>39096</v>
      </c>
      <c r="M8" s="78"/>
      <c r="N8" s="78">
        <v>-187046</v>
      </c>
      <c r="O8" s="78">
        <f t="shared" si="1"/>
        <v>283240</v>
      </c>
      <c r="P8" s="78">
        <f t="shared" si="2"/>
        <v>2911015</v>
      </c>
      <c r="Q8" s="205">
        <v>662431.72051622358</v>
      </c>
      <c r="R8" s="205">
        <v>-187046</v>
      </c>
      <c r="S8" s="205">
        <v>338812</v>
      </c>
      <c r="T8" s="205">
        <v>0</v>
      </c>
      <c r="U8" s="205">
        <v>47456.733852151548</v>
      </c>
      <c r="V8" s="205">
        <v>192430</v>
      </c>
      <c r="W8" s="205">
        <v>0</v>
      </c>
      <c r="X8" s="205">
        <v>67099</v>
      </c>
      <c r="Y8" s="205">
        <f t="shared" si="3"/>
        <v>458751.73385215155</v>
      </c>
      <c r="Z8" s="205">
        <f t="shared" si="4"/>
        <v>1121183.4543683752</v>
      </c>
      <c r="AA8" s="205">
        <f t="shared" si="5"/>
        <v>1965343.2794837765</v>
      </c>
      <c r="AB8" s="205">
        <f t="shared" si="6"/>
        <v>-175511.73385215155</v>
      </c>
      <c r="AC8" s="205">
        <f t="shared" si="7"/>
        <v>1789831.545631625</v>
      </c>
      <c r="AE8" s="207">
        <v>1965465.7847167877</v>
      </c>
      <c r="AF8" s="207">
        <v>1625594.7847167877</v>
      </c>
      <c r="AG8" s="207">
        <v>1569302.7847167877</v>
      </c>
      <c r="AH8" s="207">
        <v>2041690.7847167877</v>
      </c>
      <c r="AI8" s="205">
        <f t="shared" si="8"/>
        <v>101613</v>
      </c>
      <c r="AJ8" s="205">
        <f t="shared" si="9"/>
        <v>168754</v>
      </c>
      <c r="AK8" s="205">
        <f t="shared" si="10"/>
        <v>-47456.733852151548</v>
      </c>
      <c r="AL8" s="205" t="s">
        <v>347</v>
      </c>
      <c r="AM8" s="205"/>
      <c r="AN8" s="205">
        <f t="shared" si="11"/>
        <v>0</v>
      </c>
      <c r="AO8" s="205">
        <v>-18278</v>
      </c>
      <c r="AP8" s="205">
        <v>-7569</v>
      </c>
      <c r="AQ8" s="205">
        <v>-15208</v>
      </c>
      <c r="AR8" s="205">
        <v>-1307</v>
      </c>
      <c r="AS8" s="205"/>
      <c r="AT8" s="205"/>
      <c r="AU8" s="78">
        <v>-18500</v>
      </c>
      <c r="AV8" s="78">
        <v>22523</v>
      </c>
      <c r="AW8" s="78">
        <v>-78431</v>
      </c>
      <c r="AX8" s="78">
        <v>-15380</v>
      </c>
      <c r="AY8" s="78">
        <v>6409</v>
      </c>
      <c r="AZ8" s="78"/>
      <c r="BA8" s="78"/>
      <c r="BB8" s="78">
        <v>33345</v>
      </c>
      <c r="BC8" s="78">
        <v>-53726</v>
      </c>
      <c r="BD8" s="78">
        <v>-5373</v>
      </c>
      <c r="BE8" s="78">
        <v>23151</v>
      </c>
      <c r="BF8" s="78"/>
      <c r="BG8" s="78"/>
      <c r="BH8" s="205">
        <v>439</v>
      </c>
      <c r="BI8" s="205">
        <v>9720</v>
      </c>
      <c r="BJ8" s="205">
        <v>-38486</v>
      </c>
      <c r="BK8" s="205"/>
      <c r="BL8" s="205"/>
      <c r="BM8" s="78">
        <f t="shared" si="12"/>
        <v>66239.266147848452</v>
      </c>
      <c r="BN8" s="205" t="s">
        <v>347</v>
      </c>
      <c r="BO8" s="205" t="s">
        <v>347</v>
      </c>
      <c r="BP8" s="205" t="s">
        <v>347</v>
      </c>
      <c r="BQ8" s="205"/>
      <c r="BR8" s="205">
        <v>-171031</v>
      </c>
      <c r="BS8" s="205">
        <v>118272</v>
      </c>
      <c r="BT8" s="78">
        <v>-441658</v>
      </c>
      <c r="BU8" s="205">
        <v>244784.7935483871</v>
      </c>
      <c r="BV8" s="205">
        <v>-242849</v>
      </c>
      <c r="BW8" s="205">
        <v>-123907</v>
      </c>
      <c r="BX8" s="205">
        <f t="shared" si="13"/>
        <v>-616388.20645161287</v>
      </c>
      <c r="BY8" s="78">
        <v>-156671</v>
      </c>
      <c r="BZ8" s="78">
        <v>-156672</v>
      </c>
      <c r="CA8" s="78">
        <v>-157109</v>
      </c>
      <c r="CB8" s="78">
        <v>-155850</v>
      </c>
      <c r="CC8" s="78">
        <v>7085</v>
      </c>
      <c r="CD8" s="78">
        <v>2828.793548387097</v>
      </c>
      <c r="CE8" s="205">
        <f t="shared" si="17"/>
        <v>0</v>
      </c>
      <c r="CF8" s="205">
        <f t="shared" si="14"/>
        <v>101696</v>
      </c>
      <c r="CG8" s="205">
        <v>-4787</v>
      </c>
      <c r="CH8" s="205">
        <v>6994</v>
      </c>
      <c r="CI8" s="205">
        <v>-5675</v>
      </c>
      <c r="CJ8" s="205">
        <v>-25873</v>
      </c>
      <c r="CK8" s="205">
        <v>-2498</v>
      </c>
      <c r="CL8" s="205">
        <v>85</v>
      </c>
      <c r="CM8" s="205">
        <v>-5172</v>
      </c>
      <c r="CN8" s="205">
        <v>-5115.1935483870911</v>
      </c>
      <c r="CO8" s="205">
        <v>2514.4000000000015</v>
      </c>
      <c r="CP8" s="205" t="s">
        <v>150</v>
      </c>
      <c r="CQ8" s="205">
        <f t="shared" si="15"/>
        <v>141222.7935483871</v>
      </c>
      <c r="CR8" s="78">
        <v>18</v>
      </c>
      <c r="CS8" s="78">
        <v>0</v>
      </c>
      <c r="CT8" s="78">
        <v>113</v>
      </c>
      <c r="CU8" s="78">
        <f t="shared" si="16"/>
        <v>131</v>
      </c>
      <c r="CV8" s="78">
        <v>324204</v>
      </c>
      <c r="CW8" s="78">
        <v>322617</v>
      </c>
      <c r="CX8" s="78">
        <v>343596</v>
      </c>
      <c r="CY8" s="78">
        <v>338812</v>
      </c>
      <c r="CZ8" s="78">
        <v>324204</v>
      </c>
      <c r="DA8" s="78"/>
      <c r="DB8" s="78"/>
      <c r="DC8" s="78"/>
      <c r="DD8" s="78"/>
      <c r="DE8" s="78"/>
      <c r="DF8" s="78"/>
      <c r="DG8" s="78">
        <v>278494.57685480651</v>
      </c>
      <c r="DH8" s="78">
        <v>343596</v>
      </c>
      <c r="DI8" s="78">
        <v>338812</v>
      </c>
      <c r="DJ8" s="78">
        <v>324204</v>
      </c>
    </row>
    <row r="9" spans="1:121">
      <c r="A9" s="110" t="s">
        <v>290</v>
      </c>
      <c r="B9" s="108">
        <v>2.2228309161804804E-2</v>
      </c>
      <c r="C9" s="108">
        <v>2.379313662396236E-2</v>
      </c>
      <c r="D9" s="202">
        <f t="shared" si="0"/>
        <v>1.5648274621575566E-3</v>
      </c>
      <c r="E9" s="78">
        <v>24879009</v>
      </c>
      <c r="F9" s="78">
        <v>1626763</v>
      </c>
      <c r="G9" s="78"/>
      <c r="H9" s="78">
        <v>963159</v>
      </c>
      <c r="I9" s="78">
        <v>1599579</v>
      </c>
      <c r="J9" s="78">
        <v>0</v>
      </c>
      <c r="K9" s="78">
        <v>-75569</v>
      </c>
      <c r="L9" s="78">
        <v>370578</v>
      </c>
      <c r="M9" s="78"/>
      <c r="N9" s="78">
        <v>-1770902</v>
      </c>
      <c r="O9" s="78">
        <f t="shared" si="1"/>
        <v>2713608</v>
      </c>
      <c r="P9" s="78">
        <f t="shared" si="2"/>
        <v>27592617</v>
      </c>
      <c r="Q9" s="205">
        <v>6271708.5475383513</v>
      </c>
      <c r="R9" s="205">
        <v>-1770902</v>
      </c>
      <c r="S9" s="205">
        <v>3529725</v>
      </c>
      <c r="T9" s="205">
        <v>0</v>
      </c>
      <c r="U9" s="205">
        <v>449833.80631595291</v>
      </c>
      <c r="V9" s="205">
        <v>1823982</v>
      </c>
      <c r="W9" s="205">
        <v>0</v>
      </c>
      <c r="X9" s="205">
        <v>323004</v>
      </c>
      <c r="Y9" s="205">
        <f t="shared" si="3"/>
        <v>4355642.8063159529</v>
      </c>
      <c r="Z9" s="205">
        <f t="shared" si="4"/>
        <v>10627351.353854304</v>
      </c>
      <c r="AA9" s="205">
        <f t="shared" si="5"/>
        <v>18607300.452461649</v>
      </c>
      <c r="AB9" s="205">
        <f t="shared" si="6"/>
        <v>-1642034.8063159529</v>
      </c>
      <c r="AC9" s="205">
        <f t="shared" si="7"/>
        <v>16965265.646145694</v>
      </c>
      <c r="AE9" s="207">
        <v>18916215.699461102</v>
      </c>
      <c r="AF9" s="207">
        <v>15149259.699461104</v>
      </c>
      <c r="AG9" s="207">
        <v>14476173.699461104</v>
      </c>
      <c r="AH9" s="207">
        <v>19840319.699461102</v>
      </c>
      <c r="AI9" s="205">
        <f t="shared" si="8"/>
        <v>963159</v>
      </c>
      <c r="AJ9" s="205">
        <f t="shared" si="9"/>
        <v>1599579</v>
      </c>
      <c r="AK9" s="205">
        <f t="shared" si="10"/>
        <v>-449833.80631595291</v>
      </c>
      <c r="AL9" s="205" t="s">
        <v>347</v>
      </c>
      <c r="AM9" s="205"/>
      <c r="AN9" s="205">
        <f t="shared" si="11"/>
        <v>0</v>
      </c>
      <c r="AO9" s="205">
        <v>-173255</v>
      </c>
      <c r="AP9" s="205">
        <v>-71747</v>
      </c>
      <c r="AQ9" s="205">
        <v>-144151</v>
      </c>
      <c r="AR9" s="205">
        <v>-12388</v>
      </c>
      <c r="AS9" s="205"/>
      <c r="AT9" s="205"/>
      <c r="AU9" s="78">
        <v>-175353</v>
      </c>
      <c r="AV9" s="78">
        <v>213484</v>
      </c>
      <c r="AW9" s="78">
        <v>-743419</v>
      </c>
      <c r="AX9" s="78">
        <v>-145780</v>
      </c>
      <c r="AY9" s="78">
        <v>60750</v>
      </c>
      <c r="AZ9" s="78"/>
      <c r="BA9" s="78"/>
      <c r="BB9" s="78">
        <v>248875</v>
      </c>
      <c r="BC9" s="78">
        <v>-606966</v>
      </c>
      <c r="BD9" s="78">
        <v>121541</v>
      </c>
      <c r="BE9" s="78">
        <v>276182</v>
      </c>
      <c r="BF9" s="78"/>
      <c r="BG9" s="78"/>
      <c r="BH9" s="205">
        <v>4158</v>
      </c>
      <c r="BI9" s="205">
        <v>92134</v>
      </c>
      <c r="BJ9" s="205">
        <v>-364796</v>
      </c>
      <c r="BK9" s="205"/>
      <c r="BL9" s="205"/>
      <c r="BM9" s="78">
        <f t="shared" si="12"/>
        <v>692173.19368404709</v>
      </c>
      <c r="BN9" s="205" t="s">
        <v>347</v>
      </c>
      <c r="BO9" s="205" t="s">
        <v>347</v>
      </c>
      <c r="BP9" s="205" t="s">
        <v>347</v>
      </c>
      <c r="BQ9" s="205"/>
      <c r="BR9" s="205">
        <v>-1621145</v>
      </c>
      <c r="BS9" s="205">
        <v>1121066</v>
      </c>
      <c r="BT9" s="78">
        <v>-4186352</v>
      </c>
      <c r="BU9" s="205">
        <v>2864721.0580645162</v>
      </c>
      <c r="BV9" s="205">
        <v>-2488558</v>
      </c>
      <c r="BW9" s="205">
        <v>-1174469</v>
      </c>
      <c r="BX9" s="205">
        <f t="shared" si="13"/>
        <v>-5484736.9419354834</v>
      </c>
      <c r="BY9" s="78">
        <v>-1420731</v>
      </c>
      <c r="BZ9" s="78">
        <v>-1420730</v>
      </c>
      <c r="CA9" s="78">
        <v>-1424891</v>
      </c>
      <c r="CB9" s="78">
        <v>-1399492</v>
      </c>
      <c r="CC9" s="78">
        <v>148654</v>
      </c>
      <c r="CD9" s="78">
        <v>32453.058064516168</v>
      </c>
      <c r="CE9" s="205">
        <f t="shared" si="17"/>
        <v>0</v>
      </c>
      <c r="CF9" s="205">
        <f t="shared" si="14"/>
        <v>1303759</v>
      </c>
      <c r="CG9" s="205">
        <v>-46130</v>
      </c>
      <c r="CH9" s="205">
        <v>67393</v>
      </c>
      <c r="CI9" s="205">
        <v>-54694</v>
      </c>
      <c r="CJ9" s="205">
        <v>-249355</v>
      </c>
      <c r="CK9" s="205">
        <v>-24065</v>
      </c>
      <c r="CL9" s="205">
        <v>820</v>
      </c>
      <c r="CM9" s="205">
        <v>-49856.258064516122</v>
      </c>
      <c r="CN9" s="205">
        <v>-49299</v>
      </c>
      <c r="CO9" s="205">
        <v>24237.200000000012</v>
      </c>
      <c r="CP9" s="205" t="s">
        <v>150</v>
      </c>
      <c r="CQ9" s="205">
        <f t="shared" si="15"/>
        <v>1684708.0580645162</v>
      </c>
      <c r="CR9" s="78">
        <v>140</v>
      </c>
      <c r="CS9" s="78">
        <v>4</v>
      </c>
      <c r="CT9" s="78">
        <v>1261</v>
      </c>
      <c r="CU9" s="78">
        <f t="shared" si="16"/>
        <v>1405</v>
      </c>
      <c r="CV9" s="78">
        <v>3272022</v>
      </c>
      <c r="CW9" s="78">
        <v>3250382</v>
      </c>
      <c r="CX9" s="78">
        <v>3445774</v>
      </c>
      <c r="CY9" s="78">
        <v>3529725</v>
      </c>
      <c r="CZ9" s="78">
        <v>3272022</v>
      </c>
      <c r="DA9" s="78"/>
      <c r="DB9" s="78"/>
      <c r="DC9" s="78"/>
      <c r="DD9" s="78"/>
      <c r="DE9" s="78"/>
      <c r="DF9" s="78"/>
      <c r="DG9" s="78">
        <v>2805846.4361967277</v>
      </c>
      <c r="DH9" s="78">
        <v>3445774</v>
      </c>
      <c r="DI9" s="78">
        <v>3529725</v>
      </c>
      <c r="DJ9" s="78">
        <v>3272022</v>
      </c>
    </row>
    <row r="10" spans="1:121">
      <c r="A10" s="110" t="s">
        <v>299</v>
      </c>
      <c r="B10" s="108">
        <v>3.4589529152860075E-3</v>
      </c>
      <c r="C10" s="108">
        <v>3.5397181881707757E-3</v>
      </c>
      <c r="D10" s="202">
        <f t="shared" si="0"/>
        <v>8.0765272884768171E-5</v>
      </c>
      <c r="E10" s="78">
        <v>3871429</v>
      </c>
      <c r="F10" s="78">
        <v>83962</v>
      </c>
      <c r="G10" s="78"/>
      <c r="H10" s="78">
        <v>143290</v>
      </c>
      <c r="I10" s="78">
        <v>237969</v>
      </c>
      <c r="J10" s="78">
        <v>0</v>
      </c>
      <c r="K10" s="78">
        <v>-11242</v>
      </c>
      <c r="L10" s="78">
        <v>55131</v>
      </c>
      <c r="M10" s="78"/>
      <c r="N10" s="78">
        <v>-275570</v>
      </c>
      <c r="O10" s="78">
        <f t="shared" si="1"/>
        <v>233540</v>
      </c>
      <c r="P10" s="78">
        <f t="shared" si="2"/>
        <v>4104969</v>
      </c>
      <c r="Q10" s="205">
        <v>975942.54270183807</v>
      </c>
      <c r="R10" s="205">
        <v>-275570</v>
      </c>
      <c r="S10" s="205">
        <v>614691</v>
      </c>
      <c r="T10" s="205">
        <v>0</v>
      </c>
      <c r="U10" s="205">
        <v>66920.797798541142</v>
      </c>
      <c r="V10" s="205">
        <v>271355</v>
      </c>
      <c r="W10" s="205">
        <v>0</v>
      </c>
      <c r="X10" s="205">
        <v>-72302</v>
      </c>
      <c r="Y10" s="205">
        <f t="shared" si="3"/>
        <v>605094.79779854114</v>
      </c>
      <c r="Z10" s="205">
        <f t="shared" si="4"/>
        <v>1581037.3405003792</v>
      </c>
      <c r="AA10" s="205">
        <f t="shared" si="5"/>
        <v>2895486.4572981619</v>
      </c>
      <c r="AB10" s="205">
        <f t="shared" si="6"/>
        <v>-371554.79779854114</v>
      </c>
      <c r="AC10" s="205">
        <f t="shared" si="7"/>
        <v>2523931.659499621</v>
      </c>
      <c r="AE10" s="207">
        <v>2795873.027652584</v>
      </c>
      <c r="AF10" s="207">
        <v>2269879.027652584</v>
      </c>
      <c r="AG10" s="207">
        <v>2183112.027652584</v>
      </c>
      <c r="AH10" s="207">
        <v>2914733.027652584</v>
      </c>
      <c r="AI10" s="205">
        <f t="shared" si="8"/>
        <v>143290</v>
      </c>
      <c r="AJ10" s="205">
        <f t="shared" si="9"/>
        <v>237969</v>
      </c>
      <c r="AK10" s="205">
        <f t="shared" si="10"/>
        <v>-66920.797798541142</v>
      </c>
      <c r="AL10" s="205" t="s">
        <v>347</v>
      </c>
      <c r="AM10" s="205"/>
      <c r="AN10" s="205">
        <f t="shared" si="11"/>
        <v>0</v>
      </c>
      <c r="AO10" s="205">
        <v>-25775</v>
      </c>
      <c r="AP10" s="205">
        <v>-10674</v>
      </c>
      <c r="AQ10" s="205">
        <v>-21445</v>
      </c>
      <c r="AR10" s="205">
        <v>-1843</v>
      </c>
      <c r="AS10" s="205"/>
      <c r="AT10" s="205"/>
      <c r="AU10" s="78">
        <v>-26088</v>
      </c>
      <c r="AV10" s="78">
        <v>31760</v>
      </c>
      <c r="AW10" s="78">
        <v>-110599</v>
      </c>
      <c r="AX10" s="78">
        <v>-21688</v>
      </c>
      <c r="AY10" s="78">
        <v>9038</v>
      </c>
      <c r="AZ10" s="78"/>
      <c r="BA10" s="78"/>
      <c r="BB10" s="78">
        <v>241669</v>
      </c>
      <c r="BC10" s="78">
        <v>-378493</v>
      </c>
      <c r="BD10" s="78">
        <v>-4514</v>
      </c>
      <c r="BE10" s="78">
        <v>28840</v>
      </c>
      <c r="BF10" s="78"/>
      <c r="BG10" s="78"/>
      <c r="BH10" s="205">
        <v>619</v>
      </c>
      <c r="BI10" s="205">
        <v>13707</v>
      </c>
      <c r="BJ10" s="205">
        <v>-54271</v>
      </c>
      <c r="BK10" s="205"/>
      <c r="BL10" s="205"/>
      <c r="BM10" s="78">
        <f t="shared" si="12"/>
        <v>-15418.797798541142</v>
      </c>
      <c r="BN10" s="205" t="s">
        <v>347</v>
      </c>
      <c r="BO10" s="205" t="s">
        <v>347</v>
      </c>
      <c r="BP10" s="205" t="s">
        <v>347</v>
      </c>
      <c r="BQ10" s="205"/>
      <c r="BR10" s="205">
        <v>-241179</v>
      </c>
      <c r="BS10" s="205">
        <v>166782</v>
      </c>
      <c r="BT10" s="78">
        <v>-622805</v>
      </c>
      <c r="BU10" s="205">
        <v>1065427.8709677421</v>
      </c>
      <c r="BV10" s="205">
        <v>-1570780</v>
      </c>
      <c r="BW10" s="205">
        <v>-174727</v>
      </c>
      <c r="BX10" s="205">
        <f t="shared" si="13"/>
        <v>-1377281.1290322579</v>
      </c>
      <c r="BY10" s="78">
        <v>-329757</v>
      </c>
      <c r="BZ10" s="78">
        <v>-329758</v>
      </c>
      <c r="CA10" s="78">
        <v>-330375</v>
      </c>
      <c r="CB10" s="78">
        <v>-367523</v>
      </c>
      <c r="CC10" s="78">
        <v>-23470</v>
      </c>
      <c r="CD10" s="78">
        <v>3601.8709677419392</v>
      </c>
      <c r="CE10" s="205">
        <f t="shared" si="17"/>
        <v>0</v>
      </c>
      <c r="CF10" s="205">
        <f t="shared" si="14"/>
        <v>156264</v>
      </c>
      <c r="CG10" s="205">
        <v>-2381</v>
      </c>
      <c r="CH10" s="205">
        <v>3479</v>
      </c>
      <c r="CI10" s="205">
        <v>-2823</v>
      </c>
      <c r="CJ10" s="205">
        <v>-12869</v>
      </c>
      <c r="CK10" s="205">
        <v>-1241</v>
      </c>
      <c r="CL10" s="205">
        <v>43</v>
      </c>
      <c r="CM10" s="205">
        <v>-2572.9032258064544</v>
      </c>
      <c r="CN10" s="205">
        <v>-2544.9677419354848</v>
      </c>
      <c r="CO10" s="205">
        <v>1251</v>
      </c>
      <c r="CP10" s="205" t="s">
        <v>150</v>
      </c>
      <c r="CQ10" s="205">
        <f t="shared" si="15"/>
        <v>175922.87096774194</v>
      </c>
      <c r="CR10" s="78">
        <v>28</v>
      </c>
      <c r="CS10" s="78">
        <v>0</v>
      </c>
      <c r="CT10" s="78">
        <v>159</v>
      </c>
      <c r="CU10" s="78">
        <f t="shared" si="16"/>
        <v>187</v>
      </c>
      <c r="CV10" s="78">
        <v>452910</v>
      </c>
      <c r="CW10" s="78">
        <v>484686</v>
      </c>
      <c r="CX10" s="78">
        <v>523391</v>
      </c>
      <c r="CY10" s="78">
        <v>614691</v>
      </c>
      <c r="CZ10" s="78">
        <v>452910</v>
      </c>
      <c r="DA10" s="78"/>
      <c r="DB10" s="78"/>
      <c r="DC10" s="78"/>
      <c r="DD10" s="78"/>
      <c r="DE10" s="78"/>
      <c r="DF10" s="78"/>
      <c r="DG10" s="78">
        <v>418398.35618534905</v>
      </c>
      <c r="DH10" s="78">
        <v>523391</v>
      </c>
      <c r="DI10" s="78">
        <v>614691</v>
      </c>
      <c r="DJ10" s="78">
        <v>452910</v>
      </c>
    </row>
    <row r="11" spans="1:121">
      <c r="A11" s="110" t="s">
        <v>291</v>
      </c>
      <c r="B11" s="108">
        <v>2.2392554140434128E-2</v>
      </c>
      <c r="C11" s="108">
        <v>2.3005175608069087E-2</v>
      </c>
      <c r="D11" s="202">
        <f t="shared" si="0"/>
        <v>6.1262146763495923E-4</v>
      </c>
      <c r="E11" s="78">
        <v>25062840</v>
      </c>
      <c r="F11" s="78">
        <v>636869</v>
      </c>
      <c r="G11" s="78"/>
      <c r="H11" s="78">
        <v>931262</v>
      </c>
      <c r="I11" s="78">
        <v>1546604</v>
      </c>
      <c r="J11" s="78">
        <v>0</v>
      </c>
      <c r="K11" s="78">
        <v>-73066</v>
      </c>
      <c r="L11" s="78">
        <v>358306</v>
      </c>
      <c r="M11" s="78"/>
      <c r="N11" s="78">
        <v>-1783987</v>
      </c>
      <c r="O11" s="78">
        <f t="shared" si="1"/>
        <v>1615988</v>
      </c>
      <c r="P11" s="78">
        <f t="shared" si="2"/>
        <v>26678828</v>
      </c>
      <c r="Q11" s="205">
        <v>6318050.1549527645</v>
      </c>
      <c r="R11" s="205">
        <v>-1783987</v>
      </c>
      <c r="S11" s="205">
        <v>3606692</v>
      </c>
      <c r="T11" s="205">
        <v>0</v>
      </c>
      <c r="U11" s="205">
        <v>434936.50136600994</v>
      </c>
      <c r="V11" s="205">
        <v>1763577</v>
      </c>
      <c r="W11" s="205">
        <v>0</v>
      </c>
      <c r="X11" s="205">
        <v>-63865</v>
      </c>
      <c r="Y11" s="205">
        <f t="shared" si="3"/>
        <v>3957353.5013660099</v>
      </c>
      <c r="Z11" s="205">
        <f t="shared" si="4"/>
        <v>10275403.656318774</v>
      </c>
      <c r="AA11" s="205">
        <f t="shared" si="5"/>
        <v>18744789.845047235</v>
      </c>
      <c r="AB11" s="205">
        <f t="shared" si="6"/>
        <v>-2341365.5013660099</v>
      </c>
      <c r="AC11" s="205">
        <f t="shared" si="7"/>
        <v>16403424.343681226</v>
      </c>
      <c r="AE11" s="207">
        <v>18113872.349717267</v>
      </c>
      <c r="AF11" s="207">
        <v>14781988.349717265</v>
      </c>
      <c r="AG11" s="207">
        <v>14087011.349717265</v>
      </c>
      <c r="AH11" s="207">
        <v>19042770.349717267</v>
      </c>
      <c r="AI11" s="205">
        <f t="shared" si="8"/>
        <v>931262</v>
      </c>
      <c r="AJ11" s="205">
        <f t="shared" si="9"/>
        <v>1546604</v>
      </c>
      <c r="AK11" s="205">
        <f t="shared" si="10"/>
        <v>-434936.50136600994</v>
      </c>
      <c r="AL11" s="205" t="s">
        <v>347</v>
      </c>
      <c r="AM11" s="205"/>
      <c r="AN11" s="205">
        <f t="shared" si="11"/>
        <v>0</v>
      </c>
      <c r="AO11" s="205">
        <v>-167517</v>
      </c>
      <c r="AP11" s="205">
        <v>-69372</v>
      </c>
      <c r="AQ11" s="205">
        <v>-139377</v>
      </c>
      <c r="AR11" s="205">
        <v>-11978</v>
      </c>
      <c r="AS11" s="205"/>
      <c r="AT11" s="205"/>
      <c r="AU11" s="78">
        <v>-169546</v>
      </c>
      <c r="AV11" s="78">
        <v>206414</v>
      </c>
      <c r="AW11" s="78">
        <v>-718799</v>
      </c>
      <c r="AX11" s="78">
        <v>-140952</v>
      </c>
      <c r="AY11" s="78">
        <v>58739</v>
      </c>
      <c r="AZ11" s="78"/>
      <c r="BA11" s="78"/>
      <c r="BB11" s="78">
        <v>364472</v>
      </c>
      <c r="BC11" s="78">
        <v>-713610</v>
      </c>
      <c r="BD11" s="78">
        <v>63535</v>
      </c>
      <c r="BE11" s="78">
        <v>139323</v>
      </c>
      <c r="BF11" s="78"/>
      <c r="BG11" s="78"/>
      <c r="BH11" s="205">
        <v>4021</v>
      </c>
      <c r="BI11" s="205">
        <v>89083</v>
      </c>
      <c r="BJ11" s="205">
        <v>-352715</v>
      </c>
      <c r="BK11" s="205"/>
      <c r="BL11" s="205"/>
      <c r="BM11" s="78">
        <f t="shared" si="12"/>
        <v>484650.49863399006</v>
      </c>
      <c r="BN11" s="205" t="s">
        <v>347</v>
      </c>
      <c r="BO11" s="205" t="s">
        <v>347</v>
      </c>
      <c r="BP11" s="205" t="s">
        <v>347</v>
      </c>
      <c r="BQ11" s="205"/>
      <c r="BR11" s="205">
        <v>-1567456</v>
      </c>
      <c r="BS11" s="205">
        <v>1083939</v>
      </c>
      <c r="BT11" s="78">
        <v>-4047712</v>
      </c>
      <c r="BU11" s="205">
        <v>2362388.5096774194</v>
      </c>
      <c r="BV11" s="205">
        <v>-2925803</v>
      </c>
      <c r="BW11" s="205">
        <v>-1135574</v>
      </c>
      <c r="BX11" s="205">
        <f t="shared" si="13"/>
        <v>-6230217.4903225806</v>
      </c>
      <c r="BY11" s="78">
        <v>-1558279</v>
      </c>
      <c r="BZ11" s="78">
        <v>-1558280</v>
      </c>
      <c r="CA11" s="78">
        <v>-1562301</v>
      </c>
      <c r="CB11" s="78">
        <v>-1562516</v>
      </c>
      <c r="CC11" s="78">
        <v>-7449</v>
      </c>
      <c r="CD11" s="78">
        <v>18607.509677419206</v>
      </c>
      <c r="CE11" s="205">
        <f t="shared" si="17"/>
        <v>0</v>
      </c>
      <c r="CF11" s="205">
        <f t="shared" si="14"/>
        <v>700734</v>
      </c>
      <c r="CG11" s="205">
        <v>-18060</v>
      </c>
      <c r="CH11" s="205">
        <v>26384</v>
      </c>
      <c r="CI11" s="205">
        <v>-21412</v>
      </c>
      <c r="CJ11" s="205">
        <v>-97622</v>
      </c>
      <c r="CK11" s="205">
        <v>-9421</v>
      </c>
      <c r="CL11" s="205">
        <v>322</v>
      </c>
      <c r="CM11" s="205">
        <v>-19518.548387096729</v>
      </c>
      <c r="CN11" s="205">
        <v>-19299.161290322547</v>
      </c>
      <c r="CO11" s="205">
        <v>9489.2000000000116</v>
      </c>
      <c r="CP11" s="205" t="s">
        <v>150</v>
      </c>
      <c r="CQ11" s="205">
        <f t="shared" si="15"/>
        <v>849871.50967741921</v>
      </c>
      <c r="CR11" s="78">
        <v>104</v>
      </c>
      <c r="CS11" s="78">
        <v>1</v>
      </c>
      <c r="CT11" s="78">
        <v>1278</v>
      </c>
      <c r="CU11" s="78">
        <f t="shared" si="16"/>
        <v>1383</v>
      </c>
      <c r="CV11" s="78">
        <v>3317328</v>
      </c>
      <c r="CW11" s="78">
        <v>3261438</v>
      </c>
      <c r="CX11" s="78">
        <v>3445835</v>
      </c>
      <c r="CY11" s="78">
        <v>3606692</v>
      </c>
      <c r="CZ11" s="78">
        <v>3317328</v>
      </c>
      <c r="DA11" s="78"/>
      <c r="DB11" s="78"/>
      <c r="DC11" s="78"/>
      <c r="DD11" s="78"/>
      <c r="DE11" s="78"/>
      <c r="DF11" s="78"/>
      <c r="DG11" s="78">
        <v>2815390.3723244173</v>
      </c>
      <c r="DH11" s="78">
        <v>3445835</v>
      </c>
      <c r="DI11" s="78">
        <v>3606692</v>
      </c>
      <c r="DJ11" s="78">
        <v>3317328</v>
      </c>
    </row>
    <row r="12" spans="1:121">
      <c r="A12" s="110" t="s">
        <v>300</v>
      </c>
      <c r="B12" s="108">
        <v>2.3031178887210611E-3</v>
      </c>
      <c r="C12" s="108">
        <v>2.6491045696121034E-3</v>
      </c>
      <c r="D12" s="202">
        <f t="shared" si="0"/>
        <v>3.4598668089104228E-4</v>
      </c>
      <c r="E12" s="78">
        <v>2577762</v>
      </c>
      <c r="F12" s="78">
        <v>359681</v>
      </c>
      <c r="G12" s="78"/>
      <c r="H12" s="78">
        <v>107237</v>
      </c>
      <c r="I12" s="78">
        <v>178096</v>
      </c>
      <c r="J12" s="78">
        <v>0</v>
      </c>
      <c r="K12" s="78">
        <v>-8414</v>
      </c>
      <c r="L12" s="78">
        <v>41260</v>
      </c>
      <c r="M12" s="78"/>
      <c r="N12" s="78">
        <v>-183487</v>
      </c>
      <c r="O12" s="78">
        <f t="shared" si="1"/>
        <v>494373</v>
      </c>
      <c r="P12" s="78">
        <f t="shared" si="2"/>
        <v>3072135</v>
      </c>
      <c r="Q12" s="205">
        <v>649823.96343167755</v>
      </c>
      <c r="R12" s="205">
        <v>-183487</v>
      </c>
      <c r="S12" s="205">
        <v>435644</v>
      </c>
      <c r="T12" s="205">
        <v>0</v>
      </c>
      <c r="U12" s="205">
        <v>50084.117192288861</v>
      </c>
      <c r="V12" s="205">
        <v>203080</v>
      </c>
      <c r="W12" s="205">
        <v>0</v>
      </c>
      <c r="X12" s="205">
        <v>28094</v>
      </c>
      <c r="Y12" s="205">
        <f t="shared" si="3"/>
        <v>533415.11719228886</v>
      </c>
      <c r="Z12" s="205">
        <f t="shared" si="4"/>
        <v>1183239.0806239664</v>
      </c>
      <c r="AA12" s="205">
        <f t="shared" si="5"/>
        <v>1927938.0365683225</v>
      </c>
      <c r="AB12" s="205">
        <f t="shared" si="6"/>
        <v>-39042.117192288861</v>
      </c>
      <c r="AC12" s="205">
        <f t="shared" si="7"/>
        <v>1888895.9193760336</v>
      </c>
      <c r="AE12" s="207">
        <v>2117135.0963584548</v>
      </c>
      <c r="AF12" s="207">
        <v>1675571.096358455</v>
      </c>
      <c r="AG12" s="207">
        <v>1593159.096358455</v>
      </c>
      <c r="AH12" s="207">
        <v>2230546.0963584548</v>
      </c>
      <c r="AI12" s="205">
        <f t="shared" si="8"/>
        <v>107237</v>
      </c>
      <c r="AJ12" s="205">
        <f t="shared" si="9"/>
        <v>178096</v>
      </c>
      <c r="AK12" s="205">
        <f t="shared" si="10"/>
        <v>-50084.117192288861</v>
      </c>
      <c r="AL12" s="205" t="s">
        <v>347</v>
      </c>
      <c r="AM12" s="205"/>
      <c r="AN12" s="205">
        <f t="shared" si="11"/>
        <v>0</v>
      </c>
      <c r="AO12" s="205">
        <v>-19290</v>
      </c>
      <c r="AP12" s="205">
        <v>-7988</v>
      </c>
      <c r="AQ12" s="205">
        <v>-16049</v>
      </c>
      <c r="AR12" s="205">
        <v>-1379</v>
      </c>
      <c r="AS12" s="205"/>
      <c r="AT12" s="205"/>
      <c r="AU12" s="78">
        <v>-19524</v>
      </c>
      <c r="AV12" s="78">
        <v>23769</v>
      </c>
      <c r="AW12" s="78">
        <v>-82772</v>
      </c>
      <c r="AX12" s="78">
        <v>-16231</v>
      </c>
      <c r="AY12" s="78">
        <v>6764</v>
      </c>
      <c r="AZ12" s="78"/>
      <c r="BA12" s="78"/>
      <c r="BB12" s="78">
        <v>106721</v>
      </c>
      <c r="BC12" s="78">
        <v>-191498</v>
      </c>
      <c r="BD12" s="78">
        <v>6939</v>
      </c>
      <c r="BE12" s="78">
        <v>68167</v>
      </c>
      <c r="BF12" s="78"/>
      <c r="BG12" s="78"/>
      <c r="BH12" s="205">
        <v>463</v>
      </c>
      <c r="BI12" s="205">
        <v>10258</v>
      </c>
      <c r="BJ12" s="205">
        <v>-40616</v>
      </c>
      <c r="BK12" s="205"/>
      <c r="BL12" s="205"/>
      <c r="BM12" s="78">
        <f t="shared" si="12"/>
        <v>62982.882807711139</v>
      </c>
      <c r="BN12" s="205" t="s">
        <v>347</v>
      </c>
      <c r="BO12" s="205" t="s">
        <v>347</v>
      </c>
      <c r="BP12" s="205" t="s">
        <v>347</v>
      </c>
      <c r="BQ12" s="205"/>
      <c r="BR12" s="205">
        <v>-180498</v>
      </c>
      <c r="BS12" s="205">
        <v>124819</v>
      </c>
      <c r="BT12" s="78">
        <v>-466103</v>
      </c>
      <c r="BU12" s="205">
        <v>782334.11612903222</v>
      </c>
      <c r="BV12" s="205">
        <v>-785141</v>
      </c>
      <c r="BW12" s="205">
        <v>-130764</v>
      </c>
      <c r="BX12" s="205">
        <f t="shared" si="13"/>
        <v>-655352.88387096778</v>
      </c>
      <c r="BY12" s="78">
        <v>-172266</v>
      </c>
      <c r="BZ12" s="78">
        <v>-172266</v>
      </c>
      <c r="CA12" s="78">
        <v>-172727</v>
      </c>
      <c r="CB12" s="78">
        <v>-185700</v>
      </c>
      <c r="CC12" s="78">
        <v>40256</v>
      </c>
      <c r="CD12" s="78">
        <v>7350.1161290322198</v>
      </c>
      <c r="CE12" s="205">
        <f t="shared" si="17"/>
        <v>0</v>
      </c>
      <c r="CF12" s="205">
        <f t="shared" si="14"/>
        <v>331587</v>
      </c>
      <c r="CG12" s="205">
        <v>-10200</v>
      </c>
      <c r="CH12" s="205">
        <v>14902</v>
      </c>
      <c r="CI12" s="205">
        <v>-12094</v>
      </c>
      <c r="CJ12" s="205">
        <v>-55133</v>
      </c>
      <c r="CK12" s="205">
        <v>-5322</v>
      </c>
      <c r="CL12" s="205">
        <v>182</v>
      </c>
      <c r="CM12" s="205">
        <v>-11023.129032258061</v>
      </c>
      <c r="CN12" s="205">
        <v>-10899.387096774197</v>
      </c>
      <c r="CO12" s="205">
        <v>5358.4000000000015</v>
      </c>
      <c r="CP12" s="205" t="s">
        <v>150</v>
      </c>
      <c r="CQ12" s="205">
        <f t="shared" si="15"/>
        <v>415816.11612903222</v>
      </c>
      <c r="CR12" s="78">
        <v>12</v>
      </c>
      <c r="CS12" s="78">
        <v>0</v>
      </c>
      <c r="CT12" s="78">
        <v>154</v>
      </c>
      <c r="CU12" s="78">
        <f t="shared" si="16"/>
        <v>166</v>
      </c>
      <c r="CV12" s="78">
        <v>349611</v>
      </c>
      <c r="CW12" s="78">
        <v>350453</v>
      </c>
      <c r="CX12" s="78">
        <v>379662</v>
      </c>
      <c r="CY12" s="78">
        <v>435644</v>
      </c>
      <c r="CZ12" s="78">
        <v>349611</v>
      </c>
      <c r="DA12" s="78"/>
      <c r="DB12" s="78"/>
      <c r="DC12" s="78"/>
      <c r="DD12" s="78"/>
      <c r="DE12" s="78"/>
      <c r="DF12" s="78"/>
      <c r="DG12" s="78">
        <v>302523.61141073628</v>
      </c>
      <c r="DH12" s="78">
        <v>379662</v>
      </c>
      <c r="DI12" s="78">
        <v>435644</v>
      </c>
      <c r="DJ12" s="78">
        <v>349611</v>
      </c>
    </row>
    <row r="13" spans="1:121">
      <c r="A13" s="110" t="s">
        <v>301</v>
      </c>
      <c r="B13" s="108">
        <v>3.2197496272743475E-3</v>
      </c>
      <c r="C13" s="108">
        <v>3.1224594380866808E-3</v>
      </c>
      <c r="D13" s="202">
        <f t="shared" si="0"/>
        <v>-9.7290189187666711E-5</v>
      </c>
      <c r="E13" s="78">
        <v>3603701</v>
      </c>
      <c r="F13" s="78">
        <v>-101141</v>
      </c>
      <c r="G13" s="78"/>
      <c r="H13" s="78">
        <v>126399</v>
      </c>
      <c r="I13" s="78">
        <v>209918</v>
      </c>
      <c r="J13" s="78">
        <v>0</v>
      </c>
      <c r="K13" s="78">
        <v>-9917</v>
      </c>
      <c r="L13" s="78">
        <v>48632</v>
      </c>
      <c r="M13" s="78"/>
      <c r="N13" s="78">
        <v>-256513</v>
      </c>
      <c r="O13" s="78">
        <f t="shared" si="1"/>
        <v>17378</v>
      </c>
      <c r="P13" s="78">
        <f t="shared" si="2"/>
        <v>3621079</v>
      </c>
      <c r="Q13" s="205">
        <v>908451.44352246763</v>
      </c>
      <c r="R13" s="205">
        <v>-256513</v>
      </c>
      <c r="S13" s="205">
        <v>525293</v>
      </c>
      <c r="T13" s="205">
        <v>0</v>
      </c>
      <c r="U13" s="205">
        <v>59031.713722501183</v>
      </c>
      <c r="V13" s="205">
        <v>239368</v>
      </c>
      <c r="W13" s="205">
        <v>0</v>
      </c>
      <c r="X13" s="205">
        <v>-80965</v>
      </c>
      <c r="Y13" s="205">
        <f t="shared" si="3"/>
        <v>486214.71372250118</v>
      </c>
      <c r="Z13" s="205">
        <f t="shared" si="4"/>
        <v>1394666.1572449687</v>
      </c>
      <c r="AA13" s="205">
        <f t="shared" si="5"/>
        <v>2695249.5564775323</v>
      </c>
      <c r="AB13" s="205">
        <f t="shared" si="6"/>
        <v>-468836.71372250118</v>
      </c>
      <c r="AC13" s="205">
        <f t="shared" si="7"/>
        <v>2226412.8427550308</v>
      </c>
      <c r="AE13" s="207">
        <v>2465493.2232813919</v>
      </c>
      <c r="AF13" s="207">
        <v>2001754.2232813917</v>
      </c>
      <c r="AG13" s="207">
        <v>1909182.2232813917</v>
      </c>
      <c r="AH13" s="207">
        <v>2590122.2232813919</v>
      </c>
      <c r="AI13" s="205">
        <f t="shared" si="8"/>
        <v>126399</v>
      </c>
      <c r="AJ13" s="205">
        <f t="shared" si="9"/>
        <v>209918</v>
      </c>
      <c r="AK13" s="205">
        <f t="shared" si="10"/>
        <v>-59031.713722501183</v>
      </c>
      <c r="AL13" s="205" t="s">
        <v>347</v>
      </c>
      <c r="AM13" s="205"/>
      <c r="AN13" s="205">
        <f t="shared" si="11"/>
        <v>0</v>
      </c>
      <c r="AO13" s="205">
        <v>-22737</v>
      </c>
      <c r="AP13" s="205">
        <v>-9416</v>
      </c>
      <c r="AQ13" s="205">
        <v>-18918</v>
      </c>
      <c r="AR13" s="205">
        <v>-1626</v>
      </c>
      <c r="AS13" s="205"/>
      <c r="AT13" s="205"/>
      <c r="AU13" s="78">
        <v>-23012</v>
      </c>
      <c r="AV13" s="78">
        <v>28016</v>
      </c>
      <c r="AW13" s="78">
        <v>-97562</v>
      </c>
      <c r="AX13" s="78">
        <v>-19131</v>
      </c>
      <c r="AY13" s="78">
        <v>7972</v>
      </c>
      <c r="AZ13" s="78"/>
      <c r="BA13" s="78"/>
      <c r="BB13" s="78">
        <v>83020</v>
      </c>
      <c r="BC13" s="78">
        <v>-147669</v>
      </c>
      <c r="BD13" s="78">
        <v>49876</v>
      </c>
      <c r="BE13" s="78">
        <v>-7190</v>
      </c>
      <c r="BF13" s="78"/>
      <c r="BG13" s="78"/>
      <c r="BH13" s="205">
        <v>546</v>
      </c>
      <c r="BI13" s="205">
        <v>12091</v>
      </c>
      <c r="BJ13" s="205">
        <v>-47874</v>
      </c>
      <c r="BK13" s="205"/>
      <c r="BL13" s="205"/>
      <c r="BM13" s="78">
        <f t="shared" si="12"/>
        <v>63671.286277498817</v>
      </c>
      <c r="BN13" s="205" t="s">
        <v>347</v>
      </c>
      <c r="BO13" s="205" t="s">
        <v>347</v>
      </c>
      <c r="BP13" s="205" t="s">
        <v>347</v>
      </c>
      <c r="BQ13" s="205"/>
      <c r="BR13" s="205">
        <v>-212748</v>
      </c>
      <c r="BS13" s="205">
        <v>147122</v>
      </c>
      <c r="BT13" s="78">
        <v>-549391</v>
      </c>
      <c r="BU13" s="205">
        <v>524956</v>
      </c>
      <c r="BV13" s="205">
        <v>-642111.76774193544</v>
      </c>
      <c r="BW13" s="205">
        <v>-154130</v>
      </c>
      <c r="BX13" s="205">
        <f t="shared" si="13"/>
        <v>-886302.76774193544</v>
      </c>
      <c r="BY13" s="78">
        <v>-213614</v>
      </c>
      <c r="BZ13" s="78">
        <v>-213615</v>
      </c>
      <c r="CA13" s="78">
        <v>-214161</v>
      </c>
      <c r="CB13" s="78">
        <v>-220894</v>
      </c>
      <c r="CC13" s="78">
        <v>-23938</v>
      </c>
      <c r="CD13" s="78">
        <v>-80.76774193548772</v>
      </c>
      <c r="CE13" s="205">
        <f t="shared" si="17"/>
        <v>0</v>
      </c>
      <c r="CF13" s="205">
        <f t="shared" si="14"/>
        <v>-20176</v>
      </c>
      <c r="CG13" s="205">
        <v>2868</v>
      </c>
      <c r="CH13" s="205">
        <v>-4190</v>
      </c>
      <c r="CI13" s="205">
        <v>3401</v>
      </c>
      <c r="CJ13" s="205">
        <v>15504</v>
      </c>
      <c r="CK13" s="205">
        <v>1496</v>
      </c>
      <c r="CL13" s="205">
        <v>-51</v>
      </c>
      <c r="CM13" s="205">
        <v>3098.7419354838785</v>
      </c>
      <c r="CN13" s="205">
        <v>3064.2258064516063</v>
      </c>
      <c r="CO13" s="205">
        <v>-1507.1999999999971</v>
      </c>
      <c r="CP13" s="205" t="s">
        <v>150</v>
      </c>
      <c r="CQ13" s="205">
        <f t="shared" si="15"/>
        <v>-43859.767741935488</v>
      </c>
      <c r="CR13" s="78">
        <v>12</v>
      </c>
      <c r="CS13" s="78">
        <v>0</v>
      </c>
      <c r="CT13" s="78">
        <v>196</v>
      </c>
      <c r="CU13" s="78">
        <f t="shared" si="16"/>
        <v>208</v>
      </c>
      <c r="CV13" s="78">
        <v>455559</v>
      </c>
      <c r="CW13" s="78">
        <v>465602</v>
      </c>
      <c r="CX13" s="78">
        <v>484802</v>
      </c>
      <c r="CY13" s="78">
        <v>525293</v>
      </c>
      <c r="CZ13" s="78">
        <v>455559</v>
      </c>
      <c r="DA13" s="78"/>
      <c r="DB13" s="78"/>
      <c r="DC13" s="78"/>
      <c r="DD13" s="78"/>
      <c r="DE13" s="78"/>
      <c r="DF13" s="78"/>
      <c r="DG13" s="78">
        <v>401924.36223990563</v>
      </c>
      <c r="DH13" s="78">
        <v>484802</v>
      </c>
      <c r="DI13" s="78">
        <v>525293</v>
      </c>
      <c r="DJ13" s="78">
        <v>455559</v>
      </c>
    </row>
    <row r="14" spans="1:121">
      <c r="A14" s="110" t="s">
        <v>302</v>
      </c>
      <c r="B14" s="108">
        <v>3.6214359979464404E-3</v>
      </c>
      <c r="C14" s="108">
        <v>3.6837155288763968E-3</v>
      </c>
      <c r="D14" s="202">
        <f t="shared" si="0"/>
        <v>6.2279530929956403E-5</v>
      </c>
      <c r="E14" s="78">
        <v>4053288</v>
      </c>
      <c r="F14" s="78">
        <v>64744</v>
      </c>
      <c r="G14" s="78"/>
      <c r="H14" s="78">
        <v>149119</v>
      </c>
      <c r="I14" s="78">
        <v>247651</v>
      </c>
      <c r="J14" s="78">
        <v>0</v>
      </c>
      <c r="K14" s="78">
        <v>-11700</v>
      </c>
      <c r="L14" s="78">
        <v>57374</v>
      </c>
      <c r="M14" s="78"/>
      <c r="N14" s="78">
        <v>-288515</v>
      </c>
      <c r="O14" s="78">
        <f t="shared" si="1"/>
        <v>218673</v>
      </c>
      <c r="P14" s="78">
        <f t="shared" si="2"/>
        <v>4271961</v>
      </c>
      <c r="Q14" s="205">
        <v>1021787.1861287174</v>
      </c>
      <c r="R14" s="205">
        <v>-288515</v>
      </c>
      <c r="S14" s="205">
        <v>605349</v>
      </c>
      <c r="T14" s="205">
        <v>0</v>
      </c>
      <c r="U14" s="205">
        <v>69644.562177854357</v>
      </c>
      <c r="V14" s="205">
        <v>282394</v>
      </c>
      <c r="W14" s="205">
        <v>0</v>
      </c>
      <c r="X14" s="205">
        <v>-45305</v>
      </c>
      <c r="Y14" s="205">
        <f t="shared" si="3"/>
        <v>623567.56217785436</v>
      </c>
      <c r="Z14" s="205">
        <f t="shared" si="4"/>
        <v>1645354.7483065717</v>
      </c>
      <c r="AA14" s="205">
        <f t="shared" si="5"/>
        <v>3031500.8138712826</v>
      </c>
      <c r="AB14" s="205">
        <f t="shared" si="6"/>
        <v>-404894.56217785436</v>
      </c>
      <c r="AC14" s="205">
        <f t="shared" si="7"/>
        <v>2626606.2516934285</v>
      </c>
      <c r="AE14" s="207">
        <v>2943803.7268188288</v>
      </c>
      <c r="AF14" s="207">
        <v>2330877.7268188288</v>
      </c>
      <c r="AG14" s="207">
        <v>2210013.7268188288</v>
      </c>
      <c r="AH14" s="207">
        <v>3109260.7268188288</v>
      </c>
      <c r="AI14" s="205">
        <f t="shared" si="8"/>
        <v>149119</v>
      </c>
      <c r="AJ14" s="205">
        <f t="shared" si="9"/>
        <v>247651</v>
      </c>
      <c r="AK14" s="205">
        <f t="shared" si="10"/>
        <v>-69644.562177854357</v>
      </c>
      <c r="AL14" s="205" t="s">
        <v>347</v>
      </c>
      <c r="AM14" s="205"/>
      <c r="AN14" s="205">
        <f t="shared" si="11"/>
        <v>0</v>
      </c>
      <c r="AO14" s="205">
        <v>-26824</v>
      </c>
      <c r="AP14" s="205">
        <v>-11108</v>
      </c>
      <c r="AQ14" s="205">
        <v>-22318</v>
      </c>
      <c r="AR14" s="205">
        <v>-1918</v>
      </c>
      <c r="AS14" s="205"/>
      <c r="AT14" s="205"/>
      <c r="AU14" s="78">
        <v>-27149</v>
      </c>
      <c r="AV14" s="78">
        <v>33052</v>
      </c>
      <c r="AW14" s="78">
        <v>-115098</v>
      </c>
      <c r="AX14" s="78">
        <v>-22570</v>
      </c>
      <c r="AY14" s="78">
        <v>9406</v>
      </c>
      <c r="AZ14" s="78"/>
      <c r="BA14" s="78"/>
      <c r="BB14" s="78">
        <v>41386</v>
      </c>
      <c r="BC14" s="78">
        <v>-180909</v>
      </c>
      <c r="BD14" s="78">
        <v>51393</v>
      </c>
      <c r="BE14" s="78">
        <v>20526</v>
      </c>
      <c r="BF14" s="78"/>
      <c r="BG14" s="78"/>
      <c r="BH14" s="205">
        <v>644</v>
      </c>
      <c r="BI14" s="205">
        <v>14265</v>
      </c>
      <c r="BJ14" s="205">
        <v>-56479</v>
      </c>
      <c r="BK14" s="205"/>
      <c r="BL14" s="205"/>
      <c r="BM14" s="78">
        <f t="shared" si="12"/>
        <v>33424.437822145643</v>
      </c>
      <c r="BN14" s="205" t="s">
        <v>347</v>
      </c>
      <c r="BO14" s="205" t="s">
        <v>347</v>
      </c>
      <c r="BP14" s="205" t="s">
        <v>347</v>
      </c>
      <c r="BQ14" s="205"/>
      <c r="BR14" s="205">
        <v>-250990</v>
      </c>
      <c r="BS14" s="205">
        <v>173566</v>
      </c>
      <c r="BT14" s="78">
        <v>-648141</v>
      </c>
      <c r="BU14" s="205">
        <v>477801.67096774193</v>
      </c>
      <c r="BV14" s="205">
        <v>-741729</v>
      </c>
      <c r="BW14" s="205">
        <v>-181835</v>
      </c>
      <c r="BX14" s="205">
        <f t="shared" si="13"/>
        <v>-1171327.3290322581</v>
      </c>
      <c r="BY14" s="78">
        <v>-293701</v>
      </c>
      <c r="BZ14" s="78">
        <v>-293702</v>
      </c>
      <c r="CA14" s="78">
        <v>-294345</v>
      </c>
      <c r="CB14" s="78">
        <v>-290981</v>
      </c>
      <c r="CC14" s="78">
        <v>-1399</v>
      </c>
      <c r="CD14" s="78">
        <v>2800.6709677419421</v>
      </c>
      <c r="CE14" s="205">
        <f t="shared" si="17"/>
        <v>0</v>
      </c>
      <c r="CF14" s="205">
        <f t="shared" si="14"/>
        <v>110049</v>
      </c>
      <c r="CG14" s="205">
        <v>-1836</v>
      </c>
      <c r="CH14" s="205">
        <v>2681</v>
      </c>
      <c r="CI14" s="205">
        <v>-2176</v>
      </c>
      <c r="CJ14" s="205">
        <v>-9924</v>
      </c>
      <c r="CK14" s="205">
        <v>-958</v>
      </c>
      <c r="CL14" s="205">
        <v>32</v>
      </c>
      <c r="CM14" s="205">
        <v>-1984.3870967741968</v>
      </c>
      <c r="CN14" s="205">
        <v>-1961.4838709677424</v>
      </c>
      <c r="CO14" s="205">
        <v>965.19999999999709</v>
      </c>
      <c r="CP14" s="205" t="s">
        <v>150</v>
      </c>
      <c r="CQ14" s="205">
        <f t="shared" si="15"/>
        <v>125210.67096774194</v>
      </c>
      <c r="CR14" s="78">
        <v>14</v>
      </c>
      <c r="CS14" s="78">
        <v>1</v>
      </c>
      <c r="CT14" s="78">
        <v>226</v>
      </c>
      <c r="CU14" s="78">
        <f t="shared" si="16"/>
        <v>241</v>
      </c>
      <c r="CV14" s="78">
        <v>522715</v>
      </c>
      <c r="CW14" s="78">
        <v>563063</v>
      </c>
      <c r="CX14" s="78">
        <v>603853</v>
      </c>
      <c r="CY14" s="78">
        <v>605349</v>
      </c>
      <c r="CZ14" s="78">
        <v>522715</v>
      </c>
      <c r="DA14" s="78"/>
      <c r="DB14" s="78"/>
      <c r="DC14" s="78"/>
      <c r="DD14" s="78"/>
      <c r="DE14" s="78"/>
      <c r="DF14" s="78"/>
      <c r="DG14" s="78">
        <v>486056.19644221454</v>
      </c>
      <c r="DH14" s="78">
        <v>603853</v>
      </c>
      <c r="DI14" s="78">
        <v>605349</v>
      </c>
      <c r="DJ14" s="78">
        <v>522715</v>
      </c>
    </row>
    <row r="15" spans="1:121">
      <c r="A15" s="110" t="s">
        <v>303</v>
      </c>
      <c r="B15" s="108">
        <v>5.2840233974459664E-3</v>
      </c>
      <c r="C15" s="108">
        <v>5.6071404848608763E-3</v>
      </c>
      <c r="D15" s="202">
        <f t="shared" si="0"/>
        <v>3.2311708741490988E-4</v>
      </c>
      <c r="E15" s="78">
        <v>5914137</v>
      </c>
      <c r="F15" s="78">
        <v>335906</v>
      </c>
      <c r="G15" s="78"/>
      <c r="H15" s="78">
        <v>226980</v>
      </c>
      <c r="I15" s="78">
        <v>376961</v>
      </c>
      <c r="J15" s="78">
        <v>0</v>
      </c>
      <c r="K15" s="78">
        <v>-17809</v>
      </c>
      <c r="L15" s="78">
        <v>87331</v>
      </c>
      <c r="M15" s="78"/>
      <c r="N15" s="78">
        <v>-420972</v>
      </c>
      <c r="O15" s="78">
        <f t="shared" si="1"/>
        <v>588397</v>
      </c>
      <c r="P15" s="78">
        <f t="shared" si="2"/>
        <v>6502534</v>
      </c>
      <c r="Q15" s="205">
        <v>1490884.7202105129</v>
      </c>
      <c r="R15" s="205">
        <v>-420972</v>
      </c>
      <c r="S15" s="205">
        <v>828407</v>
      </c>
      <c r="T15" s="205">
        <v>0</v>
      </c>
      <c r="U15" s="205">
        <v>106009.82181506883</v>
      </c>
      <c r="V15" s="205">
        <v>429843</v>
      </c>
      <c r="W15" s="205">
        <v>0</v>
      </c>
      <c r="X15" s="205">
        <v>70291</v>
      </c>
      <c r="Y15" s="205">
        <f t="shared" si="3"/>
        <v>1013578.8218150688</v>
      </c>
      <c r="Z15" s="205">
        <f t="shared" si="4"/>
        <v>2504463.5420255819</v>
      </c>
      <c r="AA15" s="205">
        <f t="shared" si="5"/>
        <v>4423252.2797894869</v>
      </c>
      <c r="AB15" s="205">
        <f t="shared" si="6"/>
        <v>-425181.82181506883</v>
      </c>
      <c r="AC15" s="205">
        <f t="shared" si="7"/>
        <v>3998070.4579744181</v>
      </c>
      <c r="AE15" s="207">
        <v>4401486.1007729573</v>
      </c>
      <c r="AF15" s="207">
        <v>3614190.1007729573</v>
      </c>
      <c r="AG15" s="207">
        <v>3441032.1007729573</v>
      </c>
      <c r="AH15" s="207">
        <v>4633768.1007729573</v>
      </c>
      <c r="AI15" s="205">
        <f t="shared" si="8"/>
        <v>226980</v>
      </c>
      <c r="AJ15" s="205">
        <f t="shared" si="9"/>
        <v>376961</v>
      </c>
      <c r="AK15" s="205">
        <f t="shared" si="10"/>
        <v>-106009.82181506883</v>
      </c>
      <c r="AL15" s="205" t="s">
        <v>347</v>
      </c>
      <c r="AM15" s="205"/>
      <c r="AN15" s="205">
        <f t="shared" si="11"/>
        <v>0</v>
      </c>
      <c r="AO15" s="205">
        <v>-40830</v>
      </c>
      <c r="AP15" s="205">
        <v>-16908</v>
      </c>
      <c r="AQ15" s="205">
        <v>-33971</v>
      </c>
      <c r="AR15" s="205">
        <v>-2920</v>
      </c>
      <c r="AS15" s="205"/>
      <c r="AT15" s="205"/>
      <c r="AU15" s="78">
        <v>-41324</v>
      </c>
      <c r="AV15" s="78">
        <v>50310</v>
      </c>
      <c r="AW15" s="78">
        <v>-175196</v>
      </c>
      <c r="AX15" s="78">
        <v>-34355</v>
      </c>
      <c r="AY15" s="78">
        <v>14317</v>
      </c>
      <c r="AZ15" s="78"/>
      <c r="BA15" s="78"/>
      <c r="BB15" s="78">
        <v>55435</v>
      </c>
      <c r="BC15" s="78">
        <v>-116745</v>
      </c>
      <c r="BD15" s="78">
        <v>9190</v>
      </c>
      <c r="BE15" s="78">
        <v>56439</v>
      </c>
      <c r="BF15" s="78"/>
      <c r="BG15" s="78"/>
      <c r="BH15" s="205">
        <v>980</v>
      </c>
      <c r="BI15" s="205">
        <v>21713</v>
      </c>
      <c r="BJ15" s="205">
        <v>-85969</v>
      </c>
      <c r="BK15" s="205"/>
      <c r="BL15" s="205"/>
      <c r="BM15" s="78">
        <f t="shared" si="12"/>
        <v>158097.17818493117</v>
      </c>
      <c r="BN15" s="205" t="s">
        <v>347</v>
      </c>
      <c r="BO15" s="205" t="s">
        <v>347</v>
      </c>
      <c r="BP15" s="205" t="s">
        <v>347</v>
      </c>
      <c r="BQ15" s="205"/>
      <c r="BR15" s="205">
        <v>-382042</v>
      </c>
      <c r="BS15" s="205">
        <v>264192</v>
      </c>
      <c r="BT15" s="78">
        <v>-986564</v>
      </c>
      <c r="BU15" s="205">
        <v>537093.02580645168</v>
      </c>
      <c r="BV15" s="205">
        <v>-478655</v>
      </c>
      <c r="BW15" s="205">
        <v>-276777</v>
      </c>
      <c r="BX15" s="205">
        <f t="shared" si="13"/>
        <v>-1322752.9741935483</v>
      </c>
      <c r="BY15" s="78">
        <v>-339834</v>
      </c>
      <c r="BZ15" s="78">
        <v>-339834</v>
      </c>
      <c r="CA15" s="78">
        <v>-340816</v>
      </c>
      <c r="CB15" s="78">
        <v>-334179</v>
      </c>
      <c r="CC15" s="78">
        <v>25127</v>
      </c>
      <c r="CD15" s="78">
        <v>6783.0258064516238</v>
      </c>
      <c r="CE15" s="205">
        <f t="shared" si="17"/>
        <v>0</v>
      </c>
      <c r="CF15" s="205">
        <f t="shared" si="14"/>
        <v>265615</v>
      </c>
      <c r="CG15" s="205">
        <v>-9526</v>
      </c>
      <c r="CH15" s="205">
        <v>13916</v>
      </c>
      <c r="CI15" s="205">
        <v>-11294</v>
      </c>
      <c r="CJ15" s="205">
        <v>-51489</v>
      </c>
      <c r="CK15" s="205">
        <v>-4970</v>
      </c>
      <c r="CL15" s="205">
        <v>170</v>
      </c>
      <c r="CM15" s="205">
        <v>-10295</v>
      </c>
      <c r="CN15" s="205">
        <v>-10179.225806451606</v>
      </c>
      <c r="CO15" s="205">
        <v>5005.1999999999971</v>
      </c>
      <c r="CP15" s="205" t="s">
        <v>150</v>
      </c>
      <c r="CQ15" s="205">
        <f t="shared" si="15"/>
        <v>344277.02580645162</v>
      </c>
      <c r="CR15" s="78">
        <v>21</v>
      </c>
      <c r="CS15" s="78">
        <v>0</v>
      </c>
      <c r="CT15" s="78">
        <v>347</v>
      </c>
      <c r="CU15" s="78">
        <f t="shared" si="16"/>
        <v>368</v>
      </c>
      <c r="CV15" s="78">
        <v>800421</v>
      </c>
      <c r="CW15" s="78">
        <v>737555</v>
      </c>
      <c r="CX15" s="78">
        <v>811204</v>
      </c>
      <c r="CY15" s="78">
        <v>828407</v>
      </c>
      <c r="CZ15" s="78">
        <v>800421</v>
      </c>
      <c r="DA15" s="78"/>
      <c r="DB15" s="78"/>
      <c r="DC15" s="78"/>
      <c r="DD15" s="78"/>
      <c r="DE15" s="78"/>
      <c r="DF15" s="78"/>
      <c r="DG15" s="78">
        <v>636683.95537788409</v>
      </c>
      <c r="DH15" s="78">
        <v>811204</v>
      </c>
      <c r="DI15" s="78">
        <v>828407</v>
      </c>
      <c r="DJ15" s="78">
        <v>800421</v>
      </c>
    </row>
    <row r="16" spans="1:121">
      <c r="A16" s="110" t="s">
        <v>304</v>
      </c>
      <c r="B16" s="108">
        <v>4.1956059084695277E-3</v>
      </c>
      <c r="C16" s="108">
        <v>4.2407497947877073E-3</v>
      </c>
      <c r="D16" s="202">
        <f t="shared" si="0"/>
        <v>4.5143886318179532E-5</v>
      </c>
      <c r="E16" s="78">
        <v>4695927</v>
      </c>
      <c r="F16" s="78">
        <v>46930</v>
      </c>
      <c r="G16" s="78"/>
      <c r="H16" s="78">
        <v>171668</v>
      </c>
      <c r="I16" s="78">
        <v>285100</v>
      </c>
      <c r="J16" s="78">
        <v>0</v>
      </c>
      <c r="K16" s="78">
        <v>-13469</v>
      </c>
      <c r="L16" s="78">
        <v>66050</v>
      </c>
      <c r="M16" s="78"/>
      <c r="N16" s="78">
        <v>-334259</v>
      </c>
      <c r="O16" s="78">
        <f t="shared" si="1"/>
        <v>222020</v>
      </c>
      <c r="P16" s="78">
        <f t="shared" si="2"/>
        <v>4917947</v>
      </c>
      <c r="Q16" s="205">
        <v>1183788.1483556519</v>
      </c>
      <c r="R16" s="205">
        <v>-334259</v>
      </c>
      <c r="S16" s="205">
        <v>695602</v>
      </c>
      <c r="T16" s="205">
        <v>0</v>
      </c>
      <c r="U16" s="205">
        <v>80176.545067810919</v>
      </c>
      <c r="V16" s="205">
        <v>325096</v>
      </c>
      <c r="W16" s="205">
        <v>0</v>
      </c>
      <c r="X16" s="205">
        <v>-56247</v>
      </c>
      <c r="Y16" s="205">
        <f t="shared" si="3"/>
        <v>710368.54506781092</v>
      </c>
      <c r="Z16" s="205">
        <f t="shared" si="4"/>
        <v>1894156.6934234628</v>
      </c>
      <c r="AA16" s="205">
        <f t="shared" si="5"/>
        <v>3512138.8516443484</v>
      </c>
      <c r="AB16" s="205">
        <f t="shared" si="6"/>
        <v>-488348.54506781092</v>
      </c>
      <c r="AC16" s="205">
        <f t="shared" si="7"/>
        <v>3023790.3065765374</v>
      </c>
      <c r="AE16" s="207">
        <v>3313991.9344910868</v>
      </c>
      <c r="AF16" s="207">
        <v>2747987.9344910868</v>
      </c>
      <c r="AG16" s="207">
        <v>2643275.9344910868</v>
      </c>
      <c r="AH16" s="207">
        <v>3454712.9344910868</v>
      </c>
      <c r="AI16" s="205">
        <f t="shared" si="8"/>
        <v>171668</v>
      </c>
      <c r="AJ16" s="205">
        <f t="shared" si="9"/>
        <v>285100</v>
      </c>
      <c r="AK16" s="205">
        <f t="shared" si="10"/>
        <v>-80176.545067810919</v>
      </c>
      <c r="AL16" s="205" t="s">
        <v>347</v>
      </c>
      <c r="AM16" s="205"/>
      <c r="AN16" s="205">
        <f t="shared" si="11"/>
        <v>0</v>
      </c>
      <c r="AO16" s="205">
        <v>-30880</v>
      </c>
      <c r="AP16" s="205">
        <v>-12788</v>
      </c>
      <c r="AQ16" s="205">
        <v>-25693</v>
      </c>
      <c r="AR16" s="205">
        <v>-2208</v>
      </c>
      <c r="AS16" s="205"/>
      <c r="AT16" s="205"/>
      <c r="AU16" s="78">
        <v>-31254</v>
      </c>
      <c r="AV16" s="78">
        <v>38050</v>
      </c>
      <c r="AW16" s="78">
        <v>-132503</v>
      </c>
      <c r="AX16" s="78">
        <v>-25983</v>
      </c>
      <c r="AY16" s="78">
        <v>10828</v>
      </c>
      <c r="AZ16" s="78"/>
      <c r="BA16" s="78"/>
      <c r="BB16" s="78">
        <v>137769</v>
      </c>
      <c r="BC16" s="78">
        <v>-260521</v>
      </c>
      <c r="BD16" s="78">
        <v>39674</v>
      </c>
      <c r="BE16" s="78">
        <v>18715</v>
      </c>
      <c r="BF16" s="78"/>
      <c r="BG16" s="78"/>
      <c r="BH16" s="205">
        <v>741</v>
      </c>
      <c r="BI16" s="205">
        <v>16422</v>
      </c>
      <c r="BJ16" s="205">
        <v>-65019</v>
      </c>
      <c r="BK16" s="205"/>
      <c r="BL16" s="205"/>
      <c r="BM16" s="78">
        <f t="shared" si="12"/>
        <v>51941.454932189081</v>
      </c>
      <c r="BN16" s="205" t="s">
        <v>347</v>
      </c>
      <c r="BO16" s="205" t="s">
        <v>347</v>
      </c>
      <c r="BP16" s="205" t="s">
        <v>347</v>
      </c>
      <c r="BQ16" s="205"/>
      <c r="BR16" s="205">
        <v>-288942</v>
      </c>
      <c r="BS16" s="205">
        <v>199813</v>
      </c>
      <c r="BT16" s="78">
        <v>-746149</v>
      </c>
      <c r="BU16" s="205">
        <v>785603.88387096766</v>
      </c>
      <c r="BV16" s="205">
        <v>-1068135</v>
      </c>
      <c r="BW16" s="205">
        <v>-209330</v>
      </c>
      <c r="BX16" s="205">
        <f t="shared" si="13"/>
        <v>-1327139.1161290323</v>
      </c>
      <c r="BY16" s="78">
        <v>-324650</v>
      </c>
      <c r="BZ16" s="78">
        <v>-324649</v>
      </c>
      <c r="CA16" s="78">
        <v>-325392</v>
      </c>
      <c r="CB16" s="78">
        <v>-339543</v>
      </c>
      <c r="CC16" s="78">
        <v>-15639</v>
      </c>
      <c r="CD16" s="78">
        <v>2733.883870967722</v>
      </c>
      <c r="CE16" s="205">
        <f t="shared" si="17"/>
        <v>0</v>
      </c>
      <c r="CF16" s="205">
        <f t="shared" si="14"/>
        <v>103177</v>
      </c>
      <c r="CG16" s="205">
        <v>-1330</v>
      </c>
      <c r="CH16" s="205">
        <v>1945</v>
      </c>
      <c r="CI16" s="205">
        <v>-1577</v>
      </c>
      <c r="CJ16" s="205">
        <v>-7193</v>
      </c>
      <c r="CK16" s="205">
        <v>-695</v>
      </c>
      <c r="CL16" s="205">
        <v>24</v>
      </c>
      <c r="CM16" s="205">
        <v>-1437.4516129032127</v>
      </c>
      <c r="CN16" s="205">
        <v>-1422.0322580645152</v>
      </c>
      <c r="CO16" s="205">
        <v>699.59999999999854</v>
      </c>
      <c r="CP16" s="205" t="s">
        <v>150</v>
      </c>
      <c r="CQ16" s="205">
        <f t="shared" si="15"/>
        <v>114162.88387096772</v>
      </c>
      <c r="CR16" s="78">
        <v>23</v>
      </c>
      <c r="CS16" s="78">
        <v>1</v>
      </c>
      <c r="CT16" s="78">
        <v>219</v>
      </c>
      <c r="CU16" s="78">
        <f t="shared" si="16"/>
        <v>243</v>
      </c>
      <c r="CV16" s="78">
        <v>561572</v>
      </c>
      <c r="CW16" s="78">
        <v>608225</v>
      </c>
      <c r="CX16" s="78">
        <v>643341</v>
      </c>
      <c r="CY16" s="78">
        <v>695602</v>
      </c>
      <c r="CZ16" s="78">
        <v>561572</v>
      </c>
      <c r="DA16" s="78"/>
      <c r="DB16" s="78"/>
      <c r="DC16" s="78"/>
      <c r="DD16" s="78"/>
      <c r="DE16" s="78"/>
      <c r="DF16" s="78"/>
      <c r="DG16" s="78">
        <v>525041.6562286386</v>
      </c>
      <c r="DH16" s="78">
        <v>643341</v>
      </c>
      <c r="DI16" s="78">
        <v>695602</v>
      </c>
      <c r="DJ16" s="78">
        <v>561297</v>
      </c>
    </row>
    <row r="17" spans="1:114">
      <c r="A17" s="110" t="s">
        <v>305</v>
      </c>
      <c r="B17" s="108">
        <v>4.2749850399888155E-3</v>
      </c>
      <c r="C17" s="108">
        <v>4.4177172078433786E-3</v>
      </c>
      <c r="D17" s="202">
        <f t="shared" si="0"/>
        <v>1.4273216785456316E-4</v>
      </c>
      <c r="E17" s="78">
        <v>4784772</v>
      </c>
      <c r="F17" s="78">
        <v>148382</v>
      </c>
      <c r="G17" s="78"/>
      <c r="H17" s="78">
        <v>178832</v>
      </c>
      <c r="I17" s="78">
        <v>296996</v>
      </c>
      <c r="J17" s="78">
        <v>0</v>
      </c>
      <c r="K17" s="78">
        <v>-14031</v>
      </c>
      <c r="L17" s="78">
        <v>68806</v>
      </c>
      <c r="M17" s="78"/>
      <c r="N17" s="78">
        <v>-340583</v>
      </c>
      <c r="O17" s="78">
        <f t="shared" si="1"/>
        <v>338402</v>
      </c>
      <c r="P17" s="78">
        <f t="shared" si="2"/>
        <v>5123174</v>
      </c>
      <c r="Q17" s="205">
        <v>1206185.130411953</v>
      </c>
      <c r="R17" s="205">
        <v>-340583</v>
      </c>
      <c r="S17" s="205">
        <v>815767</v>
      </c>
      <c r="T17" s="205">
        <v>0</v>
      </c>
      <c r="U17" s="205">
        <v>83521.342127276352</v>
      </c>
      <c r="V17" s="205">
        <v>338662</v>
      </c>
      <c r="W17" s="205">
        <v>0</v>
      </c>
      <c r="X17" s="205">
        <v>-130352</v>
      </c>
      <c r="Y17" s="205">
        <f t="shared" si="3"/>
        <v>767015.34212727635</v>
      </c>
      <c r="Z17" s="205">
        <f t="shared" si="4"/>
        <v>1973200.4725392293</v>
      </c>
      <c r="AA17" s="205">
        <f t="shared" si="5"/>
        <v>3578586.8695880473</v>
      </c>
      <c r="AB17" s="205">
        <f t="shared" si="6"/>
        <v>-428613.34212727635</v>
      </c>
      <c r="AC17" s="205">
        <f t="shared" si="7"/>
        <v>3149973.5274607707</v>
      </c>
      <c r="AE17" s="207">
        <v>3473268.3473838652</v>
      </c>
      <c r="AF17" s="207">
        <v>2841236.3473838652</v>
      </c>
      <c r="AG17" s="207">
        <v>2706464.3473838652</v>
      </c>
      <c r="AH17" s="207">
        <v>3652686.3473838652</v>
      </c>
      <c r="AI17" s="205">
        <f t="shared" si="8"/>
        <v>178832</v>
      </c>
      <c r="AJ17" s="205">
        <f t="shared" si="9"/>
        <v>296996</v>
      </c>
      <c r="AK17" s="205">
        <f t="shared" si="10"/>
        <v>-83521.342127276352</v>
      </c>
      <c r="AL17" s="205" t="s">
        <v>347</v>
      </c>
      <c r="AM17" s="205"/>
      <c r="AN17" s="205">
        <f t="shared" si="11"/>
        <v>0</v>
      </c>
      <c r="AO17" s="205">
        <v>-32169</v>
      </c>
      <c r="AP17" s="205">
        <v>-13322</v>
      </c>
      <c r="AQ17" s="205">
        <v>-26765</v>
      </c>
      <c r="AR17" s="205">
        <v>-2300</v>
      </c>
      <c r="AS17" s="205"/>
      <c r="AT17" s="205"/>
      <c r="AU17" s="78">
        <v>-32558</v>
      </c>
      <c r="AV17" s="78">
        <v>39638</v>
      </c>
      <c r="AW17" s="78">
        <v>-138032</v>
      </c>
      <c r="AX17" s="78">
        <v>-27067</v>
      </c>
      <c r="AY17" s="78">
        <v>11280</v>
      </c>
      <c r="AZ17" s="78"/>
      <c r="BA17" s="78"/>
      <c r="BB17" s="78">
        <v>90386</v>
      </c>
      <c r="BC17" s="78">
        <v>-423768</v>
      </c>
      <c r="BD17" s="78">
        <v>93503</v>
      </c>
      <c r="BE17" s="78">
        <v>51391</v>
      </c>
      <c r="BF17" s="78"/>
      <c r="BG17" s="78"/>
      <c r="BH17" s="205">
        <v>772</v>
      </c>
      <c r="BI17" s="205">
        <v>17107</v>
      </c>
      <c r="BJ17" s="205">
        <v>-67732</v>
      </c>
      <c r="BK17" s="205"/>
      <c r="BL17" s="205"/>
      <c r="BM17" s="78">
        <f t="shared" si="12"/>
        <v>-67329.342127276352</v>
      </c>
      <c r="BN17" s="205" t="s">
        <v>347</v>
      </c>
      <c r="BO17" s="205" t="s">
        <v>347</v>
      </c>
      <c r="BP17" s="205" t="s">
        <v>347</v>
      </c>
      <c r="BQ17" s="205"/>
      <c r="BR17" s="205">
        <v>-301000</v>
      </c>
      <c r="BS17" s="205">
        <v>208150</v>
      </c>
      <c r="BT17" s="78">
        <v>-777289</v>
      </c>
      <c r="BU17" s="205">
        <v>998269.74193548388</v>
      </c>
      <c r="BV17" s="205">
        <v>-1737448</v>
      </c>
      <c r="BW17" s="205">
        <v>-218067</v>
      </c>
      <c r="BX17" s="205">
        <f t="shared" si="13"/>
        <v>-1827384.2580645161</v>
      </c>
      <c r="BY17" s="78">
        <v>-459636</v>
      </c>
      <c r="BZ17" s="78">
        <v>-459636</v>
      </c>
      <c r="CA17" s="78">
        <v>-460411</v>
      </c>
      <c r="CB17" s="78">
        <v>-464530</v>
      </c>
      <c r="CC17" s="78">
        <v>10797</v>
      </c>
      <c r="CD17" s="78">
        <v>6031.7419354838785</v>
      </c>
      <c r="CE17" s="205">
        <f t="shared" si="17"/>
        <v>0</v>
      </c>
      <c r="CF17" s="205">
        <f t="shared" si="14"/>
        <v>278734</v>
      </c>
      <c r="CG17" s="205">
        <v>-4208</v>
      </c>
      <c r="CH17" s="205">
        <v>6146</v>
      </c>
      <c r="CI17" s="205">
        <v>-4989</v>
      </c>
      <c r="CJ17" s="205">
        <v>-22743</v>
      </c>
      <c r="CK17" s="205">
        <v>-2195</v>
      </c>
      <c r="CL17" s="205">
        <v>74</v>
      </c>
      <c r="CM17" s="205">
        <v>-4547.7419354838785</v>
      </c>
      <c r="CN17" s="205">
        <v>-4496</v>
      </c>
      <c r="CO17" s="205">
        <v>2210</v>
      </c>
      <c r="CP17" s="205" t="s">
        <v>150</v>
      </c>
      <c r="CQ17" s="205">
        <f t="shared" si="15"/>
        <v>313482.74193548388</v>
      </c>
      <c r="CR17" s="78">
        <v>19</v>
      </c>
      <c r="CS17" s="78">
        <v>2</v>
      </c>
      <c r="CT17" s="78">
        <v>278</v>
      </c>
      <c r="CU17" s="78">
        <f t="shared" si="16"/>
        <v>299</v>
      </c>
      <c r="CV17" s="78">
        <v>617297</v>
      </c>
      <c r="CW17" s="78">
        <v>803728</v>
      </c>
      <c r="CX17" s="78">
        <v>828142</v>
      </c>
      <c r="CY17" s="78">
        <v>815767</v>
      </c>
      <c r="CZ17" s="78">
        <v>617297</v>
      </c>
      <c r="DA17" s="78"/>
      <c r="DB17" s="78"/>
      <c r="DC17" s="78"/>
      <c r="DD17" s="78"/>
      <c r="DE17" s="78"/>
      <c r="DF17" s="78"/>
      <c r="DG17" s="78">
        <v>693806.86469206505</v>
      </c>
      <c r="DH17" s="78">
        <v>828142</v>
      </c>
      <c r="DI17" s="78">
        <v>815767</v>
      </c>
      <c r="DJ17" s="78">
        <v>617297</v>
      </c>
    </row>
    <row r="18" spans="1:114">
      <c r="A18" s="110" t="s">
        <v>287</v>
      </c>
      <c r="B18" s="108">
        <v>2.803328374087582E-3</v>
      </c>
      <c r="C18" s="108">
        <v>2.9315486205612755E-3</v>
      </c>
      <c r="D18" s="202">
        <f t="shared" si="0"/>
        <v>1.2822024647369352E-4</v>
      </c>
      <c r="E18" s="78">
        <v>3137622</v>
      </c>
      <c r="F18" s="78">
        <v>133295</v>
      </c>
      <c r="G18" s="78"/>
      <c r="H18" s="78">
        <v>118671</v>
      </c>
      <c r="I18" s="78">
        <v>197084</v>
      </c>
      <c r="J18" s="78">
        <v>0</v>
      </c>
      <c r="K18" s="78">
        <v>-9311</v>
      </c>
      <c r="L18" s="78">
        <v>45659</v>
      </c>
      <c r="M18" s="78"/>
      <c r="N18" s="78">
        <v>-223338</v>
      </c>
      <c r="O18" s="78">
        <f t="shared" si="1"/>
        <v>262060</v>
      </c>
      <c r="P18" s="78">
        <f t="shared" si="2"/>
        <v>3399682</v>
      </c>
      <c r="Q18" s="205">
        <v>790958.12355728331</v>
      </c>
      <c r="R18" s="205">
        <v>-223338</v>
      </c>
      <c r="S18" s="205">
        <v>279199</v>
      </c>
      <c r="T18" s="205">
        <v>0</v>
      </c>
      <c r="U18" s="205">
        <v>55424.308149426244</v>
      </c>
      <c r="V18" s="205">
        <v>224733</v>
      </c>
      <c r="W18" s="205">
        <v>0</v>
      </c>
      <c r="X18" s="205">
        <v>182418</v>
      </c>
      <c r="Y18" s="205">
        <f t="shared" si="3"/>
        <v>518436.30814942624</v>
      </c>
      <c r="Z18" s="205">
        <f t="shared" si="4"/>
        <v>1309394.4317067096</v>
      </c>
      <c r="AA18" s="205">
        <f t="shared" si="5"/>
        <v>2346663.8764427165</v>
      </c>
      <c r="AB18" s="205">
        <f t="shared" si="6"/>
        <v>-256376.30814942624</v>
      </c>
      <c r="AC18" s="205">
        <f t="shared" si="7"/>
        <v>2090287.5682932902</v>
      </c>
      <c r="AE18" s="207">
        <v>2343579.7180397687</v>
      </c>
      <c r="AF18" s="207">
        <v>1855277.7180397687</v>
      </c>
      <c r="AG18" s="207">
        <v>1776374.7180397687</v>
      </c>
      <c r="AH18" s="207">
        <v>2455014.7180397687</v>
      </c>
      <c r="AI18" s="205">
        <f t="shared" si="8"/>
        <v>118671</v>
      </c>
      <c r="AJ18" s="205">
        <f t="shared" si="9"/>
        <v>197084</v>
      </c>
      <c r="AK18" s="205">
        <f t="shared" si="10"/>
        <v>-55424.308149426244</v>
      </c>
      <c r="AL18" s="205" t="s">
        <v>347</v>
      </c>
      <c r="AM18" s="205"/>
      <c r="AN18" s="205">
        <f t="shared" si="11"/>
        <v>0</v>
      </c>
      <c r="AO18" s="205">
        <v>-21347</v>
      </c>
      <c r="AP18" s="205">
        <v>-8840</v>
      </c>
      <c r="AQ18" s="205">
        <v>-17761</v>
      </c>
      <c r="AR18" s="205">
        <v>-1526</v>
      </c>
      <c r="AS18" s="205"/>
      <c r="AT18" s="205"/>
      <c r="AU18" s="78">
        <v>-21605</v>
      </c>
      <c r="AV18" s="78">
        <v>26303</v>
      </c>
      <c r="AW18" s="78">
        <v>-91596</v>
      </c>
      <c r="AX18" s="78">
        <v>-17962</v>
      </c>
      <c r="AY18" s="78">
        <v>7485</v>
      </c>
      <c r="AZ18" s="78"/>
      <c r="BA18" s="78"/>
      <c r="BB18" s="78">
        <v>-270362</v>
      </c>
      <c r="BC18" s="78">
        <v>63095</v>
      </c>
      <c r="BD18" s="78">
        <v>32188</v>
      </c>
      <c r="BE18" s="78">
        <v>-2936</v>
      </c>
      <c r="BF18" s="78"/>
      <c r="BG18" s="78"/>
      <c r="BH18" s="205">
        <v>512</v>
      </c>
      <c r="BI18" s="205">
        <v>11352</v>
      </c>
      <c r="BJ18" s="205">
        <v>-44947</v>
      </c>
      <c r="BK18" s="205"/>
      <c r="BL18" s="205"/>
      <c r="BM18" s="78">
        <f t="shared" si="12"/>
        <v>-97616.308149426244</v>
      </c>
      <c r="BN18" s="205" t="s">
        <v>347</v>
      </c>
      <c r="BO18" s="205" t="s">
        <v>347</v>
      </c>
      <c r="BP18" s="205" t="s">
        <v>347</v>
      </c>
      <c r="BQ18" s="205"/>
      <c r="BR18" s="205">
        <v>-199741</v>
      </c>
      <c r="BS18" s="205">
        <v>138127</v>
      </c>
      <c r="BT18" s="78">
        <v>-515800</v>
      </c>
      <c r="BU18" s="205">
        <v>393878</v>
      </c>
      <c r="BV18" s="205">
        <v>-1042352.3612903226</v>
      </c>
      <c r="BW18" s="205">
        <v>-144706</v>
      </c>
      <c r="BX18" s="205">
        <f t="shared" si="13"/>
        <v>-1370594.3612903226</v>
      </c>
      <c r="BY18" s="78">
        <v>-357947</v>
      </c>
      <c r="BZ18" s="78">
        <v>-357946</v>
      </c>
      <c r="CA18" s="78">
        <v>-358461</v>
      </c>
      <c r="CB18" s="78">
        <v>-295122</v>
      </c>
      <c r="CC18" s="78">
        <v>-1418</v>
      </c>
      <c r="CD18" s="78">
        <v>299.63870967742696</v>
      </c>
      <c r="CE18" s="205">
        <f t="shared" si="17"/>
        <v>0</v>
      </c>
      <c r="CF18" s="205">
        <f t="shared" si="14"/>
        <v>-49123</v>
      </c>
      <c r="CG18" s="205">
        <v>-3780</v>
      </c>
      <c r="CH18" s="205">
        <v>5523</v>
      </c>
      <c r="CI18" s="205">
        <v>-4482</v>
      </c>
      <c r="CJ18" s="205">
        <v>-20431</v>
      </c>
      <c r="CK18" s="205">
        <v>-1971</v>
      </c>
      <c r="CL18" s="205">
        <v>67</v>
      </c>
      <c r="CM18" s="205">
        <v>-4084.9677419354848</v>
      </c>
      <c r="CN18" s="205">
        <v>-4039.8709677419392</v>
      </c>
      <c r="CO18" s="205">
        <v>1986.1999999999971</v>
      </c>
      <c r="CP18" s="205" t="s">
        <v>150</v>
      </c>
      <c r="CQ18" s="205">
        <f t="shared" si="15"/>
        <v>-17910.361290322573</v>
      </c>
      <c r="CR18" s="78">
        <v>15</v>
      </c>
      <c r="CS18" s="78">
        <v>0</v>
      </c>
      <c r="CT18" s="78">
        <v>134</v>
      </c>
      <c r="CU18" s="78">
        <f t="shared" si="16"/>
        <v>149</v>
      </c>
      <c r="CV18" s="78">
        <v>337884</v>
      </c>
      <c r="CW18" s="78">
        <v>430072</v>
      </c>
      <c r="CX18" s="78">
        <v>457159</v>
      </c>
      <c r="CY18" s="78">
        <v>279199</v>
      </c>
      <c r="CZ18" s="78">
        <v>337884</v>
      </c>
      <c r="DA18" s="78"/>
      <c r="DB18" s="78"/>
      <c r="DC18" s="78"/>
      <c r="DD18" s="78"/>
      <c r="DE18" s="78"/>
      <c r="DF18" s="78"/>
      <c r="DG18" s="78">
        <v>371253.59065734397</v>
      </c>
      <c r="DH18" s="78">
        <v>457159</v>
      </c>
      <c r="DI18" s="78">
        <v>279199</v>
      </c>
      <c r="DJ18" s="78">
        <v>337884</v>
      </c>
    </row>
    <row r="19" spans="1:114">
      <c r="A19" s="110" t="s">
        <v>288</v>
      </c>
      <c r="B19" s="108">
        <v>0</v>
      </c>
      <c r="C19" s="108">
        <v>0</v>
      </c>
      <c r="D19" s="202">
        <f>C19-B19</f>
        <v>0</v>
      </c>
      <c r="E19" s="78">
        <v>0</v>
      </c>
      <c r="F19" s="78">
        <v>0</v>
      </c>
      <c r="G19" s="78"/>
      <c r="H19" s="78">
        <v>0</v>
      </c>
      <c r="I19" s="78">
        <v>0</v>
      </c>
      <c r="J19" s="78">
        <v>0</v>
      </c>
      <c r="K19" s="78">
        <v>0</v>
      </c>
      <c r="L19" s="78">
        <v>0</v>
      </c>
      <c r="M19" s="78"/>
      <c r="N19" s="78">
        <v>0</v>
      </c>
      <c r="O19" s="78">
        <f t="shared" si="1"/>
        <v>0</v>
      </c>
      <c r="P19" s="78">
        <f t="shared" si="2"/>
        <v>0</v>
      </c>
      <c r="Q19" s="205">
        <v>0</v>
      </c>
      <c r="R19" s="205">
        <v>0</v>
      </c>
      <c r="S19" s="205">
        <v>0</v>
      </c>
      <c r="T19" s="205">
        <v>0</v>
      </c>
      <c r="U19" s="205">
        <v>0</v>
      </c>
      <c r="V19" s="205">
        <v>0</v>
      </c>
      <c r="W19" s="205">
        <v>0</v>
      </c>
      <c r="X19" s="205">
        <v>0</v>
      </c>
      <c r="Y19" s="205">
        <f t="shared" si="3"/>
        <v>0</v>
      </c>
      <c r="Z19" s="205">
        <f t="shared" si="4"/>
        <v>0</v>
      </c>
      <c r="AA19" s="205">
        <f t="shared" si="5"/>
        <v>0</v>
      </c>
      <c r="AB19" s="205">
        <f t="shared" si="6"/>
        <v>0</v>
      </c>
      <c r="AC19" s="205">
        <f t="shared" si="7"/>
        <v>0</v>
      </c>
      <c r="AD19" s="205">
        <f t="shared" ref="AD19" si="18">AB19+AC19</f>
        <v>0</v>
      </c>
      <c r="AE19" s="205">
        <f t="shared" ref="AE19" si="19">AC19+AD19</f>
        <v>0</v>
      </c>
      <c r="AF19" s="205">
        <f t="shared" ref="AF19" si="20">AD19+AE19</f>
        <v>0</v>
      </c>
      <c r="AG19" s="205">
        <f t="shared" ref="AG19" si="21">AE19+AF19</f>
        <v>0</v>
      </c>
      <c r="AH19" s="205">
        <f t="shared" ref="AH19" si="22">AF19+AG19</f>
        <v>0</v>
      </c>
      <c r="AI19" s="205">
        <f t="shared" si="8"/>
        <v>0</v>
      </c>
      <c r="AJ19" s="205">
        <f t="shared" si="9"/>
        <v>0</v>
      </c>
      <c r="AK19" s="205">
        <f t="shared" si="10"/>
        <v>0</v>
      </c>
      <c r="AL19" s="205" t="s">
        <v>347</v>
      </c>
      <c r="AM19" s="205"/>
      <c r="AN19" s="205">
        <f t="shared" si="11"/>
        <v>0</v>
      </c>
      <c r="AO19" s="205">
        <v>0</v>
      </c>
      <c r="AP19" s="205">
        <v>0</v>
      </c>
      <c r="AQ19" s="205">
        <v>0</v>
      </c>
      <c r="AR19" s="205">
        <v>0</v>
      </c>
      <c r="AS19" s="205"/>
      <c r="AT19" s="205"/>
      <c r="AU19" s="78">
        <v>0</v>
      </c>
      <c r="AV19" s="78">
        <v>0</v>
      </c>
      <c r="AW19" s="78">
        <v>0</v>
      </c>
      <c r="AX19" s="78">
        <v>0</v>
      </c>
      <c r="AY19" s="78">
        <v>0</v>
      </c>
      <c r="AZ19" s="78"/>
      <c r="BA19" s="78"/>
      <c r="BB19" s="78">
        <v>0</v>
      </c>
      <c r="BC19" s="78">
        <v>0</v>
      </c>
      <c r="BD19" s="78">
        <v>0</v>
      </c>
      <c r="BE19" s="78">
        <v>0</v>
      </c>
      <c r="BF19" s="78"/>
      <c r="BG19" s="78"/>
      <c r="BH19" s="205">
        <v>0</v>
      </c>
      <c r="BI19" s="205">
        <v>0</v>
      </c>
      <c r="BJ19" s="205">
        <v>0</v>
      </c>
      <c r="BK19" s="205"/>
      <c r="BL19" s="205"/>
      <c r="BM19" s="78">
        <f t="shared" si="12"/>
        <v>0</v>
      </c>
      <c r="BN19" s="205" t="s">
        <v>347</v>
      </c>
      <c r="BO19" s="205" t="s">
        <v>347</v>
      </c>
      <c r="BP19" s="205" t="s">
        <v>347</v>
      </c>
      <c r="BQ19" s="205"/>
      <c r="BR19" s="205"/>
      <c r="BS19" s="205"/>
      <c r="BT19" s="78"/>
      <c r="BU19" s="205"/>
      <c r="BV19" s="205"/>
      <c r="BW19" s="205">
        <v>0</v>
      </c>
      <c r="BX19" s="205">
        <f t="shared" si="13"/>
        <v>0</v>
      </c>
      <c r="BY19" s="78">
        <v>0</v>
      </c>
      <c r="BZ19" s="78">
        <v>0</v>
      </c>
      <c r="CA19" s="78">
        <v>0</v>
      </c>
      <c r="CB19" s="78">
        <v>0</v>
      </c>
      <c r="CC19" s="78">
        <v>0</v>
      </c>
      <c r="CD19" s="78">
        <v>0</v>
      </c>
      <c r="CE19" s="205">
        <f t="shared" si="17"/>
        <v>0</v>
      </c>
      <c r="CF19" s="205">
        <f t="shared" si="14"/>
        <v>0</v>
      </c>
      <c r="CG19" s="205">
        <v>0</v>
      </c>
      <c r="CH19" s="205">
        <v>0</v>
      </c>
      <c r="CI19" s="205">
        <v>0</v>
      </c>
      <c r="CJ19" s="205">
        <v>0</v>
      </c>
      <c r="CK19" s="205">
        <v>0</v>
      </c>
      <c r="CL19" s="205">
        <v>0</v>
      </c>
      <c r="CM19" s="205">
        <v>0</v>
      </c>
      <c r="CN19" s="205">
        <v>0</v>
      </c>
      <c r="CO19" s="205">
        <v>0</v>
      </c>
      <c r="CP19" s="205" t="s">
        <v>150</v>
      </c>
      <c r="CQ19" s="205">
        <f t="shared" si="15"/>
        <v>0</v>
      </c>
      <c r="CR19" s="78">
        <v>0</v>
      </c>
      <c r="CS19" s="78">
        <v>0</v>
      </c>
      <c r="CT19" s="78">
        <v>0</v>
      </c>
      <c r="CU19" s="78">
        <f>CR19+CS19+CT19</f>
        <v>0</v>
      </c>
      <c r="CW19" s="78">
        <v>17127</v>
      </c>
      <c r="CX19" s="78"/>
      <c r="CY19" s="78"/>
      <c r="CZ19" s="78"/>
      <c r="DA19" s="78"/>
      <c r="DB19" s="78"/>
      <c r="DC19" s="78"/>
      <c r="DD19" s="78"/>
      <c r="DE19" s="78"/>
      <c r="DF19" s="78"/>
      <c r="DG19" s="78">
        <v>6221.14</v>
      </c>
      <c r="DH19" s="78">
        <v>0</v>
      </c>
      <c r="DI19" s="78"/>
      <c r="DJ19" s="78">
        <v>0</v>
      </c>
    </row>
    <row r="20" spans="1:114">
      <c r="A20" s="110" t="s">
        <v>292</v>
      </c>
      <c r="B20" s="108">
        <v>9.6792801737208695E-3</v>
      </c>
      <c r="C20" s="108">
        <v>9.8361586768155145E-3</v>
      </c>
      <c r="D20" s="202">
        <f t="shared" si="0"/>
        <v>1.5687850309464499E-4</v>
      </c>
      <c r="E20" s="78">
        <v>10833523</v>
      </c>
      <c r="F20" s="78">
        <v>163088</v>
      </c>
      <c r="G20" s="78"/>
      <c r="H20" s="78">
        <v>398173</v>
      </c>
      <c r="I20" s="78">
        <v>661270</v>
      </c>
      <c r="J20" s="78">
        <v>0</v>
      </c>
      <c r="K20" s="78">
        <v>-31240</v>
      </c>
      <c r="L20" s="78">
        <v>153198</v>
      </c>
      <c r="M20" s="78"/>
      <c r="N20" s="78">
        <v>-771136</v>
      </c>
      <c r="O20" s="78">
        <f t="shared" si="1"/>
        <v>573353</v>
      </c>
      <c r="P20" s="78">
        <f t="shared" si="2"/>
        <v>11406876</v>
      </c>
      <c r="Q20" s="205">
        <v>2731004.6355082486</v>
      </c>
      <c r="R20" s="205">
        <v>-771136</v>
      </c>
      <c r="S20" s="205">
        <v>1688245</v>
      </c>
      <c r="T20" s="205">
        <v>0</v>
      </c>
      <c r="U20" s="205">
        <v>185961.96199013013</v>
      </c>
      <c r="V20" s="205">
        <v>754040</v>
      </c>
      <c r="W20" s="205">
        <v>0</v>
      </c>
      <c r="X20" s="205">
        <v>-194735</v>
      </c>
      <c r="Y20" s="205">
        <f t="shared" si="3"/>
        <v>1662375.9619901301</v>
      </c>
      <c r="Z20" s="205">
        <f t="shared" si="4"/>
        <v>4393380.5974983787</v>
      </c>
      <c r="AA20" s="205">
        <f t="shared" si="5"/>
        <v>8102518.3644917514</v>
      </c>
      <c r="AB20" s="205">
        <f t="shared" si="6"/>
        <v>-1089022.9619901301</v>
      </c>
      <c r="AC20" s="205">
        <f t="shared" si="7"/>
        <v>7013495.4025016213</v>
      </c>
      <c r="AE20" s="207">
        <v>7736880.0280651562</v>
      </c>
      <c r="AF20" s="207">
        <v>6330070.0280651562</v>
      </c>
      <c r="AG20" s="207">
        <v>6037140.0280651562</v>
      </c>
      <c r="AH20" s="207">
        <v>8126851.0280651562</v>
      </c>
      <c r="AI20" s="205">
        <f t="shared" si="8"/>
        <v>398173</v>
      </c>
      <c r="AJ20" s="205">
        <f t="shared" si="9"/>
        <v>661270</v>
      </c>
      <c r="AK20" s="205">
        <f t="shared" si="10"/>
        <v>-185961.96199013013</v>
      </c>
      <c r="AL20" s="205" t="s">
        <v>347</v>
      </c>
      <c r="AM20" s="205"/>
      <c r="AN20" s="205">
        <f t="shared" si="11"/>
        <v>0</v>
      </c>
      <c r="AO20" s="205">
        <v>-71624</v>
      </c>
      <c r="AP20" s="205">
        <v>-29661</v>
      </c>
      <c r="AQ20" s="205">
        <v>-59592</v>
      </c>
      <c r="AR20" s="205">
        <v>-5121</v>
      </c>
      <c r="AS20" s="205"/>
      <c r="AT20" s="205"/>
      <c r="AU20" s="78">
        <v>-72492</v>
      </c>
      <c r="AV20" s="78">
        <v>88255</v>
      </c>
      <c r="AW20" s="78">
        <v>-307332</v>
      </c>
      <c r="AX20" s="78">
        <v>-60266</v>
      </c>
      <c r="AY20" s="78">
        <v>25114</v>
      </c>
      <c r="AZ20" s="78"/>
      <c r="BA20" s="78"/>
      <c r="BB20" s="78">
        <v>152398</v>
      </c>
      <c r="BC20" s="78">
        <v>-354379</v>
      </c>
      <c r="BD20" s="78">
        <v>24394</v>
      </c>
      <c r="BE20" s="78">
        <v>64921</v>
      </c>
      <c r="BF20" s="78"/>
      <c r="BG20" s="78"/>
      <c r="BH20" s="205">
        <v>1719</v>
      </c>
      <c r="BI20" s="205">
        <v>38089</v>
      </c>
      <c r="BJ20" s="205">
        <v>-150808</v>
      </c>
      <c r="BK20" s="205"/>
      <c r="BL20" s="205"/>
      <c r="BM20" s="78">
        <f t="shared" si="12"/>
        <v>157096.03800986987</v>
      </c>
      <c r="BN20" s="205" t="s">
        <v>347</v>
      </c>
      <c r="BO20" s="205" t="s">
        <v>347</v>
      </c>
      <c r="BP20" s="205" t="s">
        <v>347</v>
      </c>
      <c r="BQ20" s="205"/>
      <c r="BR20" s="205">
        <v>-670186</v>
      </c>
      <c r="BS20" s="205">
        <v>463452</v>
      </c>
      <c r="BT20" s="78">
        <v>-1730651</v>
      </c>
      <c r="BU20" s="205">
        <v>1012661.6516129032</v>
      </c>
      <c r="BV20" s="205">
        <v>-1452955</v>
      </c>
      <c r="BW20" s="205">
        <v>-485528</v>
      </c>
      <c r="BX20" s="205">
        <f t="shared" si="13"/>
        <v>-2863206.348387097</v>
      </c>
      <c r="BY20" s="78">
        <v>-716385</v>
      </c>
      <c r="BZ20" s="78">
        <v>-716384</v>
      </c>
      <c r="CA20" s="78">
        <v>-718104</v>
      </c>
      <c r="CB20" s="78">
        <v>-717508</v>
      </c>
      <c r="CC20" s="78">
        <v>-3315</v>
      </c>
      <c r="CD20" s="78">
        <v>8489.6516129032243</v>
      </c>
      <c r="CE20" s="205">
        <f t="shared" si="17"/>
        <v>0</v>
      </c>
      <c r="CF20" s="205">
        <f t="shared" si="14"/>
        <v>357823</v>
      </c>
      <c r="CG20" s="205">
        <v>-4624</v>
      </c>
      <c r="CH20" s="205">
        <v>6755</v>
      </c>
      <c r="CI20" s="205">
        <v>-5484</v>
      </c>
      <c r="CJ20" s="205">
        <v>-24999</v>
      </c>
      <c r="CK20" s="205">
        <v>-2413</v>
      </c>
      <c r="CL20" s="205">
        <v>83</v>
      </c>
      <c r="CM20" s="205">
        <v>-4998.6774193548481</v>
      </c>
      <c r="CN20" s="205">
        <v>-4942.7741935483646</v>
      </c>
      <c r="CO20" s="205">
        <v>2430.7999999999884</v>
      </c>
      <c r="CP20" s="205" t="s">
        <v>150</v>
      </c>
      <c r="CQ20" s="205">
        <f t="shared" si="15"/>
        <v>396015.65161290322</v>
      </c>
      <c r="CR20" s="78">
        <v>52</v>
      </c>
      <c r="CS20" s="78">
        <v>0</v>
      </c>
      <c r="CT20" s="78">
        <v>614</v>
      </c>
      <c r="CU20" s="78">
        <f t="shared" si="16"/>
        <v>666</v>
      </c>
      <c r="CV20" s="78">
        <v>1514312</v>
      </c>
      <c r="CW20" s="78">
        <v>1515171</v>
      </c>
      <c r="CX20" s="78">
        <v>1621304</v>
      </c>
      <c r="CY20" s="78">
        <v>1688245</v>
      </c>
      <c r="CZ20" s="78">
        <v>1514312</v>
      </c>
      <c r="DA20" s="78"/>
      <c r="DB20" s="78"/>
      <c r="DC20" s="78"/>
      <c r="DD20" s="78"/>
      <c r="DE20" s="78"/>
      <c r="DF20" s="78"/>
      <c r="DG20" s="78">
        <v>1307950.0042083152</v>
      </c>
      <c r="DH20" s="78">
        <v>1621304</v>
      </c>
      <c r="DI20" s="78">
        <v>1688245</v>
      </c>
      <c r="DJ20" s="78">
        <v>1514312</v>
      </c>
    </row>
    <row r="21" spans="1:114">
      <c r="A21" s="110" t="s">
        <v>293</v>
      </c>
      <c r="B21" s="108">
        <v>1.5365091795865529E-2</v>
      </c>
      <c r="C21" s="108">
        <v>1.5424955436055817E-2</v>
      </c>
      <c r="D21" s="202">
        <f t="shared" si="0"/>
        <v>5.9863640190288211E-5</v>
      </c>
      <c r="E21" s="78">
        <v>17197361</v>
      </c>
      <c r="F21" s="78">
        <v>62233</v>
      </c>
      <c r="G21" s="78"/>
      <c r="H21" s="78">
        <v>624411</v>
      </c>
      <c r="I21" s="78">
        <v>1036997</v>
      </c>
      <c r="J21" s="78">
        <v>0</v>
      </c>
      <c r="K21" s="78">
        <v>-48991</v>
      </c>
      <c r="L21" s="78">
        <v>240244</v>
      </c>
      <c r="M21" s="78"/>
      <c r="N21" s="78">
        <v>-1224118</v>
      </c>
      <c r="O21" s="78">
        <f t="shared" si="1"/>
        <v>690776</v>
      </c>
      <c r="P21" s="78">
        <f t="shared" si="2"/>
        <v>17888137</v>
      </c>
      <c r="Q21" s="205">
        <v>4335254.5530874506</v>
      </c>
      <c r="R21" s="205">
        <v>-1224118</v>
      </c>
      <c r="S21" s="205">
        <v>2278581</v>
      </c>
      <c r="T21" s="205">
        <v>0</v>
      </c>
      <c r="U21" s="205">
        <v>291624.05947776977</v>
      </c>
      <c r="V21" s="205">
        <v>1182477</v>
      </c>
      <c r="W21" s="205">
        <v>0</v>
      </c>
      <c r="X21" s="205">
        <v>25833</v>
      </c>
      <c r="Y21" s="205">
        <f t="shared" si="3"/>
        <v>2554397.0594777698</v>
      </c>
      <c r="Z21" s="205">
        <f t="shared" si="4"/>
        <v>6889651.6125652203</v>
      </c>
      <c r="AA21" s="205">
        <f t="shared" si="5"/>
        <v>12862106.446912549</v>
      </c>
      <c r="AB21" s="205">
        <f t="shared" si="6"/>
        <v>-1863621.0594777698</v>
      </c>
      <c r="AC21" s="205">
        <f t="shared" si="7"/>
        <v>10998485.387434781</v>
      </c>
      <c r="AE21" s="207">
        <v>12203375.467085674</v>
      </c>
      <c r="AF21" s="207">
        <v>9876623.4670856744</v>
      </c>
      <c r="AG21" s="207">
        <v>9504749.4670856744</v>
      </c>
      <c r="AH21" s="207">
        <v>12715511.467085674</v>
      </c>
      <c r="AI21" s="205">
        <f t="shared" si="8"/>
        <v>624411</v>
      </c>
      <c r="AJ21" s="205">
        <f t="shared" si="9"/>
        <v>1036997</v>
      </c>
      <c r="AK21" s="205">
        <f t="shared" si="10"/>
        <v>-291624.05947776977</v>
      </c>
      <c r="AL21" s="205" t="s">
        <v>347</v>
      </c>
      <c r="AM21" s="205"/>
      <c r="AN21" s="205">
        <f t="shared" si="11"/>
        <v>0</v>
      </c>
      <c r="AO21" s="205">
        <v>-112320</v>
      </c>
      <c r="AP21" s="205">
        <v>-46514</v>
      </c>
      <c r="AQ21" s="205">
        <v>-93452</v>
      </c>
      <c r="AR21" s="205">
        <v>-8031</v>
      </c>
      <c r="AS21" s="205"/>
      <c r="AT21" s="205"/>
      <c r="AU21" s="78">
        <v>-113681</v>
      </c>
      <c r="AV21" s="78">
        <v>138400</v>
      </c>
      <c r="AW21" s="78">
        <v>-481954</v>
      </c>
      <c r="AX21" s="78">
        <v>-94508</v>
      </c>
      <c r="AY21" s="78">
        <v>39384</v>
      </c>
      <c r="AZ21" s="78"/>
      <c r="BA21" s="78"/>
      <c r="BB21" s="78">
        <v>470852</v>
      </c>
      <c r="BC21" s="78">
        <v>-616706</v>
      </c>
      <c r="BD21" s="78">
        <v>-6778</v>
      </c>
      <c r="BE21" s="78">
        <v>8356</v>
      </c>
      <c r="BF21" s="78"/>
      <c r="BG21" s="78"/>
      <c r="BH21" s="205">
        <v>2696</v>
      </c>
      <c r="BI21" s="205">
        <v>59730</v>
      </c>
      <c r="BJ21" s="205">
        <v>-236495</v>
      </c>
      <c r="BK21" s="205"/>
      <c r="BL21" s="205"/>
      <c r="BM21" s="78">
        <f t="shared" si="12"/>
        <v>278762.94052223023</v>
      </c>
      <c r="BN21" s="205" t="s">
        <v>347</v>
      </c>
      <c r="BO21" s="205" t="s">
        <v>347</v>
      </c>
      <c r="BP21" s="205" t="s">
        <v>347</v>
      </c>
      <c r="BQ21" s="205"/>
      <c r="BR21" s="205">
        <v>-1050979</v>
      </c>
      <c r="BS21" s="205">
        <v>726782</v>
      </c>
      <c r="BT21" s="78">
        <v>-2713990</v>
      </c>
      <c r="BU21" s="205">
        <v>1831853.1677419355</v>
      </c>
      <c r="BV21" s="205">
        <v>-2556964</v>
      </c>
      <c r="BW21" s="205">
        <v>-761402</v>
      </c>
      <c r="BX21" s="205">
        <f t="shared" si="13"/>
        <v>-4524699.8322580643</v>
      </c>
      <c r="BY21" s="78">
        <v>-1091021</v>
      </c>
      <c r="BZ21" s="78">
        <v>-1091021</v>
      </c>
      <c r="CA21" s="78">
        <v>-1093717</v>
      </c>
      <c r="CB21" s="78">
        <v>-1139154</v>
      </c>
      <c r="CC21" s="78">
        <v>-113759</v>
      </c>
      <c r="CD21" s="78">
        <v>3972.1677419355256</v>
      </c>
      <c r="CE21" s="205">
        <f t="shared" si="17"/>
        <v>0</v>
      </c>
      <c r="CF21" s="205">
        <f t="shared" si="14"/>
        <v>36400</v>
      </c>
      <c r="CG21" s="205">
        <v>-1765</v>
      </c>
      <c r="CH21" s="205">
        <v>2578</v>
      </c>
      <c r="CI21" s="205">
        <v>-2092</v>
      </c>
      <c r="CJ21" s="205">
        <v>-9540</v>
      </c>
      <c r="CK21" s="205">
        <v>-920</v>
      </c>
      <c r="CL21" s="205">
        <v>32</v>
      </c>
      <c r="CM21" s="205">
        <v>-1907.6129032258177</v>
      </c>
      <c r="CN21" s="205">
        <v>-1885.3548387096962</v>
      </c>
      <c r="CO21" s="205">
        <v>926.79999999998836</v>
      </c>
      <c r="CP21" s="205" t="s">
        <v>150</v>
      </c>
      <c r="CQ21" s="205">
        <f t="shared" si="15"/>
        <v>50973.167741935526</v>
      </c>
      <c r="CR21" s="78">
        <v>95</v>
      </c>
      <c r="CS21" s="78">
        <v>0</v>
      </c>
      <c r="CT21" s="78">
        <v>691</v>
      </c>
      <c r="CU21" s="78">
        <f t="shared" si="16"/>
        <v>786</v>
      </c>
      <c r="CV21" s="78">
        <v>2028559</v>
      </c>
      <c r="CW21" s="78">
        <v>2007006</v>
      </c>
      <c r="CX21" s="78">
        <v>2116220</v>
      </c>
      <c r="CY21" s="78">
        <v>2278581</v>
      </c>
      <c r="CZ21" s="78">
        <v>2028559</v>
      </c>
      <c r="DA21" s="78"/>
      <c r="DB21" s="78"/>
      <c r="DC21" s="78"/>
      <c r="DD21" s="78"/>
      <c r="DE21" s="78"/>
      <c r="DF21" s="78"/>
      <c r="DG21" s="78">
        <v>1732519.633853944</v>
      </c>
      <c r="DH21" s="78">
        <v>2116220</v>
      </c>
      <c r="DI21" s="78">
        <v>2278581</v>
      </c>
      <c r="DJ21" s="78">
        <v>2028559</v>
      </c>
    </row>
    <row r="22" spans="1:114">
      <c r="A22" s="110" t="s">
        <v>189</v>
      </c>
      <c r="B22" s="108">
        <v>1.6596443542046359E-3</v>
      </c>
      <c r="C22" s="108">
        <v>1.6613846673459349E-3</v>
      </c>
      <c r="D22" s="202">
        <f t="shared" si="0"/>
        <v>1.7403131412989901E-6</v>
      </c>
      <c r="E22" s="78">
        <v>1857555</v>
      </c>
      <c r="F22" s="78">
        <v>1809</v>
      </c>
      <c r="G22" s="78"/>
      <c r="H22" s="78">
        <v>67254</v>
      </c>
      <c r="I22" s="78">
        <v>111693</v>
      </c>
      <c r="J22" s="78">
        <v>0</v>
      </c>
      <c r="K22" s="78">
        <v>-5277</v>
      </c>
      <c r="L22" s="78">
        <v>25876</v>
      </c>
      <c r="M22" s="78"/>
      <c r="N22" s="78">
        <v>-132222</v>
      </c>
      <c r="O22" s="78">
        <f t="shared" si="1"/>
        <v>69133</v>
      </c>
      <c r="P22" s="78">
        <f t="shared" si="2"/>
        <v>1926688</v>
      </c>
      <c r="Q22" s="205">
        <v>468268.16467080294</v>
      </c>
      <c r="R22" s="205">
        <v>-132222</v>
      </c>
      <c r="S22" s="205">
        <v>139396</v>
      </c>
      <c r="T22" s="205">
        <v>0</v>
      </c>
      <c r="U22" s="205">
        <v>31410.72671303642</v>
      </c>
      <c r="V22" s="205">
        <v>127362</v>
      </c>
      <c r="W22" s="205">
        <v>0</v>
      </c>
      <c r="X22" s="205">
        <v>107853</v>
      </c>
      <c r="Y22" s="205">
        <f t="shared" si="3"/>
        <v>273799.72671303642</v>
      </c>
      <c r="Z22" s="205">
        <f t="shared" si="4"/>
        <v>742067.89138383931</v>
      </c>
      <c r="AA22" s="205">
        <f t="shared" si="5"/>
        <v>1389286.8353291971</v>
      </c>
      <c r="AB22" s="205">
        <f t="shared" si="6"/>
        <v>-204666.72671303642</v>
      </c>
      <c r="AC22" s="205">
        <f t="shared" si="7"/>
        <v>1184620.1086161607</v>
      </c>
      <c r="AE22" s="207">
        <v>1334718.285925156</v>
      </c>
      <c r="AF22" s="207">
        <v>1043412.285925156</v>
      </c>
      <c r="AG22" s="207">
        <v>980571.28592515597</v>
      </c>
      <c r="AH22" s="207">
        <v>1419486.285925156</v>
      </c>
      <c r="AI22" s="205">
        <f t="shared" si="8"/>
        <v>67254</v>
      </c>
      <c r="AJ22" s="205">
        <f t="shared" si="9"/>
        <v>111693</v>
      </c>
      <c r="AK22" s="205">
        <f t="shared" si="10"/>
        <v>-31410.72671303642</v>
      </c>
      <c r="AL22" s="205" t="s">
        <v>347</v>
      </c>
      <c r="AM22" s="205"/>
      <c r="AN22" s="205">
        <f t="shared" si="11"/>
        <v>0</v>
      </c>
      <c r="AO22" s="205">
        <v>-12098</v>
      </c>
      <c r="AP22" s="205">
        <v>-5010</v>
      </c>
      <c r="AQ22" s="205">
        <v>-10066</v>
      </c>
      <c r="AR22" s="205">
        <v>-865</v>
      </c>
      <c r="AS22" s="205"/>
      <c r="AT22" s="205"/>
      <c r="AU22" s="78">
        <v>-12244</v>
      </c>
      <c r="AV22" s="78">
        <v>14907</v>
      </c>
      <c r="AW22" s="78">
        <v>-51910</v>
      </c>
      <c r="AX22" s="78">
        <v>-10179</v>
      </c>
      <c r="AY22" s="78">
        <v>4242</v>
      </c>
      <c r="AZ22" s="78"/>
      <c r="BA22" s="78"/>
      <c r="BB22" s="78">
        <v>-41250</v>
      </c>
      <c r="BC22" s="78">
        <v>-180686</v>
      </c>
      <c r="BD22" s="78">
        <v>-32800</v>
      </c>
      <c r="BE22" s="78">
        <v>-17315</v>
      </c>
      <c r="BF22" s="78"/>
      <c r="BG22" s="78"/>
      <c r="BH22" s="205">
        <v>290</v>
      </c>
      <c r="BI22" s="205">
        <v>6434</v>
      </c>
      <c r="BJ22" s="205">
        <v>-25472</v>
      </c>
      <c r="BK22" s="205"/>
      <c r="BL22" s="205"/>
      <c r="BM22" s="78">
        <f t="shared" si="12"/>
        <v>-226485.72671303642</v>
      </c>
      <c r="BN22" s="205" t="s">
        <v>347</v>
      </c>
      <c r="BO22" s="205" t="s">
        <v>347</v>
      </c>
      <c r="BP22" s="205" t="s">
        <v>347</v>
      </c>
      <c r="BQ22" s="205"/>
      <c r="BR22" s="205">
        <v>-113198</v>
      </c>
      <c r="BS22" s="205">
        <v>78279</v>
      </c>
      <c r="BT22" s="78">
        <v>-292318</v>
      </c>
      <c r="BU22" s="205">
        <v>0</v>
      </c>
      <c r="BV22" s="205">
        <v>-1123627.0516129034</v>
      </c>
      <c r="BW22" s="205">
        <v>-82009</v>
      </c>
      <c r="BX22" s="205">
        <f t="shared" si="13"/>
        <v>-1532873.0516129034</v>
      </c>
      <c r="BY22" s="78">
        <v>-374022</v>
      </c>
      <c r="BZ22" s="78">
        <v>-374021</v>
      </c>
      <c r="CA22" s="78">
        <v>-374315</v>
      </c>
      <c r="CB22" s="78">
        <v>-360818</v>
      </c>
      <c r="CC22" s="78">
        <v>-48305</v>
      </c>
      <c r="CD22" s="78">
        <v>-1392.0516129032185</v>
      </c>
      <c r="CE22" s="205">
        <f t="shared" si="17"/>
        <v>0</v>
      </c>
      <c r="CF22" s="205">
        <f t="shared" si="14"/>
        <v>-106044</v>
      </c>
      <c r="CG22" s="205">
        <v>-51</v>
      </c>
      <c r="CH22" s="205">
        <v>74</v>
      </c>
      <c r="CI22" s="205">
        <v>-61</v>
      </c>
      <c r="CJ22" s="205">
        <v>-278</v>
      </c>
      <c r="CK22" s="205">
        <v>-27</v>
      </c>
      <c r="CL22" s="205">
        <v>1</v>
      </c>
      <c r="CM22" s="205">
        <v>-55.548387096772785</v>
      </c>
      <c r="CN22" s="205">
        <v>-55</v>
      </c>
      <c r="CO22" s="205">
        <v>27.599999999998545</v>
      </c>
      <c r="CP22" s="205" t="s">
        <v>150</v>
      </c>
      <c r="CQ22" s="205">
        <f t="shared" si="15"/>
        <v>-105619.05161290322</v>
      </c>
      <c r="CR22" s="78">
        <v>0</v>
      </c>
      <c r="CS22" s="78">
        <v>1</v>
      </c>
      <c r="CT22" s="78">
        <v>124</v>
      </c>
      <c r="CU22" s="78">
        <f t="shared" si="16"/>
        <v>125</v>
      </c>
      <c r="CV22" s="78">
        <v>289844</v>
      </c>
      <c r="CW22" s="78">
        <v>373275</v>
      </c>
      <c r="CX22" s="78">
        <v>414900</v>
      </c>
      <c r="CY22" s="78">
        <v>361694</v>
      </c>
      <c r="CZ22" s="78">
        <v>289844</v>
      </c>
      <c r="DA22" s="78"/>
      <c r="DB22" s="78"/>
      <c r="DC22" s="78"/>
      <c r="DD22" s="78"/>
      <c r="DE22" s="78"/>
      <c r="DF22" s="78"/>
      <c r="DG22" s="78">
        <v>208861.77115622518</v>
      </c>
      <c r="DH22" s="78">
        <v>141818.22999999998</v>
      </c>
      <c r="DI22" s="78">
        <v>139395.51999999999</v>
      </c>
      <c r="DJ22" s="78">
        <v>130201.22</v>
      </c>
    </row>
    <row r="23" spans="1:114">
      <c r="A23" s="110" t="s">
        <v>190</v>
      </c>
      <c r="B23" s="108">
        <v>5.0035522529905639E-4</v>
      </c>
      <c r="C23" s="108">
        <v>5.4028924603513411E-4</v>
      </c>
      <c r="D23" s="202">
        <f t="shared" si="0"/>
        <v>3.9934020736077719E-5</v>
      </c>
      <c r="E23" s="78">
        <v>560022</v>
      </c>
      <c r="F23" s="78">
        <v>41515</v>
      </c>
      <c r="G23" s="78"/>
      <c r="H23" s="78">
        <v>21871</v>
      </c>
      <c r="I23" s="78">
        <v>36323</v>
      </c>
      <c r="J23" s="78">
        <v>0</v>
      </c>
      <c r="K23" s="78">
        <v>-1716</v>
      </c>
      <c r="L23" s="78">
        <v>8415</v>
      </c>
      <c r="M23" s="78"/>
      <c r="N23" s="78">
        <v>-39863</v>
      </c>
      <c r="O23" s="78">
        <f t="shared" si="1"/>
        <v>66545</v>
      </c>
      <c r="P23" s="78">
        <f t="shared" si="2"/>
        <v>626567</v>
      </c>
      <c r="Q23" s="205">
        <v>141174.56087064065</v>
      </c>
      <c r="R23" s="205">
        <v>-39863</v>
      </c>
      <c r="S23" s="205">
        <v>42090</v>
      </c>
      <c r="T23" s="205">
        <v>0</v>
      </c>
      <c r="U23" s="205">
        <v>10214.500191201747</v>
      </c>
      <c r="V23" s="205">
        <v>41419</v>
      </c>
      <c r="W23" s="205">
        <v>0</v>
      </c>
      <c r="X23" s="205">
        <v>46288</v>
      </c>
      <c r="Y23" s="205">
        <f t="shared" si="3"/>
        <v>100148.50019120175</v>
      </c>
      <c r="Z23" s="205">
        <f t="shared" si="4"/>
        <v>241323.0610618424</v>
      </c>
      <c r="AA23" s="205">
        <f t="shared" si="5"/>
        <v>418847.43912935932</v>
      </c>
      <c r="AB23" s="205">
        <f t="shared" si="6"/>
        <v>-33603.500191201747</v>
      </c>
      <c r="AC23" s="205">
        <f t="shared" si="7"/>
        <v>385243.93893815757</v>
      </c>
      <c r="AE23" s="207">
        <v>441919.4741334701</v>
      </c>
      <c r="AF23" s="207">
        <v>332496.4741334701</v>
      </c>
      <c r="AG23" s="207">
        <v>309921.4741334701</v>
      </c>
      <c r="AH23" s="207">
        <v>472815.4741334701</v>
      </c>
      <c r="AI23" s="205">
        <f t="shared" si="8"/>
        <v>21871</v>
      </c>
      <c r="AJ23" s="205">
        <f t="shared" si="9"/>
        <v>36323</v>
      </c>
      <c r="AK23" s="205">
        <f t="shared" si="10"/>
        <v>-10214.500191201747</v>
      </c>
      <c r="AL23" s="205" t="s">
        <v>347</v>
      </c>
      <c r="AM23" s="205"/>
      <c r="AN23" s="205">
        <f t="shared" si="11"/>
        <v>0</v>
      </c>
      <c r="AO23" s="205">
        <v>-3934</v>
      </c>
      <c r="AP23" s="205">
        <v>-1629</v>
      </c>
      <c r="AQ23" s="205">
        <v>-3273</v>
      </c>
      <c r="AR23" s="205">
        <v>-281</v>
      </c>
      <c r="AS23" s="205"/>
      <c r="AT23" s="205"/>
      <c r="AU23" s="78">
        <v>-3982</v>
      </c>
      <c r="AV23" s="78">
        <v>4848</v>
      </c>
      <c r="AW23" s="78">
        <v>-16881</v>
      </c>
      <c r="AX23" s="78">
        <v>-3310</v>
      </c>
      <c r="AY23" s="78">
        <v>1380</v>
      </c>
      <c r="AZ23" s="78"/>
      <c r="BA23" s="78"/>
      <c r="BB23" s="78">
        <v>-5015</v>
      </c>
      <c r="BC23" s="78">
        <v>-20278</v>
      </c>
      <c r="BD23" s="78">
        <v>-11101</v>
      </c>
      <c r="BE23" s="78">
        <v>812</v>
      </c>
      <c r="BF23" s="78"/>
      <c r="BG23" s="78"/>
      <c r="BH23" s="205">
        <v>94</v>
      </c>
      <c r="BI23" s="205">
        <v>2092</v>
      </c>
      <c r="BJ23" s="205">
        <v>-8284</v>
      </c>
      <c r="BK23" s="205"/>
      <c r="BL23" s="205"/>
      <c r="BM23" s="78">
        <f t="shared" si="12"/>
        <v>-20762.500191201747</v>
      </c>
      <c r="BN23" s="205" t="s">
        <v>347</v>
      </c>
      <c r="BO23" s="205" t="s">
        <v>347</v>
      </c>
      <c r="BP23" s="205" t="s">
        <v>347</v>
      </c>
      <c r="BQ23" s="205"/>
      <c r="BR23" s="205">
        <v>-36815</v>
      </c>
      <c r="BS23" s="205">
        <v>25456</v>
      </c>
      <c r="BT23" s="78">
        <v>-95063</v>
      </c>
      <c r="BU23" s="205">
        <v>4138.496774193547</v>
      </c>
      <c r="BV23" s="205">
        <v>-148818</v>
      </c>
      <c r="BW23" s="205">
        <v>-26669</v>
      </c>
      <c r="BX23" s="205">
        <f t="shared" si="13"/>
        <v>-277770.50322580646</v>
      </c>
      <c r="BY23" s="78">
        <v>-68742</v>
      </c>
      <c r="BZ23" s="78">
        <v>-68741</v>
      </c>
      <c r="CA23" s="78">
        <v>-68834</v>
      </c>
      <c r="CB23" s="78">
        <v>-66127</v>
      </c>
      <c r="CC23" s="78">
        <v>-5510</v>
      </c>
      <c r="CD23" s="78">
        <v>183.49677419354703</v>
      </c>
      <c r="CE23" s="205">
        <f t="shared" si="17"/>
        <v>0</v>
      </c>
      <c r="CF23" s="205">
        <f t="shared" si="14"/>
        <v>-4773</v>
      </c>
      <c r="CG23" s="205">
        <v>-1177</v>
      </c>
      <c r="CH23" s="205">
        <v>1719</v>
      </c>
      <c r="CI23" s="205">
        <v>-1396</v>
      </c>
      <c r="CJ23" s="205">
        <v>-6364</v>
      </c>
      <c r="CK23" s="205">
        <v>-614</v>
      </c>
      <c r="CL23" s="205">
        <v>21</v>
      </c>
      <c r="CM23" s="205">
        <v>-1272.645161290322</v>
      </c>
      <c r="CN23" s="205">
        <v>-1258.4516129032254</v>
      </c>
      <c r="CO23" s="205">
        <v>618.60000000000036</v>
      </c>
      <c r="CP23" s="205" t="s">
        <v>150</v>
      </c>
      <c r="CQ23" s="205">
        <f t="shared" si="15"/>
        <v>4950.496774193547</v>
      </c>
      <c r="CR23" s="78">
        <v>0</v>
      </c>
      <c r="CS23" s="78">
        <v>0</v>
      </c>
      <c r="CT23" s="78">
        <v>37</v>
      </c>
      <c r="CU23" s="78">
        <f t="shared" si="16"/>
        <v>37</v>
      </c>
      <c r="CV23" s="78">
        <v>88326</v>
      </c>
      <c r="CW23" s="78">
        <v>86390</v>
      </c>
      <c r="CX23" s="78">
        <v>93669</v>
      </c>
      <c r="CY23" s="78">
        <v>93564</v>
      </c>
      <c r="CZ23" s="78">
        <v>88326</v>
      </c>
      <c r="DA23" s="78"/>
      <c r="DB23" s="78"/>
      <c r="DC23" s="78"/>
      <c r="DD23" s="78"/>
      <c r="DE23" s="78"/>
      <c r="DF23" s="78"/>
      <c r="DG23" s="78">
        <v>50365.859536096163</v>
      </c>
      <c r="DH23" s="78">
        <v>40015.980000000003</v>
      </c>
      <c r="DI23" s="78">
        <v>42090.16</v>
      </c>
      <c r="DJ23" s="78">
        <v>39521.70999999989</v>
      </c>
    </row>
    <row r="24" spans="1:114">
      <c r="A24" s="110" t="s">
        <v>308</v>
      </c>
      <c r="B24" s="108">
        <v>3.5752460903401133E-4</v>
      </c>
      <c r="C24" s="108">
        <v>4.0036627676547402E-4</v>
      </c>
      <c r="D24" s="202">
        <f t="shared" si="0"/>
        <v>4.2841667731462684E-5</v>
      </c>
      <c r="E24" s="78">
        <v>400159</v>
      </c>
      <c r="F24" s="78">
        <v>44537</v>
      </c>
      <c r="G24" s="78"/>
      <c r="H24" s="78">
        <v>16207</v>
      </c>
      <c r="I24" s="78">
        <v>26917</v>
      </c>
      <c r="J24" s="78">
        <v>0</v>
      </c>
      <c r="K24" s="78">
        <v>-1272</v>
      </c>
      <c r="L24" s="78">
        <v>6236</v>
      </c>
      <c r="M24" s="78"/>
      <c r="N24" s="78">
        <v>-28484</v>
      </c>
      <c r="O24" s="78">
        <f t="shared" si="1"/>
        <v>64141</v>
      </c>
      <c r="P24" s="78">
        <f t="shared" si="2"/>
        <v>464300</v>
      </c>
      <c r="Q24" s="205">
        <v>100875.41183473291</v>
      </c>
      <c r="R24" s="205">
        <v>-28484</v>
      </c>
      <c r="S24" s="205">
        <v>50454</v>
      </c>
      <c r="T24" s="205">
        <v>0</v>
      </c>
      <c r="U24" s="205">
        <v>7569.6434635394253</v>
      </c>
      <c r="V24" s="205">
        <v>30692</v>
      </c>
      <c r="W24" s="205">
        <v>0</v>
      </c>
      <c r="X24" s="205">
        <v>17719</v>
      </c>
      <c r="Y24" s="205">
        <f t="shared" si="3"/>
        <v>77950.643463539425</v>
      </c>
      <c r="Z24" s="205">
        <f t="shared" si="4"/>
        <v>178826.05529827235</v>
      </c>
      <c r="AA24" s="205">
        <f t="shared" si="5"/>
        <v>299283.58816526708</v>
      </c>
      <c r="AB24" s="205">
        <f t="shared" si="6"/>
        <v>-13809.643463539425</v>
      </c>
      <c r="AC24" s="205">
        <f t="shared" si="7"/>
        <v>285473.94470172765</v>
      </c>
      <c r="AE24" s="207">
        <v>304050.93182240712</v>
      </c>
      <c r="AF24" s="207">
        <v>266923.93182240712</v>
      </c>
      <c r="AG24" s="207">
        <v>259644.93182240712</v>
      </c>
      <c r="AH24" s="207">
        <v>313359.93182240712</v>
      </c>
      <c r="AI24" s="205">
        <f t="shared" si="8"/>
        <v>16207</v>
      </c>
      <c r="AJ24" s="205">
        <f t="shared" si="9"/>
        <v>26917</v>
      </c>
      <c r="AK24" s="205">
        <f t="shared" si="10"/>
        <v>-7569.6434635394253</v>
      </c>
      <c r="AL24" s="205" t="s">
        <v>347</v>
      </c>
      <c r="AM24" s="205"/>
      <c r="AN24" s="205">
        <f t="shared" si="11"/>
        <v>0</v>
      </c>
      <c r="AO24" s="205">
        <v>-2915</v>
      </c>
      <c r="AP24" s="205">
        <v>-1207</v>
      </c>
      <c r="AQ24" s="205">
        <v>-2426</v>
      </c>
      <c r="AR24" s="205">
        <v>-209</v>
      </c>
      <c r="AS24" s="205"/>
      <c r="AT24" s="205"/>
      <c r="AU24" s="78">
        <v>-2951</v>
      </c>
      <c r="AV24" s="78">
        <v>3592</v>
      </c>
      <c r="AW24" s="78">
        <v>-12509</v>
      </c>
      <c r="AX24" s="78">
        <v>-2453</v>
      </c>
      <c r="AY24" s="78">
        <v>1022</v>
      </c>
      <c r="AZ24" s="78"/>
      <c r="BA24" s="78"/>
      <c r="BB24" s="78">
        <v>-26805</v>
      </c>
      <c r="BC24" s="78">
        <v>7371</v>
      </c>
      <c r="BD24" s="78">
        <v>-1060</v>
      </c>
      <c r="BE24" s="78">
        <v>6106</v>
      </c>
      <c r="BF24" s="78"/>
      <c r="BG24" s="78"/>
      <c r="BH24" s="205">
        <v>70</v>
      </c>
      <c r="BI24" s="205">
        <v>1551</v>
      </c>
      <c r="BJ24" s="205">
        <v>-6138</v>
      </c>
      <c r="BK24" s="205"/>
      <c r="BL24" s="205"/>
      <c r="BM24" s="78">
        <f t="shared" si="12"/>
        <v>-3406.6434635394253</v>
      </c>
      <c r="BN24" s="205" t="s">
        <v>347</v>
      </c>
      <c r="BO24" s="205" t="s">
        <v>347</v>
      </c>
      <c r="BP24" s="205" t="s">
        <v>347</v>
      </c>
      <c r="BQ24" s="205"/>
      <c r="BR24" s="205">
        <v>-27279</v>
      </c>
      <c r="BS24" s="205">
        <v>18865</v>
      </c>
      <c r="BT24" s="78">
        <v>-70443</v>
      </c>
      <c r="BU24" s="205">
        <v>61358.212903225809</v>
      </c>
      <c r="BV24" s="205">
        <v>-106313</v>
      </c>
      <c r="BW24" s="205">
        <v>-19763</v>
      </c>
      <c r="BX24" s="205">
        <f t="shared" si="13"/>
        <v>-143574.78709677421</v>
      </c>
      <c r="BY24" s="78">
        <v>-38961</v>
      </c>
      <c r="BZ24" s="78">
        <v>-38961</v>
      </c>
      <c r="CA24" s="78">
        <v>-39031</v>
      </c>
      <c r="CB24" s="78">
        <v>-32408</v>
      </c>
      <c r="CC24" s="78">
        <v>5092</v>
      </c>
      <c r="CD24" s="78">
        <v>694.21290322580899</v>
      </c>
      <c r="CE24" s="205">
        <f t="shared" si="17"/>
        <v>0</v>
      </c>
      <c r="CF24" s="205">
        <f t="shared" si="14"/>
        <v>26818</v>
      </c>
      <c r="CG24" s="205">
        <v>-1262</v>
      </c>
      <c r="CH24" s="205">
        <v>1845</v>
      </c>
      <c r="CI24" s="205">
        <v>-1497</v>
      </c>
      <c r="CJ24" s="205">
        <v>-6827</v>
      </c>
      <c r="CK24" s="205">
        <v>-658</v>
      </c>
      <c r="CL24" s="205">
        <v>23</v>
      </c>
      <c r="CM24" s="205">
        <v>-1365.4838709677424</v>
      </c>
      <c r="CN24" s="205">
        <v>-1349.1290322580644</v>
      </c>
      <c r="CO24" s="205">
        <v>664.39999999999964</v>
      </c>
      <c r="CP24" s="205" t="s">
        <v>150</v>
      </c>
      <c r="CQ24" s="205">
        <f t="shared" si="15"/>
        <v>37244.212903225802</v>
      </c>
      <c r="CR24" s="78">
        <v>2</v>
      </c>
      <c r="CS24" s="78">
        <v>0</v>
      </c>
      <c r="CT24" s="78">
        <v>19</v>
      </c>
      <c r="CU24" s="78">
        <f t="shared" si="16"/>
        <v>21</v>
      </c>
      <c r="CV24" s="78">
        <v>51451</v>
      </c>
      <c r="CW24" s="78">
        <v>64321</v>
      </c>
      <c r="CX24" s="78">
        <v>70306</v>
      </c>
      <c r="CY24" s="78">
        <v>50454</v>
      </c>
      <c r="CZ24" s="78">
        <v>51451</v>
      </c>
      <c r="DA24" s="78"/>
      <c r="DB24" s="78"/>
      <c r="DC24" s="78"/>
      <c r="DD24" s="78"/>
      <c r="DE24" s="78"/>
      <c r="DF24" s="78"/>
      <c r="DG24" s="78">
        <v>55524.196424484791</v>
      </c>
      <c r="DH24" s="78">
        <v>70306</v>
      </c>
      <c r="DI24" s="78">
        <v>50454</v>
      </c>
      <c r="DJ24" s="78">
        <v>51451</v>
      </c>
    </row>
    <row r="25" spans="1:114">
      <c r="A25" s="110" t="s">
        <v>309</v>
      </c>
      <c r="B25" s="108">
        <v>2.9253280550003595E-4</v>
      </c>
      <c r="C25" s="108">
        <v>2.7082713412689266E-4</v>
      </c>
      <c r="D25" s="202">
        <f t="shared" si="0"/>
        <v>-2.1705671373143287E-5</v>
      </c>
      <c r="E25" s="78">
        <v>327417</v>
      </c>
      <c r="F25" s="78">
        <v>-22565</v>
      </c>
      <c r="G25" s="78"/>
      <c r="H25" s="78">
        <v>10963</v>
      </c>
      <c r="I25" s="78">
        <v>18208</v>
      </c>
      <c r="J25" s="78">
        <v>0</v>
      </c>
      <c r="K25" s="78">
        <v>-860</v>
      </c>
      <c r="L25" s="78">
        <v>4218</v>
      </c>
      <c r="M25" s="78"/>
      <c r="N25" s="78">
        <v>-23306</v>
      </c>
      <c r="O25" s="78">
        <f t="shared" si="1"/>
        <v>-13342</v>
      </c>
      <c r="P25" s="78">
        <f t="shared" si="2"/>
        <v>314075</v>
      </c>
      <c r="Q25" s="205">
        <v>82537.529816894588</v>
      </c>
      <c r="R25" s="205">
        <v>-23306</v>
      </c>
      <c r="S25" s="205">
        <v>61028</v>
      </c>
      <c r="T25" s="205">
        <v>0</v>
      </c>
      <c r="U25" s="205">
        <v>5120.5972583739785</v>
      </c>
      <c r="V25" s="205">
        <v>20762</v>
      </c>
      <c r="W25" s="205">
        <v>0</v>
      </c>
      <c r="X25" s="205">
        <v>-25176</v>
      </c>
      <c r="Y25" s="205">
        <f t="shared" si="3"/>
        <v>38428.597258373979</v>
      </c>
      <c r="Z25" s="205">
        <f t="shared" si="4"/>
        <v>120966.12707526857</v>
      </c>
      <c r="AA25" s="205">
        <f t="shared" si="5"/>
        <v>244879.47018310541</v>
      </c>
      <c r="AB25" s="205">
        <f t="shared" si="6"/>
        <v>-51770.597258373979</v>
      </c>
      <c r="AC25" s="205">
        <f t="shared" si="7"/>
        <v>193108.87292473143</v>
      </c>
      <c r="AE25" s="207">
        <v>207883.38926797869</v>
      </c>
      <c r="AF25" s="207">
        <v>178632.38926797869</v>
      </c>
      <c r="AG25" s="207">
        <v>168511.38926797869</v>
      </c>
      <c r="AH25" s="207">
        <v>220501.38926797869</v>
      </c>
      <c r="AI25" s="205">
        <f t="shared" si="8"/>
        <v>10963</v>
      </c>
      <c r="AJ25" s="205">
        <f t="shared" si="9"/>
        <v>18208</v>
      </c>
      <c r="AK25" s="205">
        <f t="shared" si="10"/>
        <v>-5120.5972583739785</v>
      </c>
      <c r="AL25" s="205" t="s">
        <v>347</v>
      </c>
      <c r="AM25" s="205"/>
      <c r="AN25" s="205">
        <f t="shared" si="11"/>
        <v>0</v>
      </c>
      <c r="AO25" s="205">
        <v>-1972</v>
      </c>
      <c r="AP25" s="205">
        <v>-817</v>
      </c>
      <c r="AQ25" s="205">
        <v>-1641</v>
      </c>
      <c r="AR25" s="205">
        <v>-141</v>
      </c>
      <c r="AS25" s="205"/>
      <c r="AT25" s="205"/>
      <c r="AU25" s="78">
        <v>-1996</v>
      </c>
      <c r="AV25" s="78">
        <v>2430</v>
      </c>
      <c r="AW25" s="78">
        <v>-8462</v>
      </c>
      <c r="AX25" s="78">
        <v>-1659</v>
      </c>
      <c r="AY25" s="78">
        <v>691</v>
      </c>
      <c r="AZ25" s="78"/>
      <c r="BA25" s="78"/>
      <c r="BB25" s="78">
        <v>-26454</v>
      </c>
      <c r="BC25" s="78">
        <v>-2204</v>
      </c>
      <c r="BD25" s="78">
        <v>-2259</v>
      </c>
      <c r="BE25" s="78">
        <v>-439</v>
      </c>
      <c r="BF25" s="78"/>
      <c r="BG25" s="78"/>
      <c r="BH25" s="205">
        <v>47</v>
      </c>
      <c r="BI25" s="205">
        <v>1049</v>
      </c>
      <c r="BJ25" s="205">
        <v>-4152</v>
      </c>
      <c r="BK25" s="205"/>
      <c r="BL25" s="205"/>
      <c r="BM25" s="78">
        <f t="shared" si="12"/>
        <v>-23928.597258373979</v>
      </c>
      <c r="BN25" s="205" t="s">
        <v>347</v>
      </c>
      <c r="BO25" s="205" t="s">
        <v>347</v>
      </c>
      <c r="BP25" s="205" t="s">
        <v>347</v>
      </c>
      <c r="BQ25" s="205"/>
      <c r="BR25" s="205">
        <v>-18452</v>
      </c>
      <c r="BS25" s="205">
        <v>12761</v>
      </c>
      <c r="BT25" s="78">
        <v>-47652</v>
      </c>
      <c r="BU25" s="205">
        <v>0</v>
      </c>
      <c r="BV25" s="205">
        <v>-121282.12258064517</v>
      </c>
      <c r="BW25" s="205">
        <v>-13369</v>
      </c>
      <c r="BX25" s="205">
        <f t="shared" si="13"/>
        <v>-187994.12258064517</v>
      </c>
      <c r="BY25" s="78">
        <v>-47979</v>
      </c>
      <c r="BZ25" s="78">
        <v>-47978</v>
      </c>
      <c r="CA25" s="78">
        <v>-48027</v>
      </c>
      <c r="CB25" s="78">
        <v>-41880</v>
      </c>
      <c r="CC25" s="78">
        <v>-2147</v>
      </c>
      <c r="CD25" s="78">
        <v>16.877419354838821</v>
      </c>
      <c r="CE25" s="205">
        <f t="shared" si="17"/>
        <v>0</v>
      </c>
      <c r="CF25" s="205">
        <f t="shared" si="14"/>
        <v>2611</v>
      </c>
      <c r="CG25" s="205">
        <v>640</v>
      </c>
      <c r="CH25" s="205">
        <v>-934</v>
      </c>
      <c r="CI25" s="205">
        <v>759</v>
      </c>
      <c r="CJ25" s="205">
        <v>3460</v>
      </c>
      <c r="CK25" s="205">
        <v>334</v>
      </c>
      <c r="CL25" s="205">
        <v>-12</v>
      </c>
      <c r="CM25" s="205">
        <v>691.58064516128979</v>
      </c>
      <c r="CN25" s="205">
        <v>683.7419354838712</v>
      </c>
      <c r="CO25" s="205">
        <v>-336.19999999999982</v>
      </c>
      <c r="CP25" s="205" t="s">
        <v>150</v>
      </c>
      <c r="CQ25" s="205">
        <f t="shared" si="15"/>
        <v>-2675.1225806451612</v>
      </c>
      <c r="CR25" s="78">
        <v>0</v>
      </c>
      <c r="CS25" s="78">
        <v>0</v>
      </c>
      <c r="CT25" s="78">
        <v>29</v>
      </c>
      <c r="CU25" s="78">
        <f t="shared" si="16"/>
        <v>29</v>
      </c>
      <c r="CV25" s="78">
        <v>61581</v>
      </c>
      <c r="CW25" s="78">
        <v>70184</v>
      </c>
      <c r="CX25" s="78">
        <v>77834</v>
      </c>
      <c r="CY25" s="78">
        <v>61028</v>
      </c>
      <c r="CZ25" s="78">
        <v>61581</v>
      </c>
      <c r="DA25" s="78"/>
      <c r="DB25" s="78"/>
      <c r="DC25" s="78"/>
      <c r="DD25" s="78"/>
      <c r="DE25" s="78"/>
      <c r="DF25" s="78"/>
      <c r="DG25" s="78">
        <v>60585.348515353326</v>
      </c>
      <c r="DH25" s="78">
        <v>77834</v>
      </c>
      <c r="DI25" s="78">
        <v>61028</v>
      </c>
      <c r="DJ25" s="78">
        <v>61581</v>
      </c>
    </row>
    <row r="26" spans="1:114">
      <c r="A26" s="110" t="s">
        <v>310</v>
      </c>
      <c r="B26" s="108">
        <v>2.4241705058777416E-4</v>
      </c>
      <c r="C26" s="108">
        <v>2.2662645572775106E-4</v>
      </c>
      <c r="D26" s="202">
        <f t="shared" si="0"/>
        <v>-1.5790594860023093E-5</v>
      </c>
      <c r="E26" s="78">
        <v>271325</v>
      </c>
      <c r="F26" s="78">
        <v>-16416</v>
      </c>
      <c r="G26" s="78"/>
      <c r="H26" s="78">
        <v>9174</v>
      </c>
      <c r="I26" s="78">
        <v>15236</v>
      </c>
      <c r="J26" s="78">
        <v>0</v>
      </c>
      <c r="K26" s="78">
        <v>-720</v>
      </c>
      <c r="L26" s="78">
        <v>3530</v>
      </c>
      <c r="M26" s="78"/>
      <c r="N26" s="78">
        <v>-19313</v>
      </c>
      <c r="O26" s="78">
        <f t="shared" si="1"/>
        <v>-8509</v>
      </c>
      <c r="P26" s="78">
        <f t="shared" si="2"/>
        <v>262816</v>
      </c>
      <c r="Q26" s="205">
        <v>68397.691745054035</v>
      </c>
      <c r="R26" s="205">
        <v>-19313</v>
      </c>
      <c r="S26" s="205">
        <v>28806</v>
      </c>
      <c r="T26" s="205">
        <v>0</v>
      </c>
      <c r="U26" s="205">
        <v>4284.2315909721656</v>
      </c>
      <c r="V26" s="205">
        <v>17373</v>
      </c>
      <c r="W26" s="205">
        <v>0</v>
      </c>
      <c r="X26" s="205">
        <v>1676</v>
      </c>
      <c r="Y26" s="205">
        <f t="shared" si="3"/>
        <v>32826.231590972166</v>
      </c>
      <c r="Z26" s="205">
        <f t="shared" si="4"/>
        <v>101223.9233360262</v>
      </c>
      <c r="AA26" s="205">
        <f t="shared" si="5"/>
        <v>202927.30825494597</v>
      </c>
      <c r="AB26" s="205">
        <f t="shared" si="6"/>
        <v>-41335.231590972166</v>
      </c>
      <c r="AC26" s="205">
        <f t="shared" si="7"/>
        <v>161592.0766639738</v>
      </c>
      <c r="AE26" s="207">
        <v>180287.89503734169</v>
      </c>
      <c r="AF26" s="207">
        <v>144189.89503734169</v>
      </c>
      <c r="AG26" s="207">
        <v>137525.89503734169</v>
      </c>
      <c r="AH26" s="207">
        <v>189337.89503734169</v>
      </c>
      <c r="AI26" s="205">
        <f t="shared" si="8"/>
        <v>9174</v>
      </c>
      <c r="AJ26" s="205">
        <f t="shared" si="9"/>
        <v>15236</v>
      </c>
      <c r="AK26" s="205">
        <f t="shared" si="10"/>
        <v>-4284.2315909721656</v>
      </c>
      <c r="AL26" s="205" t="s">
        <v>347</v>
      </c>
      <c r="AM26" s="205"/>
      <c r="AN26" s="205">
        <f t="shared" si="11"/>
        <v>0</v>
      </c>
      <c r="AO26" s="205">
        <v>-1650</v>
      </c>
      <c r="AP26" s="205">
        <v>-684</v>
      </c>
      <c r="AQ26" s="205">
        <v>-1373</v>
      </c>
      <c r="AR26" s="205">
        <v>-118</v>
      </c>
      <c r="AS26" s="205"/>
      <c r="AT26" s="205"/>
      <c r="AU26" s="78">
        <v>-1670</v>
      </c>
      <c r="AV26" s="78">
        <v>2034</v>
      </c>
      <c r="AW26" s="78">
        <v>-7081</v>
      </c>
      <c r="AX26" s="78">
        <v>-1388</v>
      </c>
      <c r="AY26" s="78">
        <v>579</v>
      </c>
      <c r="AZ26" s="78"/>
      <c r="BA26" s="78"/>
      <c r="BB26" s="78">
        <v>-22061</v>
      </c>
      <c r="BC26" s="78">
        <v>12766</v>
      </c>
      <c r="BD26" s="78">
        <v>-2588</v>
      </c>
      <c r="BE26" s="78">
        <v>-3596</v>
      </c>
      <c r="BF26" s="78"/>
      <c r="BG26" s="78"/>
      <c r="BH26" s="205">
        <v>39</v>
      </c>
      <c r="BI26" s="205">
        <v>878</v>
      </c>
      <c r="BJ26" s="205">
        <v>-3475</v>
      </c>
      <c r="BK26" s="205"/>
      <c r="BL26" s="205"/>
      <c r="BM26" s="78">
        <f t="shared" si="12"/>
        <v>-9262.2315909721656</v>
      </c>
      <c r="BN26" s="205" t="s">
        <v>347</v>
      </c>
      <c r="BO26" s="205" t="s">
        <v>347</v>
      </c>
      <c r="BP26" s="205" t="s">
        <v>347</v>
      </c>
      <c r="BQ26" s="205"/>
      <c r="BR26" s="205">
        <v>-15442</v>
      </c>
      <c r="BS26" s="205">
        <v>10678</v>
      </c>
      <c r="BT26" s="78">
        <v>-39875</v>
      </c>
      <c r="BU26" s="205">
        <v>52344</v>
      </c>
      <c r="BV26" s="205">
        <v>-113040.76774193549</v>
      </c>
      <c r="BW26" s="205">
        <v>-11187</v>
      </c>
      <c r="BX26" s="205">
        <f t="shared" si="13"/>
        <v>-116522.76774193549</v>
      </c>
      <c r="BY26" s="78">
        <v>-29388</v>
      </c>
      <c r="BZ26" s="78">
        <v>-29387</v>
      </c>
      <c r="CA26" s="78">
        <v>-29430</v>
      </c>
      <c r="CB26" s="78">
        <v>-24299</v>
      </c>
      <c r="CC26" s="78">
        <v>-3704</v>
      </c>
      <c r="CD26" s="78">
        <v>-314.76774193548408</v>
      </c>
      <c r="CE26" s="205">
        <f t="shared" si="17"/>
        <v>0</v>
      </c>
      <c r="CF26" s="205">
        <f t="shared" si="14"/>
        <v>-18092</v>
      </c>
      <c r="CG26" s="205">
        <v>465</v>
      </c>
      <c r="CH26" s="205">
        <v>-680</v>
      </c>
      <c r="CI26" s="205">
        <v>552</v>
      </c>
      <c r="CJ26" s="205">
        <v>2517</v>
      </c>
      <c r="CK26" s="205">
        <v>242</v>
      </c>
      <c r="CL26" s="205">
        <v>-9</v>
      </c>
      <c r="CM26" s="205">
        <v>503.677419354839</v>
      </c>
      <c r="CN26" s="205">
        <v>497.2903225806449</v>
      </c>
      <c r="CO26" s="205">
        <v>-245.19999999999982</v>
      </c>
      <c r="CP26" s="205" t="s">
        <v>150</v>
      </c>
      <c r="CQ26" s="205">
        <f t="shared" si="15"/>
        <v>-21934.767741935484</v>
      </c>
      <c r="CR26" s="78">
        <v>2</v>
      </c>
      <c r="CS26" s="78">
        <v>0</v>
      </c>
      <c r="CT26" s="78">
        <v>11</v>
      </c>
      <c r="CU26" s="78">
        <f t="shared" si="16"/>
        <v>13</v>
      </c>
      <c r="CV26" s="78">
        <v>33843</v>
      </c>
      <c r="CW26" s="78">
        <v>37726</v>
      </c>
      <c r="CX26" s="78">
        <v>40134</v>
      </c>
      <c r="CY26" s="78">
        <v>28806</v>
      </c>
      <c r="CZ26" s="78">
        <v>33843</v>
      </c>
      <c r="DA26" s="78"/>
      <c r="DB26" s="78"/>
      <c r="DC26" s="78"/>
      <c r="DD26" s="78"/>
      <c r="DE26" s="78"/>
      <c r="DF26" s="78"/>
      <c r="DG26" s="78">
        <v>32566.437622395693</v>
      </c>
      <c r="DH26" s="78">
        <v>40134</v>
      </c>
      <c r="DI26" s="78">
        <v>28806</v>
      </c>
      <c r="DJ26" s="78">
        <v>33843</v>
      </c>
    </row>
    <row r="27" spans="1:114">
      <c r="A27" s="110" t="s">
        <v>311</v>
      </c>
      <c r="B27" s="108">
        <v>4.9113475552271498E-4</v>
      </c>
      <c r="C27" s="108">
        <v>4.7528297313718281E-4</v>
      </c>
      <c r="D27" s="202">
        <f t="shared" si="0"/>
        <v>-1.5851782385532169E-5</v>
      </c>
      <c r="E27" s="78">
        <v>549702</v>
      </c>
      <c r="F27" s="78">
        <v>-16479</v>
      </c>
      <c r="G27" s="78"/>
      <c r="H27" s="78">
        <v>19240</v>
      </c>
      <c r="I27" s="78">
        <v>31952</v>
      </c>
      <c r="J27" s="78">
        <v>0</v>
      </c>
      <c r="K27" s="78">
        <v>-1510</v>
      </c>
      <c r="L27" s="78">
        <v>7403</v>
      </c>
      <c r="M27" s="78"/>
      <c r="N27" s="78">
        <v>-39128</v>
      </c>
      <c r="O27" s="78">
        <f t="shared" si="1"/>
        <v>1478</v>
      </c>
      <c r="P27" s="78">
        <f t="shared" si="2"/>
        <v>551180</v>
      </c>
      <c r="Q27" s="205">
        <v>138573.4570547498</v>
      </c>
      <c r="R27" s="205">
        <v>-39128</v>
      </c>
      <c r="S27" s="205">
        <v>4618</v>
      </c>
      <c r="T27" s="205">
        <v>0</v>
      </c>
      <c r="U27" s="205">
        <v>8986.5990883875929</v>
      </c>
      <c r="V27" s="205">
        <v>36435</v>
      </c>
      <c r="W27" s="205">
        <v>0</v>
      </c>
      <c r="X27" s="205">
        <v>62803</v>
      </c>
      <c r="Y27" s="205">
        <f t="shared" si="3"/>
        <v>73714.599088387593</v>
      </c>
      <c r="Z27" s="205">
        <f t="shared" si="4"/>
        <v>212288.05614313739</v>
      </c>
      <c r="AA27" s="205">
        <f t="shared" si="5"/>
        <v>411128.54294525017</v>
      </c>
      <c r="AB27" s="205">
        <f t="shared" si="6"/>
        <v>-72236.599088387593</v>
      </c>
      <c r="AC27" s="205">
        <f t="shared" si="7"/>
        <v>338891.94385686261</v>
      </c>
      <c r="AE27" s="207">
        <v>367792.92707705009</v>
      </c>
      <c r="AF27" s="207">
        <v>311571.92707705009</v>
      </c>
      <c r="AG27" s="207">
        <v>302726.92707705009</v>
      </c>
      <c r="AH27" s="207">
        <v>380060.92707705009</v>
      </c>
      <c r="AI27" s="205">
        <f t="shared" si="8"/>
        <v>19240</v>
      </c>
      <c r="AJ27" s="205">
        <f t="shared" si="9"/>
        <v>31952</v>
      </c>
      <c r="AK27" s="205">
        <f t="shared" si="10"/>
        <v>-8986.5990883875929</v>
      </c>
      <c r="AL27" s="205" t="s">
        <v>347</v>
      </c>
      <c r="AM27" s="205"/>
      <c r="AN27" s="205">
        <f t="shared" si="11"/>
        <v>0</v>
      </c>
      <c r="AO27" s="205">
        <v>-3461</v>
      </c>
      <c r="AP27" s="205">
        <v>-1433</v>
      </c>
      <c r="AQ27" s="205">
        <v>-2879</v>
      </c>
      <c r="AR27" s="205">
        <v>-248</v>
      </c>
      <c r="AS27" s="205"/>
      <c r="AT27" s="205"/>
      <c r="AU27" s="78">
        <v>-3503</v>
      </c>
      <c r="AV27" s="78">
        <v>4265</v>
      </c>
      <c r="AW27" s="78">
        <v>-14850</v>
      </c>
      <c r="AX27" s="78">
        <v>-2912</v>
      </c>
      <c r="AY27" s="78">
        <v>1214</v>
      </c>
      <c r="AZ27" s="78"/>
      <c r="BA27" s="78"/>
      <c r="BB27" s="78">
        <v>-3103</v>
      </c>
      <c r="BC27" s="78">
        <v>70407</v>
      </c>
      <c r="BD27" s="78">
        <v>-7803</v>
      </c>
      <c r="BE27" s="78">
        <v>-13630</v>
      </c>
      <c r="BF27" s="78"/>
      <c r="BG27" s="78"/>
      <c r="BH27" s="205">
        <v>83</v>
      </c>
      <c r="BI27" s="205">
        <v>1841</v>
      </c>
      <c r="BJ27" s="205">
        <v>-7287</v>
      </c>
      <c r="BK27" s="205"/>
      <c r="BL27" s="205"/>
      <c r="BM27" s="78">
        <f t="shared" si="12"/>
        <v>58906.400911612407</v>
      </c>
      <c r="BN27" s="205" t="s">
        <v>347</v>
      </c>
      <c r="BO27" s="205" t="s">
        <v>347</v>
      </c>
      <c r="BP27" s="205" t="s">
        <v>347</v>
      </c>
      <c r="BQ27" s="205"/>
      <c r="BR27" s="205">
        <v>-32384</v>
      </c>
      <c r="BS27" s="205">
        <v>22394</v>
      </c>
      <c r="BT27" s="78">
        <v>-83626</v>
      </c>
      <c r="BU27" s="205">
        <v>288670</v>
      </c>
      <c r="BV27" s="205">
        <v>-114072.12258064515</v>
      </c>
      <c r="BW27" s="205">
        <v>-23461</v>
      </c>
      <c r="BX27" s="205">
        <f t="shared" si="13"/>
        <v>57520.877419354845</v>
      </c>
      <c r="BY27" s="78">
        <v>16701</v>
      </c>
      <c r="BZ27" s="78">
        <v>16701</v>
      </c>
      <c r="CA27" s="78">
        <v>16617</v>
      </c>
      <c r="CB27" s="78">
        <v>18742</v>
      </c>
      <c r="CC27" s="78">
        <v>-9976</v>
      </c>
      <c r="CD27" s="78">
        <v>-1264.1225806451548</v>
      </c>
      <c r="CE27" s="205">
        <f t="shared" si="17"/>
        <v>0</v>
      </c>
      <c r="CF27" s="205">
        <f t="shared" si="14"/>
        <v>-79282</v>
      </c>
      <c r="CG27" s="205">
        <v>467</v>
      </c>
      <c r="CH27" s="205">
        <v>-682</v>
      </c>
      <c r="CI27" s="205">
        <v>555</v>
      </c>
      <c r="CJ27" s="205">
        <v>2525</v>
      </c>
      <c r="CK27" s="205">
        <v>243</v>
      </c>
      <c r="CL27" s="205">
        <v>-8</v>
      </c>
      <c r="CM27" s="205">
        <v>504.8064516129034</v>
      </c>
      <c r="CN27" s="205">
        <v>499.5161290322576</v>
      </c>
      <c r="CO27" s="205">
        <v>-245.19999999999982</v>
      </c>
      <c r="CP27" s="205" t="s">
        <v>150</v>
      </c>
      <c r="CQ27" s="205">
        <f t="shared" si="15"/>
        <v>-83141.122580645169</v>
      </c>
      <c r="CR27" s="78">
        <v>4</v>
      </c>
      <c r="CS27" s="78">
        <v>0</v>
      </c>
      <c r="CT27" s="78">
        <v>16</v>
      </c>
      <c r="CU27" s="78">
        <f t="shared" si="16"/>
        <v>20</v>
      </c>
      <c r="CV27" s="78">
        <v>56870</v>
      </c>
      <c r="CW27" s="78">
        <v>6763</v>
      </c>
      <c r="CX27" s="78">
        <v>7072</v>
      </c>
      <c r="CY27" s="78">
        <v>4618</v>
      </c>
      <c r="CZ27" s="78">
        <v>56870</v>
      </c>
      <c r="DA27" s="78"/>
      <c r="DB27" s="78"/>
      <c r="DC27" s="78"/>
      <c r="DD27" s="78"/>
      <c r="DE27" s="78"/>
      <c r="DF27" s="78"/>
      <c r="DG27" s="78">
        <v>5838.0644022759388</v>
      </c>
      <c r="DH27" s="78">
        <v>7072</v>
      </c>
      <c r="DI27" s="78">
        <v>4618</v>
      </c>
      <c r="DJ27" s="78">
        <v>56870</v>
      </c>
    </row>
    <row r="28" spans="1:114">
      <c r="A28" s="110" t="s">
        <v>312</v>
      </c>
      <c r="B28" s="108">
        <v>3.3743345555914807E-4</v>
      </c>
      <c r="C28" s="108">
        <v>3.2519261474552892E-4</v>
      </c>
      <c r="D28" s="202">
        <f t="shared" si="0"/>
        <v>-1.2240840813619147E-5</v>
      </c>
      <c r="E28" s="78">
        <v>377672</v>
      </c>
      <c r="F28" s="78">
        <v>-12726</v>
      </c>
      <c r="G28" s="78"/>
      <c r="H28" s="78">
        <v>13164</v>
      </c>
      <c r="I28" s="78">
        <v>21863</v>
      </c>
      <c r="J28" s="78">
        <v>0</v>
      </c>
      <c r="K28" s="78">
        <v>-1033</v>
      </c>
      <c r="L28" s="78">
        <v>5065</v>
      </c>
      <c r="M28" s="78"/>
      <c r="N28" s="78">
        <v>-26883</v>
      </c>
      <c r="O28" s="78">
        <f t="shared" si="1"/>
        <v>-550</v>
      </c>
      <c r="P28" s="78">
        <f t="shared" si="2"/>
        <v>377122</v>
      </c>
      <c r="Q28" s="205">
        <v>95206.750279069107</v>
      </c>
      <c r="R28" s="205">
        <v>-26883</v>
      </c>
      <c r="S28" s="205">
        <v>21833</v>
      </c>
      <c r="T28" s="205">
        <v>0</v>
      </c>
      <c r="U28" s="205">
        <v>6148.574301951594</v>
      </c>
      <c r="V28" s="205">
        <v>24929</v>
      </c>
      <c r="W28" s="205">
        <v>0</v>
      </c>
      <c r="X28" s="205">
        <v>24015</v>
      </c>
      <c r="Y28" s="205">
        <f t="shared" si="3"/>
        <v>50042.574301951594</v>
      </c>
      <c r="Z28" s="205">
        <f t="shared" si="4"/>
        <v>145249.32458102069</v>
      </c>
      <c r="AA28" s="205">
        <f t="shared" si="5"/>
        <v>282465.24972093088</v>
      </c>
      <c r="AB28" s="205">
        <f t="shared" si="6"/>
        <v>-50592.574301951594</v>
      </c>
      <c r="AC28" s="205">
        <f t="shared" si="7"/>
        <v>231872.67541897928</v>
      </c>
      <c r="AE28" s="207">
        <v>248420.71186028392</v>
      </c>
      <c r="AF28" s="207">
        <v>215990.71186028392</v>
      </c>
      <c r="AG28" s="207">
        <v>211555.71186028392</v>
      </c>
      <c r="AH28" s="207">
        <v>254089.71186028392</v>
      </c>
      <c r="AI28" s="205">
        <f t="shared" si="8"/>
        <v>13164</v>
      </c>
      <c r="AJ28" s="205">
        <f t="shared" si="9"/>
        <v>21863</v>
      </c>
      <c r="AK28" s="205">
        <f t="shared" si="10"/>
        <v>-6148.574301951594</v>
      </c>
      <c r="AL28" s="205" t="s">
        <v>347</v>
      </c>
      <c r="AM28" s="205"/>
      <c r="AN28" s="205">
        <f t="shared" si="11"/>
        <v>0</v>
      </c>
      <c r="AO28" s="205">
        <v>-2368</v>
      </c>
      <c r="AP28" s="205">
        <v>-981</v>
      </c>
      <c r="AQ28" s="205">
        <v>-1970</v>
      </c>
      <c r="AR28" s="205">
        <v>-169</v>
      </c>
      <c r="AS28" s="205"/>
      <c r="AT28" s="205"/>
      <c r="AU28" s="78">
        <v>-2397</v>
      </c>
      <c r="AV28" s="78">
        <v>2918</v>
      </c>
      <c r="AW28" s="78">
        <v>-10161</v>
      </c>
      <c r="AX28" s="78">
        <v>-1993</v>
      </c>
      <c r="AY28" s="78">
        <v>830</v>
      </c>
      <c r="AZ28" s="78"/>
      <c r="BA28" s="78"/>
      <c r="BB28" s="78">
        <v>-30773</v>
      </c>
      <c r="BC28" s="78">
        <v>38648</v>
      </c>
      <c r="BD28" s="78">
        <v>-1943</v>
      </c>
      <c r="BE28" s="78">
        <v>-6512</v>
      </c>
      <c r="BF28" s="78"/>
      <c r="BG28" s="78"/>
      <c r="BH28" s="205">
        <v>57</v>
      </c>
      <c r="BI28" s="205">
        <v>1259</v>
      </c>
      <c r="BJ28" s="205">
        <v>-4986</v>
      </c>
      <c r="BK28" s="205"/>
      <c r="BL28" s="205"/>
      <c r="BM28" s="78">
        <f t="shared" si="12"/>
        <v>8337.425698048406</v>
      </c>
      <c r="BN28" s="205" t="s">
        <v>347</v>
      </c>
      <c r="BO28" s="205" t="s">
        <v>347</v>
      </c>
      <c r="BP28" s="205" t="s">
        <v>347</v>
      </c>
      <c r="BQ28" s="205"/>
      <c r="BR28" s="205">
        <v>-22157</v>
      </c>
      <c r="BS28" s="205">
        <v>15322</v>
      </c>
      <c r="BT28" s="78">
        <v>-57215</v>
      </c>
      <c r="BU28" s="205">
        <v>158459</v>
      </c>
      <c r="BV28" s="205">
        <v>-158306.82580645161</v>
      </c>
      <c r="BW28" s="205">
        <v>-16052</v>
      </c>
      <c r="BX28" s="205">
        <f t="shared" si="13"/>
        <v>-79949.825806451612</v>
      </c>
      <c r="BY28" s="78">
        <v>-20541</v>
      </c>
      <c r="BZ28" s="78">
        <v>-20542</v>
      </c>
      <c r="CA28" s="78">
        <v>-20595</v>
      </c>
      <c r="CB28" s="78">
        <v>-13418</v>
      </c>
      <c r="CC28" s="78">
        <v>-4271</v>
      </c>
      <c r="CD28" s="78">
        <v>-582.82580645161215</v>
      </c>
      <c r="CE28" s="205">
        <f t="shared" si="17"/>
        <v>0</v>
      </c>
      <c r="CF28" s="205">
        <f t="shared" si="14"/>
        <v>-36741</v>
      </c>
      <c r="CG28" s="205">
        <v>361</v>
      </c>
      <c r="CH28" s="205">
        <v>-527</v>
      </c>
      <c r="CI28" s="205">
        <v>428</v>
      </c>
      <c r="CJ28" s="205">
        <v>1951</v>
      </c>
      <c r="CK28" s="205">
        <v>188</v>
      </c>
      <c r="CL28" s="205">
        <v>-7</v>
      </c>
      <c r="CM28" s="205">
        <v>389.58064516128979</v>
      </c>
      <c r="CN28" s="205">
        <v>385.64516129032199</v>
      </c>
      <c r="CO28" s="205">
        <v>-189.39999999999964</v>
      </c>
      <c r="CP28" s="205" t="s">
        <v>150</v>
      </c>
      <c r="CQ28" s="205">
        <f t="shared" si="15"/>
        <v>-39720.825806451605</v>
      </c>
      <c r="CR28" s="78">
        <v>2</v>
      </c>
      <c r="CS28" s="78">
        <v>0</v>
      </c>
      <c r="CT28" s="78">
        <v>14</v>
      </c>
      <c r="CU28" s="78">
        <f t="shared" si="16"/>
        <v>16</v>
      </c>
      <c r="CV28" s="78">
        <v>38104</v>
      </c>
      <c r="CW28" s="78">
        <v>41411</v>
      </c>
      <c r="CX28" s="78">
        <v>42757</v>
      </c>
      <c r="CY28" s="78">
        <v>21833</v>
      </c>
      <c r="CZ28" s="78">
        <v>38104</v>
      </c>
      <c r="DA28" s="78"/>
      <c r="DB28" s="78"/>
      <c r="DC28" s="78"/>
      <c r="DD28" s="78"/>
      <c r="DE28" s="78"/>
      <c r="DF28" s="78"/>
      <c r="DG28" s="78">
        <v>35747.461919658272</v>
      </c>
      <c r="DH28" s="78">
        <v>42757</v>
      </c>
      <c r="DI28" s="78">
        <v>21833</v>
      </c>
      <c r="DJ28" s="78">
        <v>38104</v>
      </c>
    </row>
    <row r="29" spans="1:114">
      <c r="A29" s="110" t="s">
        <v>313</v>
      </c>
      <c r="B29" s="108">
        <v>5.3844863124712723E-4</v>
      </c>
      <c r="C29" s="108">
        <v>5.6957384462490851E-4</v>
      </c>
      <c r="D29" s="202">
        <f t="shared" si="0"/>
        <v>3.1125213377781276E-5</v>
      </c>
      <c r="E29" s="78">
        <v>602658</v>
      </c>
      <c r="F29" s="78">
        <v>32357</v>
      </c>
      <c r="G29" s="78"/>
      <c r="H29" s="78">
        <v>23057</v>
      </c>
      <c r="I29" s="78">
        <v>38292</v>
      </c>
      <c r="J29" s="78">
        <v>0</v>
      </c>
      <c r="K29" s="78">
        <v>-1809</v>
      </c>
      <c r="L29" s="78">
        <v>8871</v>
      </c>
      <c r="M29" s="78"/>
      <c r="N29" s="78">
        <v>-42898</v>
      </c>
      <c r="O29" s="78">
        <f t="shared" si="1"/>
        <v>57870</v>
      </c>
      <c r="P29" s="78">
        <f t="shared" si="2"/>
        <v>660528</v>
      </c>
      <c r="Q29" s="205">
        <v>151922.69013817338</v>
      </c>
      <c r="R29" s="205">
        <v>-42898</v>
      </c>
      <c r="S29" s="205">
        <v>76554</v>
      </c>
      <c r="T29" s="205">
        <v>0</v>
      </c>
      <c r="U29" s="205">
        <v>10768.607691883401</v>
      </c>
      <c r="V29" s="205">
        <v>43664</v>
      </c>
      <c r="W29" s="205">
        <v>0</v>
      </c>
      <c r="X29" s="205">
        <v>14392</v>
      </c>
      <c r="Y29" s="205">
        <f t="shared" si="3"/>
        <v>102480.6076918834</v>
      </c>
      <c r="Z29" s="205">
        <f t="shared" si="4"/>
        <v>254403.29783005678</v>
      </c>
      <c r="AA29" s="205">
        <f t="shared" si="5"/>
        <v>450735.30986182659</v>
      </c>
      <c r="AB29" s="205">
        <f t="shared" si="6"/>
        <v>-44610.607691883401</v>
      </c>
      <c r="AC29" s="205">
        <f t="shared" si="7"/>
        <v>406124.70216994319</v>
      </c>
      <c r="AE29" s="207">
        <v>442974.32745808945</v>
      </c>
      <c r="AF29" s="207">
        <v>370285.32745808945</v>
      </c>
      <c r="AG29" s="207">
        <v>352905.32745808945</v>
      </c>
      <c r="AH29" s="207">
        <v>465125.32745808945</v>
      </c>
      <c r="AI29" s="205">
        <f t="shared" si="8"/>
        <v>23057</v>
      </c>
      <c r="AJ29" s="205">
        <f t="shared" si="9"/>
        <v>38292</v>
      </c>
      <c r="AK29" s="205">
        <f t="shared" si="10"/>
        <v>-10768.607691883401</v>
      </c>
      <c r="AL29" s="205" t="s">
        <v>347</v>
      </c>
      <c r="AM29" s="205"/>
      <c r="AN29" s="205">
        <f t="shared" si="11"/>
        <v>0</v>
      </c>
      <c r="AO29" s="205">
        <v>-4148</v>
      </c>
      <c r="AP29" s="205">
        <v>-1717</v>
      </c>
      <c r="AQ29" s="205">
        <v>-3451</v>
      </c>
      <c r="AR29" s="205">
        <v>-297</v>
      </c>
      <c r="AS29" s="205"/>
      <c r="AT29" s="205"/>
      <c r="AU29" s="78">
        <v>-4198</v>
      </c>
      <c r="AV29" s="78">
        <v>5110</v>
      </c>
      <c r="AW29" s="78">
        <v>-17796</v>
      </c>
      <c r="AX29" s="78">
        <v>-3490</v>
      </c>
      <c r="AY29" s="78">
        <v>1454</v>
      </c>
      <c r="AZ29" s="78"/>
      <c r="BA29" s="78"/>
      <c r="BB29" s="78">
        <v>-8934</v>
      </c>
      <c r="BC29" s="78">
        <v>10364</v>
      </c>
      <c r="BD29" s="78">
        <v>-2279</v>
      </c>
      <c r="BE29" s="78">
        <v>4188</v>
      </c>
      <c r="BF29" s="78"/>
      <c r="BG29" s="78"/>
      <c r="BH29" s="205">
        <v>99</v>
      </c>
      <c r="BI29" s="205">
        <v>2206</v>
      </c>
      <c r="BJ29" s="205">
        <v>-8733</v>
      </c>
      <c r="BK29" s="205"/>
      <c r="BL29" s="205"/>
      <c r="BM29" s="78">
        <f t="shared" si="12"/>
        <v>18958.392308116599</v>
      </c>
      <c r="BN29" s="205" t="s">
        <v>347</v>
      </c>
      <c r="BO29" s="205" t="s">
        <v>347</v>
      </c>
      <c r="BP29" s="205" t="s">
        <v>347</v>
      </c>
      <c r="BQ29" s="205"/>
      <c r="BR29" s="205">
        <v>-38807</v>
      </c>
      <c r="BS29" s="205">
        <v>26837</v>
      </c>
      <c r="BT29" s="78">
        <v>-100216</v>
      </c>
      <c r="BU29" s="205">
        <v>63847.290322580644</v>
      </c>
      <c r="BV29" s="205">
        <v>-43523</v>
      </c>
      <c r="BW29" s="205">
        <v>-28116</v>
      </c>
      <c r="BX29" s="205">
        <f t="shared" si="13"/>
        <v>-119977.70967741936</v>
      </c>
      <c r="BY29" s="78">
        <v>-31622</v>
      </c>
      <c r="BZ29" s="78">
        <v>-31621</v>
      </c>
      <c r="CA29" s="78">
        <v>-31722</v>
      </c>
      <c r="CB29" s="78">
        <v>-28129</v>
      </c>
      <c r="CC29" s="78">
        <v>2580</v>
      </c>
      <c r="CD29" s="78">
        <v>536.29032258064399</v>
      </c>
      <c r="CE29" s="205">
        <f t="shared" si="17"/>
        <v>0</v>
      </c>
      <c r="CF29" s="205">
        <f t="shared" si="14"/>
        <v>17965</v>
      </c>
      <c r="CG29" s="205">
        <v>-917</v>
      </c>
      <c r="CH29" s="205">
        <v>1340</v>
      </c>
      <c r="CI29" s="205">
        <v>-1088</v>
      </c>
      <c r="CJ29" s="205">
        <v>-4960</v>
      </c>
      <c r="CK29" s="205">
        <v>-479</v>
      </c>
      <c r="CL29" s="205">
        <v>15</v>
      </c>
      <c r="CM29" s="205">
        <v>-992.03225806451519</v>
      </c>
      <c r="CN29" s="205">
        <v>-980.2580645161288</v>
      </c>
      <c r="CO29" s="205">
        <v>482</v>
      </c>
      <c r="CP29" s="205" t="s">
        <v>150</v>
      </c>
      <c r="CQ29" s="205">
        <f t="shared" si="15"/>
        <v>25544.290322580644</v>
      </c>
      <c r="CR29" s="78">
        <v>2</v>
      </c>
      <c r="CS29" s="78">
        <v>0</v>
      </c>
      <c r="CT29" s="78">
        <v>37</v>
      </c>
      <c r="CU29" s="78">
        <f t="shared" si="16"/>
        <v>39</v>
      </c>
      <c r="CV29" s="78">
        <v>77510</v>
      </c>
      <c r="CW29" s="78">
        <v>81701</v>
      </c>
      <c r="CX29" s="78">
        <v>85298</v>
      </c>
      <c r="CY29" s="78">
        <v>76554</v>
      </c>
      <c r="CZ29" s="78">
        <v>77510</v>
      </c>
      <c r="DA29" s="78"/>
      <c r="DB29" s="78"/>
      <c r="DC29" s="78"/>
      <c r="DD29" s="78"/>
      <c r="DE29" s="78"/>
      <c r="DF29" s="78"/>
      <c r="DG29" s="78">
        <v>70527.236393663537</v>
      </c>
      <c r="DH29" s="78">
        <v>85298</v>
      </c>
      <c r="DI29" s="78">
        <v>76554</v>
      </c>
      <c r="DJ29" s="78">
        <v>77510</v>
      </c>
    </row>
    <row r="30" spans="1:114">
      <c r="A30" s="110" t="s">
        <v>314</v>
      </c>
      <c r="B30" s="108">
        <v>4.2076077079371239E-4</v>
      </c>
      <c r="C30" s="108">
        <v>4.0939715338956362E-4</v>
      </c>
      <c r="D30" s="202">
        <f t="shared" si="0"/>
        <v>-1.1363617404148768E-5</v>
      </c>
      <c r="E30" s="78">
        <v>470936</v>
      </c>
      <c r="F30" s="78">
        <v>-11814</v>
      </c>
      <c r="G30" s="78"/>
      <c r="H30" s="78">
        <v>16573</v>
      </c>
      <c r="I30" s="78">
        <v>27523</v>
      </c>
      <c r="J30" s="78">
        <v>0</v>
      </c>
      <c r="K30" s="78">
        <v>-1300</v>
      </c>
      <c r="L30" s="78">
        <v>6376</v>
      </c>
      <c r="M30" s="78"/>
      <c r="N30" s="78">
        <v>-33521</v>
      </c>
      <c r="O30" s="78">
        <f t="shared" si="1"/>
        <v>3837</v>
      </c>
      <c r="P30" s="78">
        <f t="shared" si="2"/>
        <v>474773</v>
      </c>
      <c r="Q30" s="205">
        <v>118717.34661280664</v>
      </c>
      <c r="R30" s="205">
        <v>-33521</v>
      </c>
      <c r="S30" s="205">
        <v>48681</v>
      </c>
      <c r="T30" s="205">
        <v>0</v>
      </c>
      <c r="U30" s="205">
        <v>7740.2826176660601</v>
      </c>
      <c r="V30" s="205">
        <v>31384</v>
      </c>
      <c r="W30" s="205">
        <v>0</v>
      </c>
      <c r="X30" s="205">
        <v>9858</v>
      </c>
      <c r="Y30" s="205">
        <f t="shared" si="3"/>
        <v>64142.28261766606</v>
      </c>
      <c r="Z30" s="205">
        <f t="shared" si="4"/>
        <v>182859.6292304727</v>
      </c>
      <c r="AA30" s="205">
        <f t="shared" si="5"/>
        <v>352218.65338719334</v>
      </c>
      <c r="AB30" s="205">
        <f t="shared" si="6"/>
        <v>-60305.28261766606</v>
      </c>
      <c r="AC30" s="205">
        <f t="shared" si="7"/>
        <v>291913.37076952728</v>
      </c>
      <c r="AE30" s="207">
        <v>318864.23504871782</v>
      </c>
      <c r="AF30" s="207">
        <v>266605.23504871782</v>
      </c>
      <c r="AG30" s="207">
        <v>255392.23504871785</v>
      </c>
      <c r="AH30" s="207">
        <v>334126.23504871782</v>
      </c>
      <c r="AI30" s="205">
        <f t="shared" si="8"/>
        <v>16573</v>
      </c>
      <c r="AJ30" s="205">
        <f t="shared" si="9"/>
        <v>27523</v>
      </c>
      <c r="AK30" s="205">
        <f t="shared" si="10"/>
        <v>-7740.2826176660601</v>
      </c>
      <c r="AL30" s="205" t="s">
        <v>347</v>
      </c>
      <c r="AM30" s="205"/>
      <c r="AN30" s="205">
        <f t="shared" si="11"/>
        <v>0</v>
      </c>
      <c r="AO30" s="205">
        <v>-2981</v>
      </c>
      <c r="AP30" s="205">
        <v>-1235</v>
      </c>
      <c r="AQ30" s="205">
        <v>-2480</v>
      </c>
      <c r="AR30" s="205">
        <v>-213</v>
      </c>
      <c r="AS30" s="205"/>
      <c r="AT30" s="205"/>
      <c r="AU30" s="78">
        <v>-3017</v>
      </c>
      <c r="AV30" s="78">
        <v>3673</v>
      </c>
      <c r="AW30" s="78">
        <v>-12792</v>
      </c>
      <c r="AX30" s="78">
        <v>-2508</v>
      </c>
      <c r="AY30" s="78">
        <v>1045</v>
      </c>
      <c r="AZ30" s="78"/>
      <c r="BA30" s="78"/>
      <c r="BB30" s="78">
        <v>-32002</v>
      </c>
      <c r="BC30" s="78">
        <v>30642</v>
      </c>
      <c r="BD30" s="78">
        <v>-2557</v>
      </c>
      <c r="BE30" s="78">
        <v>-4006</v>
      </c>
      <c r="BF30" s="78"/>
      <c r="BG30" s="78"/>
      <c r="BH30" s="205">
        <v>71</v>
      </c>
      <c r="BI30" s="205">
        <v>1585</v>
      </c>
      <c r="BJ30" s="205">
        <v>-6277</v>
      </c>
      <c r="BK30" s="205"/>
      <c r="BL30" s="205"/>
      <c r="BM30" s="78">
        <f t="shared" si="12"/>
        <v>3303.7173823339399</v>
      </c>
      <c r="BN30" s="205" t="s">
        <v>347</v>
      </c>
      <c r="BO30" s="205" t="s">
        <v>347</v>
      </c>
      <c r="BP30" s="205" t="s">
        <v>347</v>
      </c>
      <c r="BQ30" s="205"/>
      <c r="BR30" s="205">
        <v>-27894</v>
      </c>
      <c r="BS30" s="205">
        <v>19290</v>
      </c>
      <c r="BT30" s="78">
        <v>-72033</v>
      </c>
      <c r="BU30" s="205">
        <v>125630</v>
      </c>
      <c r="BV30" s="205">
        <v>-152777.14193548387</v>
      </c>
      <c r="BW30" s="205">
        <v>-20208</v>
      </c>
      <c r="BX30" s="205">
        <f t="shared" si="13"/>
        <v>-127992.14193548387</v>
      </c>
      <c r="BY30" s="78">
        <v>-33052</v>
      </c>
      <c r="BZ30" s="78">
        <v>-33051</v>
      </c>
      <c r="CA30" s="78">
        <v>-33123</v>
      </c>
      <c r="CB30" s="78">
        <v>-25425</v>
      </c>
      <c r="CC30" s="78">
        <v>-3025</v>
      </c>
      <c r="CD30" s="78">
        <v>-316.14193548387266</v>
      </c>
      <c r="CE30" s="205">
        <f t="shared" si="17"/>
        <v>0</v>
      </c>
      <c r="CF30" s="205">
        <f t="shared" si="14"/>
        <v>-21672</v>
      </c>
      <c r="CG30" s="205">
        <v>335</v>
      </c>
      <c r="CH30" s="205">
        <v>-490</v>
      </c>
      <c r="CI30" s="205">
        <v>397</v>
      </c>
      <c r="CJ30" s="205">
        <v>1811</v>
      </c>
      <c r="CK30" s="205">
        <v>174</v>
      </c>
      <c r="CL30" s="205">
        <v>-6</v>
      </c>
      <c r="CM30" s="205">
        <v>361.9354838709678</v>
      </c>
      <c r="CN30" s="205">
        <v>357.8064516129034</v>
      </c>
      <c r="CO30" s="205">
        <v>-176.60000000000036</v>
      </c>
      <c r="CP30" s="205" t="s">
        <v>150</v>
      </c>
      <c r="CQ30" s="205">
        <f t="shared" si="15"/>
        <v>-24436.141935483873</v>
      </c>
      <c r="CR30" s="78">
        <v>3</v>
      </c>
      <c r="CS30" s="78">
        <v>0</v>
      </c>
      <c r="CT30" s="78">
        <v>21</v>
      </c>
      <c r="CU30" s="78">
        <f t="shared" si="16"/>
        <v>24</v>
      </c>
      <c r="CV30" s="78">
        <v>59436</v>
      </c>
      <c r="CW30" s="78">
        <v>65258</v>
      </c>
      <c r="CX30" s="78">
        <v>69022</v>
      </c>
      <c r="CY30" s="78">
        <v>48681</v>
      </c>
      <c r="CZ30" s="78">
        <v>59436</v>
      </c>
      <c r="DA30" s="78"/>
      <c r="DB30" s="78"/>
      <c r="DC30" s="78"/>
      <c r="DD30" s="78"/>
      <c r="DE30" s="78"/>
      <c r="DF30" s="78"/>
      <c r="DG30" s="78">
        <v>56333.048464250067</v>
      </c>
      <c r="DH30" s="78">
        <v>69022</v>
      </c>
      <c r="DI30" s="78">
        <v>48681</v>
      </c>
      <c r="DJ30" s="78">
        <v>59436</v>
      </c>
    </row>
    <row r="31" spans="1:114">
      <c r="A31" s="110" t="s">
        <v>315</v>
      </c>
      <c r="B31" s="108">
        <v>2.3948025948749955E-4</v>
      </c>
      <c r="C31" s="108">
        <v>2.8581564720623243E-4</v>
      </c>
      <c r="D31" s="202">
        <f t="shared" si="0"/>
        <v>4.6335387718732875E-5</v>
      </c>
      <c r="E31" s="78">
        <v>268038</v>
      </c>
      <c r="F31" s="78">
        <v>48170</v>
      </c>
      <c r="G31" s="78"/>
      <c r="H31" s="78">
        <v>11570</v>
      </c>
      <c r="I31" s="78">
        <v>19214</v>
      </c>
      <c r="J31" s="78">
        <v>0</v>
      </c>
      <c r="K31" s="78">
        <v>-908</v>
      </c>
      <c r="L31" s="78">
        <v>4452</v>
      </c>
      <c r="M31" s="78"/>
      <c r="N31" s="78">
        <v>-19079</v>
      </c>
      <c r="O31" s="78">
        <f t="shared" si="1"/>
        <v>63419</v>
      </c>
      <c r="P31" s="78">
        <f t="shared" si="2"/>
        <v>331457</v>
      </c>
      <c r="Q31" s="205">
        <v>67569.021811442581</v>
      </c>
      <c r="R31" s="205">
        <v>-19079</v>
      </c>
      <c r="S31" s="205">
        <v>34933</v>
      </c>
      <c r="T31" s="205">
        <v>0</v>
      </c>
      <c r="U31" s="205">
        <v>5402.0636496889347</v>
      </c>
      <c r="V31" s="205">
        <v>21911</v>
      </c>
      <c r="W31" s="205">
        <v>0</v>
      </c>
      <c r="X31" s="205">
        <v>16925</v>
      </c>
      <c r="Y31" s="205">
        <f t="shared" si="3"/>
        <v>60092.063649688935</v>
      </c>
      <c r="Z31" s="205">
        <f t="shared" si="4"/>
        <v>127661.08546113152</v>
      </c>
      <c r="AA31" s="205">
        <f t="shared" si="5"/>
        <v>200468.97818855743</v>
      </c>
      <c r="AB31" s="205">
        <f t="shared" si="6"/>
        <v>3326.9363503110653</v>
      </c>
      <c r="AC31" s="205">
        <f t="shared" si="7"/>
        <v>203795.9145388685</v>
      </c>
      <c r="AE31" s="207">
        <v>247722.6774069774</v>
      </c>
      <c r="AF31" s="207">
        <v>165006.6774069774</v>
      </c>
      <c r="AG31" s="207">
        <v>152333.6774069774</v>
      </c>
      <c r="AH31" s="207">
        <v>266857.6774069774</v>
      </c>
      <c r="AI31" s="205">
        <f t="shared" si="8"/>
        <v>11570</v>
      </c>
      <c r="AJ31" s="205">
        <f t="shared" si="9"/>
        <v>19214</v>
      </c>
      <c r="AK31" s="205">
        <f t="shared" si="10"/>
        <v>-5402.0636496889347</v>
      </c>
      <c r="AL31" s="205" t="s">
        <v>347</v>
      </c>
      <c r="AM31" s="205"/>
      <c r="AN31" s="205">
        <f t="shared" si="11"/>
        <v>0</v>
      </c>
      <c r="AO31" s="205">
        <v>-2081</v>
      </c>
      <c r="AP31" s="205">
        <v>-862</v>
      </c>
      <c r="AQ31" s="205">
        <v>-1732</v>
      </c>
      <c r="AR31" s="205">
        <v>-149</v>
      </c>
      <c r="AS31" s="205"/>
      <c r="AT31" s="205"/>
      <c r="AU31" s="78">
        <v>-2107</v>
      </c>
      <c r="AV31" s="78">
        <v>2565</v>
      </c>
      <c r="AW31" s="78">
        <v>-8930</v>
      </c>
      <c r="AX31" s="78">
        <v>-1751</v>
      </c>
      <c r="AY31" s="78">
        <v>730</v>
      </c>
      <c r="AZ31" s="78"/>
      <c r="BA31" s="78"/>
      <c r="BB31" s="78">
        <v>-560</v>
      </c>
      <c r="BC31" s="78">
        <v>1115</v>
      </c>
      <c r="BD31" s="78">
        <v>-808</v>
      </c>
      <c r="BE31" s="78">
        <v>6971</v>
      </c>
      <c r="BF31" s="78"/>
      <c r="BG31" s="78"/>
      <c r="BH31" s="205">
        <v>50</v>
      </c>
      <c r="BI31" s="205">
        <v>1107</v>
      </c>
      <c r="BJ31" s="205">
        <v>-4382</v>
      </c>
      <c r="BK31" s="205"/>
      <c r="BL31" s="205"/>
      <c r="BM31" s="78">
        <f t="shared" si="12"/>
        <v>14557.936350311065</v>
      </c>
      <c r="BN31" s="205" t="s">
        <v>347</v>
      </c>
      <c r="BO31" s="205" t="s">
        <v>347</v>
      </c>
      <c r="BP31" s="205" t="s">
        <v>347</v>
      </c>
      <c r="BQ31" s="205"/>
      <c r="BR31" s="205">
        <v>-19473</v>
      </c>
      <c r="BS31" s="205">
        <v>13467</v>
      </c>
      <c r="BT31" s="78">
        <v>-50289</v>
      </c>
      <c r="BU31" s="205">
        <v>40122.825806451612</v>
      </c>
      <c r="BV31" s="205">
        <v>-5518</v>
      </c>
      <c r="BW31" s="205">
        <v>-14109</v>
      </c>
      <c r="BX31" s="205">
        <f t="shared" si="13"/>
        <v>-35799.174193548388</v>
      </c>
      <c r="BY31" s="78">
        <v>-10824</v>
      </c>
      <c r="BZ31" s="78">
        <v>-10824</v>
      </c>
      <c r="CA31" s="78">
        <v>-10873</v>
      </c>
      <c r="CB31" s="78">
        <v>-9862</v>
      </c>
      <c r="CC31" s="78">
        <v>5829</v>
      </c>
      <c r="CD31" s="78">
        <v>754.82580645161215</v>
      </c>
      <c r="CE31" s="205">
        <f t="shared" si="17"/>
        <v>0</v>
      </c>
      <c r="CF31" s="205">
        <f t="shared" si="14"/>
        <v>31245</v>
      </c>
      <c r="CG31" s="205">
        <v>-1366</v>
      </c>
      <c r="CH31" s="205">
        <v>1997</v>
      </c>
      <c r="CI31" s="205">
        <v>-1620</v>
      </c>
      <c r="CJ31" s="205">
        <v>-7384</v>
      </c>
      <c r="CK31" s="205">
        <v>-712</v>
      </c>
      <c r="CL31" s="205">
        <v>25</v>
      </c>
      <c r="CM31" s="205">
        <v>-1476.2580645161288</v>
      </c>
      <c r="CN31" s="205">
        <v>-1458.9677419354839</v>
      </c>
      <c r="CO31" s="205">
        <v>717.40000000000009</v>
      </c>
      <c r="CP31" s="205" t="s">
        <v>150</v>
      </c>
      <c r="CQ31" s="205">
        <f t="shared" si="15"/>
        <v>42522.825806451612</v>
      </c>
      <c r="CR31" s="78">
        <v>0</v>
      </c>
      <c r="CS31" s="78">
        <v>0</v>
      </c>
      <c r="CT31" s="78">
        <v>16</v>
      </c>
      <c r="CU31" s="78">
        <f t="shared" si="16"/>
        <v>16</v>
      </c>
      <c r="CV31" s="78">
        <v>37883</v>
      </c>
      <c r="CW31" s="78">
        <v>34990</v>
      </c>
      <c r="CX31" s="78">
        <v>34965</v>
      </c>
      <c r="CY31" s="78">
        <v>34933</v>
      </c>
      <c r="CZ31" s="78">
        <v>37883</v>
      </c>
      <c r="DA31" s="78"/>
      <c r="DB31" s="78"/>
      <c r="DC31" s="78"/>
      <c r="DD31" s="78"/>
      <c r="DE31" s="78"/>
      <c r="DF31" s="78"/>
      <c r="DG31" s="78">
        <v>30204.624195717151</v>
      </c>
      <c r="DH31" s="78">
        <v>34965</v>
      </c>
      <c r="DI31" s="78">
        <v>34933</v>
      </c>
      <c r="DJ31" s="78">
        <v>37883</v>
      </c>
    </row>
    <row r="32" spans="1:114">
      <c r="A32" s="110" t="s">
        <v>316</v>
      </c>
      <c r="B32" s="108">
        <v>4.9805368168046569E-4</v>
      </c>
      <c r="C32" s="108">
        <v>4.812888984390814E-4</v>
      </c>
      <c r="D32" s="202">
        <f t="shared" si="0"/>
        <v>-1.6764783241384298E-5</v>
      </c>
      <c r="E32" s="78">
        <v>557446</v>
      </c>
      <c r="F32" s="78">
        <v>-17428</v>
      </c>
      <c r="G32" s="78"/>
      <c r="H32" s="78">
        <v>19483</v>
      </c>
      <c r="I32" s="78">
        <v>32356</v>
      </c>
      <c r="J32" s="78">
        <v>0</v>
      </c>
      <c r="K32" s="78">
        <v>-1529</v>
      </c>
      <c r="L32" s="78">
        <v>7496</v>
      </c>
      <c r="M32" s="78"/>
      <c r="N32" s="78">
        <v>-39679</v>
      </c>
      <c r="O32" s="78">
        <f t="shared" si="1"/>
        <v>699</v>
      </c>
      <c r="P32" s="78">
        <f t="shared" si="2"/>
        <v>558145</v>
      </c>
      <c r="Q32" s="205">
        <v>140525.33877929719</v>
      </c>
      <c r="R32" s="205">
        <v>-39679</v>
      </c>
      <c r="S32" s="205">
        <v>48118</v>
      </c>
      <c r="T32" s="205">
        <v>0</v>
      </c>
      <c r="U32" s="205">
        <v>9098.0104530446115</v>
      </c>
      <c r="V32" s="205">
        <v>36896</v>
      </c>
      <c r="W32" s="205">
        <v>0</v>
      </c>
      <c r="X32" s="205">
        <v>20012</v>
      </c>
      <c r="Y32" s="205">
        <f t="shared" si="3"/>
        <v>74445.010453044611</v>
      </c>
      <c r="Z32" s="205">
        <f t="shared" si="4"/>
        <v>214970.3492323418</v>
      </c>
      <c r="AA32" s="205">
        <f t="shared" si="5"/>
        <v>416920.66122070281</v>
      </c>
      <c r="AB32" s="205">
        <f t="shared" si="6"/>
        <v>-73746.010453044611</v>
      </c>
      <c r="AC32" s="205">
        <f t="shared" si="7"/>
        <v>343174.6507676582</v>
      </c>
      <c r="AE32" s="207">
        <v>371376.34347839199</v>
      </c>
      <c r="AF32" s="207">
        <v>316287.34347839199</v>
      </c>
      <c r="AG32" s="207">
        <v>309754.34347839199</v>
      </c>
      <c r="AH32" s="207">
        <v>379428.34347839199</v>
      </c>
      <c r="AI32" s="205">
        <f t="shared" si="8"/>
        <v>19483</v>
      </c>
      <c r="AJ32" s="205">
        <f t="shared" si="9"/>
        <v>32356</v>
      </c>
      <c r="AK32" s="205">
        <f t="shared" si="10"/>
        <v>-9098.0104530446115</v>
      </c>
      <c r="AL32" s="205" t="s">
        <v>347</v>
      </c>
      <c r="AM32" s="205"/>
      <c r="AN32" s="205">
        <f t="shared" si="11"/>
        <v>0</v>
      </c>
      <c r="AO32" s="205">
        <v>-3505</v>
      </c>
      <c r="AP32" s="205">
        <v>-1451</v>
      </c>
      <c r="AQ32" s="205">
        <v>-2916</v>
      </c>
      <c r="AR32" s="205">
        <v>-251</v>
      </c>
      <c r="AS32" s="205"/>
      <c r="AT32" s="205"/>
      <c r="AU32" s="78">
        <v>-3547</v>
      </c>
      <c r="AV32" s="78">
        <v>4319</v>
      </c>
      <c r="AW32" s="78">
        <v>-15038</v>
      </c>
      <c r="AX32" s="78">
        <v>-2949</v>
      </c>
      <c r="AY32" s="78">
        <v>1229</v>
      </c>
      <c r="AZ32" s="78"/>
      <c r="BA32" s="78"/>
      <c r="BB32" s="78">
        <v>-15182</v>
      </c>
      <c r="BC32" s="78">
        <v>11967</v>
      </c>
      <c r="BD32" s="78">
        <v>16483</v>
      </c>
      <c r="BE32" s="78">
        <v>-6806</v>
      </c>
      <c r="BF32" s="78"/>
      <c r="BG32" s="78"/>
      <c r="BH32" s="205">
        <v>84</v>
      </c>
      <c r="BI32" s="205">
        <v>1864</v>
      </c>
      <c r="BJ32" s="205">
        <v>-7379</v>
      </c>
      <c r="BK32" s="205"/>
      <c r="BL32" s="205"/>
      <c r="BM32" s="78">
        <f t="shared" si="12"/>
        <v>19662.989546955389</v>
      </c>
      <c r="BN32" s="205" t="s">
        <v>347</v>
      </c>
      <c r="BO32" s="205" t="s">
        <v>347</v>
      </c>
      <c r="BP32" s="205" t="s">
        <v>347</v>
      </c>
      <c r="BQ32" s="205"/>
      <c r="BR32" s="205">
        <v>-32792</v>
      </c>
      <c r="BS32" s="205">
        <v>22677</v>
      </c>
      <c r="BT32" s="78">
        <v>-84681</v>
      </c>
      <c r="BU32" s="205">
        <v>118292</v>
      </c>
      <c r="BV32" s="205">
        <v>-92403.567741935491</v>
      </c>
      <c r="BW32" s="205">
        <v>-23759</v>
      </c>
      <c r="BX32" s="205">
        <f t="shared" si="13"/>
        <v>-92666.567741935491</v>
      </c>
      <c r="BY32" s="78">
        <v>-23078</v>
      </c>
      <c r="BZ32" s="78">
        <v>-23078</v>
      </c>
      <c r="CA32" s="78">
        <v>-23164</v>
      </c>
      <c r="CB32" s="78">
        <v>-18605</v>
      </c>
      <c r="CC32" s="78">
        <v>-4157</v>
      </c>
      <c r="CD32" s="78">
        <v>-584.56774193548335</v>
      </c>
      <c r="CE32" s="205">
        <f t="shared" si="17"/>
        <v>0</v>
      </c>
      <c r="CF32" s="205">
        <f t="shared" si="14"/>
        <v>-37440</v>
      </c>
      <c r="CG32" s="205">
        <v>494</v>
      </c>
      <c r="CH32" s="205">
        <v>-721</v>
      </c>
      <c r="CI32" s="205">
        <v>585</v>
      </c>
      <c r="CJ32" s="205">
        <v>2671</v>
      </c>
      <c r="CK32" s="205">
        <v>257</v>
      </c>
      <c r="CL32" s="205">
        <v>-9</v>
      </c>
      <c r="CM32" s="205">
        <v>534.3870967741932</v>
      </c>
      <c r="CN32" s="205">
        <v>528.58064516128979</v>
      </c>
      <c r="CO32" s="205">
        <v>-260.39999999999964</v>
      </c>
      <c r="CP32" s="205" t="s">
        <v>150</v>
      </c>
      <c r="CQ32" s="205">
        <f t="shared" si="15"/>
        <v>-41519.567741935483</v>
      </c>
      <c r="CR32" s="78">
        <v>5</v>
      </c>
      <c r="CS32" s="78">
        <v>1</v>
      </c>
      <c r="CT32" s="78">
        <v>18</v>
      </c>
      <c r="CU32" s="78">
        <f t="shared" si="16"/>
        <v>24</v>
      </c>
      <c r="CV32" s="78">
        <v>51756</v>
      </c>
      <c r="CW32" s="78">
        <v>54485</v>
      </c>
      <c r="CX32" s="78">
        <v>58077</v>
      </c>
      <c r="CY32" s="78">
        <v>48118</v>
      </c>
      <c r="CZ32" s="78">
        <v>51756</v>
      </c>
      <c r="DA32" s="78"/>
      <c r="DB32" s="78"/>
      <c r="DC32" s="78"/>
      <c r="DD32" s="78"/>
      <c r="DE32" s="78"/>
      <c r="DF32" s="78"/>
      <c r="DG32" s="78">
        <v>47033.408096703322</v>
      </c>
      <c r="DH32" s="78">
        <v>58077</v>
      </c>
      <c r="DI32" s="78">
        <v>48118</v>
      </c>
      <c r="DJ32" s="78">
        <v>51756</v>
      </c>
    </row>
    <row r="33" spans="1:114">
      <c r="A33" s="110" t="s">
        <v>317</v>
      </c>
      <c r="B33" s="108">
        <v>2.7814547751472339E-4</v>
      </c>
      <c r="C33" s="108">
        <v>2.5435718821644561E-4</v>
      </c>
      <c r="D33" s="202">
        <f t="shared" si="0"/>
        <v>-2.3788289298277781E-5</v>
      </c>
      <c r="E33" s="78">
        <v>311314</v>
      </c>
      <c r="F33" s="78">
        <v>-24730</v>
      </c>
      <c r="G33" s="78"/>
      <c r="H33" s="78">
        <v>10297</v>
      </c>
      <c r="I33" s="78">
        <v>17100</v>
      </c>
      <c r="J33" s="78">
        <v>0</v>
      </c>
      <c r="K33" s="78">
        <v>-808</v>
      </c>
      <c r="L33" s="78">
        <v>3962</v>
      </c>
      <c r="M33" s="78"/>
      <c r="N33" s="78">
        <v>-22160</v>
      </c>
      <c r="O33" s="78">
        <f t="shared" si="1"/>
        <v>-16339</v>
      </c>
      <c r="P33" s="78">
        <f t="shared" si="2"/>
        <v>294975</v>
      </c>
      <c r="Q33" s="205">
        <v>78478.613133345396</v>
      </c>
      <c r="R33" s="205">
        <v>-22160</v>
      </c>
      <c r="S33" s="205">
        <v>31838</v>
      </c>
      <c r="T33" s="205">
        <v>0</v>
      </c>
      <c r="U33" s="205">
        <v>4809.5730887866666</v>
      </c>
      <c r="V33" s="205">
        <v>19499</v>
      </c>
      <c r="W33" s="205">
        <v>0</v>
      </c>
      <c r="X33" s="205">
        <v>1145</v>
      </c>
      <c r="Y33" s="205">
        <f t="shared" si="3"/>
        <v>35131.573088786667</v>
      </c>
      <c r="Z33" s="205">
        <f t="shared" si="4"/>
        <v>113610.18622213206</v>
      </c>
      <c r="AA33" s="205">
        <f t="shared" si="5"/>
        <v>232835.38686665462</v>
      </c>
      <c r="AB33" s="205">
        <f t="shared" si="6"/>
        <v>-51470.573088786667</v>
      </c>
      <c r="AC33" s="205">
        <f t="shared" si="7"/>
        <v>181364.81377786794</v>
      </c>
      <c r="AE33" s="207">
        <v>198997.79224491608</v>
      </c>
      <c r="AF33" s="207">
        <v>164548.79224491608</v>
      </c>
      <c r="AG33" s="207">
        <v>155600.79224491608</v>
      </c>
      <c r="AH33" s="207">
        <v>211099.79224491608</v>
      </c>
      <c r="AI33" s="205">
        <f t="shared" si="8"/>
        <v>10297</v>
      </c>
      <c r="AJ33" s="205">
        <f t="shared" si="9"/>
        <v>17100</v>
      </c>
      <c r="AK33" s="205">
        <f t="shared" si="10"/>
        <v>-4809.5730887866666</v>
      </c>
      <c r="AL33" s="205" t="s">
        <v>347</v>
      </c>
      <c r="AM33" s="205"/>
      <c r="AN33" s="205">
        <f t="shared" si="11"/>
        <v>0</v>
      </c>
      <c r="AO33" s="205">
        <v>-1852</v>
      </c>
      <c r="AP33" s="205">
        <v>-767</v>
      </c>
      <c r="AQ33" s="205">
        <v>-1541</v>
      </c>
      <c r="AR33" s="205">
        <v>-132</v>
      </c>
      <c r="AS33" s="205"/>
      <c r="AT33" s="205"/>
      <c r="AU33" s="78">
        <v>-1875</v>
      </c>
      <c r="AV33" s="78">
        <v>2282</v>
      </c>
      <c r="AW33" s="78">
        <v>-7947</v>
      </c>
      <c r="AX33" s="78">
        <v>-1558</v>
      </c>
      <c r="AY33" s="78">
        <v>650</v>
      </c>
      <c r="AZ33" s="78"/>
      <c r="BA33" s="78"/>
      <c r="BB33" s="78">
        <v>-29036</v>
      </c>
      <c r="BC33" s="78">
        <v>20898</v>
      </c>
      <c r="BD33" s="78">
        <v>-4115</v>
      </c>
      <c r="BE33" s="78">
        <v>-5191</v>
      </c>
      <c r="BF33" s="78"/>
      <c r="BG33" s="78"/>
      <c r="BH33" s="205">
        <v>44</v>
      </c>
      <c r="BI33" s="205">
        <v>985</v>
      </c>
      <c r="BJ33" s="205">
        <v>-3900</v>
      </c>
      <c r="BK33" s="205"/>
      <c r="BL33" s="205"/>
      <c r="BM33" s="78">
        <f t="shared" si="12"/>
        <v>-10467.573088786667</v>
      </c>
      <c r="BN33" s="205" t="s">
        <v>347</v>
      </c>
      <c r="BO33" s="205" t="s">
        <v>347</v>
      </c>
      <c r="BP33" s="205" t="s">
        <v>347</v>
      </c>
      <c r="BQ33" s="205"/>
      <c r="BR33" s="205">
        <v>-17331</v>
      </c>
      <c r="BS33" s="205">
        <v>11985</v>
      </c>
      <c r="BT33" s="78">
        <v>-44754</v>
      </c>
      <c r="BU33" s="205">
        <v>85683</v>
      </c>
      <c r="BV33" s="205">
        <v>-154094.64516129033</v>
      </c>
      <c r="BW33" s="205">
        <v>-12555</v>
      </c>
      <c r="BX33" s="205">
        <f t="shared" si="13"/>
        <v>-131066.64516129033</v>
      </c>
      <c r="BY33" s="78">
        <v>-33055</v>
      </c>
      <c r="BZ33" s="78">
        <v>-33054</v>
      </c>
      <c r="CA33" s="78">
        <v>-33097</v>
      </c>
      <c r="CB33" s="78">
        <v>-26486</v>
      </c>
      <c r="CC33" s="78">
        <v>-4899</v>
      </c>
      <c r="CD33" s="78">
        <v>-475.64516129032563</v>
      </c>
      <c r="CE33" s="205">
        <f t="shared" si="17"/>
        <v>0</v>
      </c>
      <c r="CF33" s="205">
        <f t="shared" si="14"/>
        <v>-25875</v>
      </c>
      <c r="CG33" s="205">
        <v>701</v>
      </c>
      <c r="CH33" s="205">
        <v>-1023</v>
      </c>
      <c r="CI33" s="205">
        <v>832</v>
      </c>
      <c r="CJ33" s="205">
        <v>3790</v>
      </c>
      <c r="CK33" s="205">
        <v>365</v>
      </c>
      <c r="CL33" s="205">
        <v>-12</v>
      </c>
      <c r="CM33" s="205">
        <v>757.8064516129034</v>
      </c>
      <c r="CN33" s="205">
        <v>749.83870967742041</v>
      </c>
      <c r="CO33" s="205">
        <v>-368</v>
      </c>
      <c r="CP33" s="205" t="s">
        <v>150</v>
      </c>
      <c r="CQ33" s="205">
        <f t="shared" si="15"/>
        <v>-31667.645161290322</v>
      </c>
      <c r="CR33" s="78">
        <v>2</v>
      </c>
      <c r="CS33" s="78">
        <v>0</v>
      </c>
      <c r="CT33" s="78">
        <v>17</v>
      </c>
      <c r="CU33" s="78">
        <f t="shared" si="16"/>
        <v>19</v>
      </c>
      <c r="CV33" s="78">
        <v>38779</v>
      </c>
      <c r="CW33" s="78">
        <v>51741</v>
      </c>
      <c r="CX33" s="78">
        <v>55468</v>
      </c>
      <c r="CY33" s="78">
        <v>31838</v>
      </c>
      <c r="CZ33" s="78">
        <v>38779</v>
      </c>
      <c r="DA33" s="78"/>
      <c r="DB33" s="78"/>
      <c r="DC33" s="78"/>
      <c r="DD33" s="78"/>
      <c r="DE33" s="78"/>
      <c r="DF33" s="78"/>
      <c r="DG33" s="78">
        <v>44664.688782812264</v>
      </c>
      <c r="DH33" s="78">
        <v>55468</v>
      </c>
      <c r="DI33" s="78">
        <v>31838</v>
      </c>
      <c r="DJ33" s="78">
        <v>38779</v>
      </c>
    </row>
    <row r="34" spans="1:114">
      <c r="A34" s="110" t="s">
        <v>318</v>
      </c>
      <c r="B34" s="108">
        <v>2.7115328793433116E-4</v>
      </c>
      <c r="C34" s="108">
        <v>2.753714595168432E-4</v>
      </c>
      <c r="D34" s="202">
        <f t="shared" si="0"/>
        <v>4.2181715825120392E-6</v>
      </c>
      <c r="E34" s="78">
        <v>303488</v>
      </c>
      <c r="F34" s="78">
        <v>4385</v>
      </c>
      <c r="G34" s="78"/>
      <c r="H34" s="78">
        <v>11147</v>
      </c>
      <c r="I34" s="78">
        <v>18513</v>
      </c>
      <c r="J34" s="78">
        <v>0</v>
      </c>
      <c r="K34" s="78">
        <v>-875</v>
      </c>
      <c r="L34" s="78">
        <v>4289</v>
      </c>
      <c r="M34" s="78"/>
      <c r="N34" s="78">
        <v>-21602</v>
      </c>
      <c r="O34" s="78">
        <f t="shared" si="1"/>
        <v>15857</v>
      </c>
      <c r="P34" s="78">
        <f t="shared" si="2"/>
        <v>319345</v>
      </c>
      <c r="Q34" s="205">
        <v>76505.632816227779</v>
      </c>
      <c r="R34" s="205">
        <v>-21602</v>
      </c>
      <c r="S34" s="205">
        <v>26081</v>
      </c>
      <c r="T34" s="205">
        <v>0</v>
      </c>
      <c r="U34" s="205">
        <v>5205.5705234249035</v>
      </c>
      <c r="V34" s="205">
        <v>21110</v>
      </c>
      <c r="W34" s="205">
        <v>0</v>
      </c>
      <c r="X34" s="205">
        <v>15696</v>
      </c>
      <c r="Y34" s="205">
        <f t="shared" si="3"/>
        <v>46490.570523424904</v>
      </c>
      <c r="Z34" s="205">
        <f t="shared" si="4"/>
        <v>122996.20333965268</v>
      </c>
      <c r="AA34" s="205">
        <f t="shared" si="5"/>
        <v>226982.36718377221</v>
      </c>
      <c r="AB34" s="205">
        <f t="shared" si="6"/>
        <v>-30633.570523424904</v>
      </c>
      <c r="AC34" s="205">
        <f t="shared" si="7"/>
        <v>196348.79666034732</v>
      </c>
      <c r="AE34" s="207">
        <v>208116.63828952529</v>
      </c>
      <c r="AF34" s="207">
        <v>184933.63828952529</v>
      </c>
      <c r="AG34" s="207">
        <v>181123.63828952529</v>
      </c>
      <c r="AH34" s="207">
        <v>212796.63828952529</v>
      </c>
      <c r="AI34" s="205">
        <f t="shared" si="8"/>
        <v>11147</v>
      </c>
      <c r="AJ34" s="205">
        <f t="shared" si="9"/>
        <v>18513</v>
      </c>
      <c r="AK34" s="205">
        <f t="shared" si="10"/>
        <v>-5205.5705234249035</v>
      </c>
      <c r="AL34" s="205" t="s">
        <v>347</v>
      </c>
      <c r="AM34" s="205"/>
      <c r="AN34" s="205">
        <f t="shared" si="11"/>
        <v>0</v>
      </c>
      <c r="AO34" s="205">
        <v>-2005</v>
      </c>
      <c r="AP34" s="205">
        <v>-830</v>
      </c>
      <c r="AQ34" s="205">
        <v>-1668</v>
      </c>
      <c r="AR34" s="205">
        <v>-143</v>
      </c>
      <c r="AS34" s="205"/>
      <c r="AT34" s="205"/>
      <c r="AU34" s="78">
        <v>-2030</v>
      </c>
      <c r="AV34" s="78">
        <v>2471</v>
      </c>
      <c r="AW34" s="78">
        <v>-8604</v>
      </c>
      <c r="AX34" s="78">
        <v>-1687</v>
      </c>
      <c r="AY34" s="78">
        <v>703</v>
      </c>
      <c r="AZ34" s="78"/>
      <c r="BA34" s="78"/>
      <c r="BB34" s="78">
        <v>-13441</v>
      </c>
      <c r="BC34" s="78">
        <v>18990</v>
      </c>
      <c r="BD34" s="78">
        <v>-4015</v>
      </c>
      <c r="BE34" s="78">
        <v>-1686</v>
      </c>
      <c r="BF34" s="78"/>
      <c r="BG34" s="78"/>
      <c r="BH34" s="205">
        <v>48</v>
      </c>
      <c r="BI34" s="205">
        <v>1067</v>
      </c>
      <c r="BJ34" s="205">
        <v>-4222</v>
      </c>
      <c r="BK34" s="205"/>
      <c r="BL34" s="205"/>
      <c r="BM34" s="78">
        <f t="shared" si="12"/>
        <v>7402.4294765750965</v>
      </c>
      <c r="BN34" s="205" t="s">
        <v>347</v>
      </c>
      <c r="BO34" s="205" t="s">
        <v>347</v>
      </c>
      <c r="BP34" s="205" t="s">
        <v>347</v>
      </c>
      <c r="BQ34" s="205"/>
      <c r="BR34" s="205">
        <v>-18765</v>
      </c>
      <c r="BS34" s="205">
        <v>12974</v>
      </c>
      <c r="BT34" s="78">
        <v>-48451</v>
      </c>
      <c r="BU34" s="205">
        <v>77857</v>
      </c>
      <c r="BV34" s="205">
        <v>-76533.967741935485</v>
      </c>
      <c r="BW34" s="205">
        <v>-13592</v>
      </c>
      <c r="BX34" s="205">
        <f t="shared" si="13"/>
        <v>-66510.967741935485</v>
      </c>
      <c r="BY34" s="78">
        <v>-17052</v>
      </c>
      <c r="BZ34" s="78">
        <v>-17051</v>
      </c>
      <c r="CA34" s="78">
        <v>-17100</v>
      </c>
      <c r="CB34" s="78">
        <v>-13544</v>
      </c>
      <c r="CC34" s="78">
        <v>-1650</v>
      </c>
      <c r="CD34" s="78">
        <v>-113.96774193548299</v>
      </c>
      <c r="CE34" s="205">
        <f t="shared" si="17"/>
        <v>0</v>
      </c>
      <c r="CF34" s="205">
        <f t="shared" si="14"/>
        <v>-11311</v>
      </c>
      <c r="CG34" s="205">
        <v>-124</v>
      </c>
      <c r="CH34" s="205">
        <v>181</v>
      </c>
      <c r="CI34" s="205">
        <v>-147</v>
      </c>
      <c r="CJ34" s="205">
        <v>-671</v>
      </c>
      <c r="CK34" s="205">
        <v>-66</v>
      </c>
      <c r="CL34" s="205">
        <v>3</v>
      </c>
      <c r="CM34" s="205">
        <v>-135.29032258064581</v>
      </c>
      <c r="CN34" s="205">
        <v>-133.7419354838712</v>
      </c>
      <c r="CO34" s="205">
        <v>66</v>
      </c>
      <c r="CP34" s="205" t="s">
        <v>150</v>
      </c>
      <c r="CQ34" s="205">
        <f t="shared" si="15"/>
        <v>-10283.967741935483</v>
      </c>
      <c r="CR34" s="78">
        <v>2</v>
      </c>
      <c r="CS34" s="78">
        <v>0</v>
      </c>
      <c r="CT34" s="78">
        <v>10</v>
      </c>
      <c r="CU34" s="78">
        <f t="shared" si="16"/>
        <v>12</v>
      </c>
      <c r="CV34" s="78">
        <v>33758</v>
      </c>
      <c r="CW34" s="78">
        <v>32505</v>
      </c>
      <c r="CX34" s="78">
        <v>36677</v>
      </c>
      <c r="CY34" s="78">
        <v>26081</v>
      </c>
      <c r="CZ34" s="78">
        <v>33758</v>
      </c>
      <c r="DA34" s="78"/>
      <c r="DB34" s="78"/>
      <c r="DC34" s="78"/>
      <c r="DD34" s="78"/>
      <c r="DE34" s="78"/>
      <c r="DF34" s="78"/>
      <c r="DG34" s="78">
        <v>28059.482980331122</v>
      </c>
      <c r="DH34" s="78">
        <v>36677</v>
      </c>
      <c r="DI34" s="78">
        <v>26081</v>
      </c>
      <c r="DJ34" s="78">
        <v>33758</v>
      </c>
    </row>
    <row r="35" spans="1:114">
      <c r="A35" s="110" t="s">
        <v>319</v>
      </c>
      <c r="B35" s="108">
        <v>5.2625027137732211E-4</v>
      </c>
      <c r="C35" s="108">
        <v>5.7552544497432758E-4</v>
      </c>
      <c r="D35" s="202">
        <f t="shared" si="0"/>
        <v>4.9275173597005469E-5</v>
      </c>
      <c r="E35" s="78">
        <v>589005</v>
      </c>
      <c r="F35" s="78">
        <v>51225</v>
      </c>
      <c r="G35" s="78"/>
      <c r="H35" s="78">
        <v>23298</v>
      </c>
      <c r="I35" s="78">
        <v>38692</v>
      </c>
      <c r="J35" s="78">
        <v>0</v>
      </c>
      <c r="K35" s="78">
        <v>-1828</v>
      </c>
      <c r="L35" s="78">
        <v>8964</v>
      </c>
      <c r="M35" s="78"/>
      <c r="N35" s="78">
        <v>-41926</v>
      </c>
      <c r="O35" s="78">
        <f t="shared" si="1"/>
        <v>78425</v>
      </c>
      <c r="P35" s="78">
        <f t="shared" si="2"/>
        <v>667430</v>
      </c>
      <c r="Q35" s="205">
        <v>148481.3010943947</v>
      </c>
      <c r="R35" s="205">
        <v>-41926</v>
      </c>
      <c r="S35" s="205">
        <v>84200</v>
      </c>
      <c r="T35" s="205">
        <v>0</v>
      </c>
      <c r="U35" s="205">
        <v>10881.689048802014</v>
      </c>
      <c r="V35" s="205">
        <v>44120</v>
      </c>
      <c r="W35" s="205">
        <v>0</v>
      </c>
      <c r="X35" s="205">
        <v>11305</v>
      </c>
      <c r="Y35" s="205">
        <f t="shared" si="3"/>
        <v>108580.68904880201</v>
      </c>
      <c r="Z35" s="205">
        <f t="shared" si="4"/>
        <v>257061.99014319672</v>
      </c>
      <c r="AA35" s="205">
        <f t="shared" si="5"/>
        <v>440523.6989056053</v>
      </c>
      <c r="AB35" s="205">
        <f t="shared" si="6"/>
        <v>-30155.689048802014</v>
      </c>
      <c r="AC35" s="205">
        <f t="shared" si="7"/>
        <v>410368.00985680328</v>
      </c>
      <c r="AE35" s="207">
        <v>451496.00843469566</v>
      </c>
      <c r="AF35" s="207">
        <v>371071.00843469566</v>
      </c>
      <c r="AG35" s="207">
        <v>354066.00843469566</v>
      </c>
      <c r="AH35" s="207">
        <v>473648.00843469566</v>
      </c>
      <c r="AI35" s="205">
        <f t="shared" si="8"/>
        <v>23298</v>
      </c>
      <c r="AJ35" s="205">
        <f t="shared" si="9"/>
        <v>38692</v>
      </c>
      <c r="AK35" s="205">
        <f t="shared" si="10"/>
        <v>-10881.689048802014</v>
      </c>
      <c r="AL35" s="205" t="s">
        <v>347</v>
      </c>
      <c r="AM35" s="205"/>
      <c r="AN35" s="205">
        <f t="shared" si="11"/>
        <v>0</v>
      </c>
      <c r="AO35" s="205">
        <v>-4191</v>
      </c>
      <c r="AP35" s="205">
        <v>-1735</v>
      </c>
      <c r="AQ35" s="205">
        <v>-3487</v>
      </c>
      <c r="AR35" s="205">
        <v>-300</v>
      </c>
      <c r="AS35" s="205"/>
      <c r="AT35" s="205"/>
      <c r="AU35" s="78">
        <v>-4242</v>
      </c>
      <c r="AV35" s="78">
        <v>5164</v>
      </c>
      <c r="AW35" s="78">
        <v>-17982</v>
      </c>
      <c r="AX35" s="78">
        <v>-3526</v>
      </c>
      <c r="AY35" s="78">
        <v>1470</v>
      </c>
      <c r="AZ35" s="78"/>
      <c r="BA35" s="78"/>
      <c r="BB35" s="78">
        <v>-18670</v>
      </c>
      <c r="BC35" s="78">
        <v>-3334</v>
      </c>
      <c r="BD35" s="78">
        <v>-1824</v>
      </c>
      <c r="BE35" s="78">
        <v>8511</v>
      </c>
      <c r="BF35" s="78"/>
      <c r="BG35" s="78"/>
      <c r="BH35" s="205">
        <v>100</v>
      </c>
      <c r="BI35" s="205">
        <v>2229</v>
      </c>
      <c r="BJ35" s="205">
        <v>-8824</v>
      </c>
      <c r="BK35" s="205"/>
      <c r="BL35" s="205"/>
      <c r="BM35" s="78">
        <f t="shared" si="12"/>
        <v>467.31095119798556</v>
      </c>
      <c r="BN35" s="205" t="s">
        <v>347</v>
      </c>
      <c r="BO35" s="205" t="s">
        <v>347</v>
      </c>
      <c r="BP35" s="205" t="s">
        <v>347</v>
      </c>
      <c r="BQ35" s="205"/>
      <c r="BR35" s="205">
        <v>-39213</v>
      </c>
      <c r="BS35" s="205">
        <v>27117</v>
      </c>
      <c r="BT35" s="78">
        <v>-101263</v>
      </c>
      <c r="BU35" s="205">
        <v>43405.780645161292</v>
      </c>
      <c r="BV35" s="205">
        <v>-92280</v>
      </c>
      <c r="BW35" s="205">
        <v>-28410</v>
      </c>
      <c r="BX35" s="205">
        <f t="shared" si="13"/>
        <v>-190643.21935483871</v>
      </c>
      <c r="BY35" s="78">
        <v>-50641</v>
      </c>
      <c r="BZ35" s="78">
        <v>-50640</v>
      </c>
      <c r="CA35" s="78">
        <v>-50741</v>
      </c>
      <c r="CB35" s="78">
        <v>-45188</v>
      </c>
      <c r="CC35" s="78">
        <v>5600</v>
      </c>
      <c r="CD35" s="78">
        <v>966.78064516129234</v>
      </c>
      <c r="CE35" s="205">
        <f t="shared" si="17"/>
        <v>0</v>
      </c>
      <c r="CF35" s="205">
        <f t="shared" si="14"/>
        <v>39920</v>
      </c>
      <c r="CG35" s="205">
        <v>-1452</v>
      </c>
      <c r="CH35" s="205">
        <v>2123</v>
      </c>
      <c r="CI35" s="205">
        <v>-1722</v>
      </c>
      <c r="CJ35" s="205">
        <v>-7853</v>
      </c>
      <c r="CK35" s="205">
        <v>-758</v>
      </c>
      <c r="CL35" s="205">
        <v>25</v>
      </c>
      <c r="CM35" s="205">
        <v>-1570.354838709678</v>
      </c>
      <c r="CN35" s="205">
        <v>-1552.2258064516136</v>
      </c>
      <c r="CO35" s="205">
        <v>762.80000000000018</v>
      </c>
      <c r="CP35" s="205" t="s">
        <v>150</v>
      </c>
      <c r="CQ35" s="205">
        <f t="shared" si="15"/>
        <v>51916.780645161292</v>
      </c>
      <c r="CR35" s="78">
        <v>3</v>
      </c>
      <c r="CS35" s="78">
        <v>0</v>
      </c>
      <c r="CT35" s="78">
        <v>30</v>
      </c>
      <c r="CU35" s="78">
        <f t="shared" si="16"/>
        <v>33</v>
      </c>
      <c r="CV35" s="78">
        <v>81488</v>
      </c>
      <c r="CW35" s="78">
        <v>83640</v>
      </c>
      <c r="CX35" s="78">
        <v>97664</v>
      </c>
      <c r="CY35" s="78">
        <v>84200</v>
      </c>
      <c r="CZ35" s="78">
        <v>81488</v>
      </c>
      <c r="DA35" s="78"/>
      <c r="DB35" s="78"/>
      <c r="DC35" s="78"/>
      <c r="DD35" s="78"/>
      <c r="DE35" s="78"/>
      <c r="DF35" s="78"/>
      <c r="DG35" s="78">
        <v>72201.050806795742</v>
      </c>
      <c r="DH35" s="78">
        <v>97664</v>
      </c>
      <c r="DI35" s="78">
        <v>84200</v>
      </c>
      <c r="DJ35" s="78">
        <v>81488</v>
      </c>
    </row>
    <row r="36" spans="1:114">
      <c r="A36" s="110" t="s">
        <v>320</v>
      </c>
      <c r="B36" s="108">
        <v>5.9236604302938256E-4</v>
      </c>
      <c r="C36" s="108">
        <v>5.8535739907228141E-4</v>
      </c>
      <c r="D36" s="202">
        <f t="shared" si="0"/>
        <v>-7.0086439571011554E-6</v>
      </c>
      <c r="E36" s="78">
        <v>663005</v>
      </c>
      <c r="F36" s="78">
        <v>-7286</v>
      </c>
      <c r="G36" s="78"/>
      <c r="H36" s="78">
        <v>23696</v>
      </c>
      <c r="I36" s="78">
        <v>39352</v>
      </c>
      <c r="J36" s="78">
        <v>0</v>
      </c>
      <c r="K36" s="78">
        <v>-1859</v>
      </c>
      <c r="L36" s="78">
        <v>9117</v>
      </c>
      <c r="M36" s="78"/>
      <c r="N36" s="78">
        <v>-47193</v>
      </c>
      <c r="O36" s="78">
        <f t="shared" si="1"/>
        <v>15827</v>
      </c>
      <c r="P36" s="78">
        <f t="shared" si="2"/>
        <v>678832</v>
      </c>
      <c r="Q36" s="205">
        <v>167135.47548144634</v>
      </c>
      <c r="R36" s="205">
        <v>-47193</v>
      </c>
      <c r="S36" s="205">
        <v>73191</v>
      </c>
      <c r="T36" s="205">
        <v>0</v>
      </c>
      <c r="U36" s="205">
        <v>11066.653626553161</v>
      </c>
      <c r="V36" s="205">
        <v>44873</v>
      </c>
      <c r="W36" s="205">
        <v>0</v>
      </c>
      <c r="X36" s="205">
        <v>12380</v>
      </c>
      <c r="Y36" s="205">
        <f t="shared" si="3"/>
        <v>94317.653626553161</v>
      </c>
      <c r="Z36" s="205">
        <f t="shared" si="4"/>
        <v>261453.1291079995</v>
      </c>
      <c r="AA36" s="205">
        <f t="shared" si="5"/>
        <v>495869.52451855363</v>
      </c>
      <c r="AB36" s="205">
        <f t="shared" si="6"/>
        <v>-78490.653626553161</v>
      </c>
      <c r="AC36" s="205">
        <f t="shared" si="7"/>
        <v>417378.8708920005</v>
      </c>
      <c r="AE36" s="207">
        <v>460510.50546385581</v>
      </c>
      <c r="AF36" s="207">
        <v>376877.50546385581</v>
      </c>
      <c r="AG36" s="207">
        <v>361079.50546385581</v>
      </c>
      <c r="AH36" s="207">
        <v>482014.50546385581</v>
      </c>
      <c r="AI36" s="205">
        <f t="shared" si="8"/>
        <v>23696</v>
      </c>
      <c r="AJ36" s="205">
        <f t="shared" si="9"/>
        <v>39352</v>
      </c>
      <c r="AK36" s="205">
        <f t="shared" si="10"/>
        <v>-11066.653626553161</v>
      </c>
      <c r="AL36" s="205" t="s">
        <v>347</v>
      </c>
      <c r="AM36" s="205"/>
      <c r="AN36" s="205">
        <f t="shared" si="11"/>
        <v>0</v>
      </c>
      <c r="AO36" s="205">
        <v>-4263</v>
      </c>
      <c r="AP36" s="205">
        <v>-1765</v>
      </c>
      <c r="AQ36" s="205">
        <v>-3547</v>
      </c>
      <c r="AR36" s="205">
        <v>-305</v>
      </c>
      <c r="AS36" s="205"/>
      <c r="AT36" s="205"/>
      <c r="AU36" s="78">
        <v>-4314</v>
      </c>
      <c r="AV36" s="78">
        <v>5252</v>
      </c>
      <c r="AW36" s="78">
        <v>-18289</v>
      </c>
      <c r="AX36" s="78">
        <v>-3587</v>
      </c>
      <c r="AY36" s="78">
        <v>1495</v>
      </c>
      <c r="AZ36" s="78"/>
      <c r="BA36" s="78"/>
      <c r="BB36" s="78">
        <v>-46142</v>
      </c>
      <c r="BC36" s="78">
        <v>18384</v>
      </c>
      <c r="BD36" s="78">
        <v>13016</v>
      </c>
      <c r="BE36" s="78">
        <v>-3503</v>
      </c>
      <c r="BF36" s="78"/>
      <c r="BG36" s="78"/>
      <c r="BH36" s="205">
        <v>102</v>
      </c>
      <c r="BI36" s="205">
        <v>2267</v>
      </c>
      <c r="BJ36" s="205">
        <v>-8975</v>
      </c>
      <c r="BK36" s="205"/>
      <c r="BL36" s="205"/>
      <c r="BM36" s="78">
        <f t="shared" si="12"/>
        <v>-2192.6536265531613</v>
      </c>
      <c r="BN36" s="205" t="s">
        <v>347</v>
      </c>
      <c r="BO36" s="205" t="s">
        <v>347</v>
      </c>
      <c r="BP36" s="205" t="s">
        <v>347</v>
      </c>
      <c r="BQ36" s="205"/>
      <c r="BR36" s="205">
        <v>-39883</v>
      </c>
      <c r="BS36" s="205">
        <v>27580</v>
      </c>
      <c r="BT36" s="78">
        <v>-102992</v>
      </c>
      <c r="BU36" s="205">
        <v>130044</v>
      </c>
      <c r="BV36" s="205">
        <v>-193204.57419354838</v>
      </c>
      <c r="BW36" s="205">
        <v>-28894</v>
      </c>
      <c r="BX36" s="205">
        <f t="shared" si="13"/>
        <v>-207349.57419354838</v>
      </c>
      <c r="BY36" s="78">
        <v>-54174</v>
      </c>
      <c r="BZ36" s="78">
        <v>-54173</v>
      </c>
      <c r="CA36" s="78">
        <v>-54278</v>
      </c>
      <c r="CB36" s="78">
        <v>-43191</v>
      </c>
      <c r="CC36" s="78">
        <v>-1299</v>
      </c>
      <c r="CD36" s="78">
        <v>-234.57419354838567</v>
      </c>
      <c r="CE36" s="205">
        <f t="shared" si="17"/>
        <v>0</v>
      </c>
      <c r="CF36" s="205">
        <f t="shared" si="14"/>
        <v>-19666</v>
      </c>
      <c r="CG36" s="205">
        <v>206</v>
      </c>
      <c r="CH36" s="205">
        <v>-302</v>
      </c>
      <c r="CI36" s="205">
        <v>245</v>
      </c>
      <c r="CJ36" s="205">
        <v>1117</v>
      </c>
      <c r="CK36" s="205">
        <v>108</v>
      </c>
      <c r="CL36" s="205">
        <v>-3</v>
      </c>
      <c r="CM36" s="205">
        <v>222.64516129032199</v>
      </c>
      <c r="CN36" s="205">
        <v>220.1290322580644</v>
      </c>
      <c r="CO36" s="205">
        <v>-109.20000000000073</v>
      </c>
      <c r="CP36" s="205" t="s">
        <v>150</v>
      </c>
      <c r="CQ36" s="205">
        <f t="shared" si="15"/>
        <v>-21370.574193548386</v>
      </c>
      <c r="CR36" s="78">
        <v>3</v>
      </c>
      <c r="CS36" s="78">
        <v>0</v>
      </c>
      <c r="CT36" s="78">
        <v>33</v>
      </c>
      <c r="CU36" s="78">
        <f t="shared" si="16"/>
        <v>36</v>
      </c>
      <c r="CV36" s="78">
        <v>79431</v>
      </c>
      <c r="CW36" s="78">
        <v>84364</v>
      </c>
      <c r="CX36" s="78">
        <v>104120</v>
      </c>
      <c r="CY36" s="78">
        <v>73191</v>
      </c>
      <c r="CZ36" s="78">
        <v>79431</v>
      </c>
      <c r="DA36" s="78"/>
      <c r="DB36" s="78"/>
      <c r="DC36" s="78"/>
      <c r="DD36" s="78"/>
      <c r="DE36" s="78"/>
      <c r="DF36" s="78"/>
      <c r="DG36" s="78">
        <v>72826.033599527917</v>
      </c>
      <c r="DH36" s="78">
        <v>104120</v>
      </c>
      <c r="DI36" s="78">
        <v>73191</v>
      </c>
      <c r="DJ36" s="78">
        <v>79431</v>
      </c>
    </row>
    <row r="37" spans="1:114">
      <c r="A37" s="110" t="s">
        <v>321</v>
      </c>
      <c r="B37" s="108">
        <v>4.5804113144173772E-4</v>
      </c>
      <c r="C37" s="108">
        <v>5.5160780676919308E-4</v>
      </c>
      <c r="D37" s="202">
        <f t="shared" si="0"/>
        <v>9.3566675327455366E-5</v>
      </c>
      <c r="E37" s="78">
        <v>512662</v>
      </c>
      <c r="F37" s="78">
        <v>97270</v>
      </c>
      <c r="G37" s="78"/>
      <c r="H37" s="78">
        <v>22329</v>
      </c>
      <c r="I37" s="78">
        <v>37085</v>
      </c>
      <c r="J37" s="78">
        <v>0</v>
      </c>
      <c r="K37" s="78">
        <v>-1752</v>
      </c>
      <c r="L37" s="78">
        <v>8591</v>
      </c>
      <c r="M37" s="78"/>
      <c r="N37" s="78">
        <v>-36492</v>
      </c>
      <c r="O37" s="78">
        <f t="shared" si="1"/>
        <v>127031</v>
      </c>
      <c r="P37" s="78">
        <f t="shared" si="2"/>
        <v>639693</v>
      </c>
      <c r="Q37" s="205">
        <v>129236.23964128677</v>
      </c>
      <c r="R37" s="205">
        <v>-36492</v>
      </c>
      <c r="S37" s="205">
        <v>42423</v>
      </c>
      <c r="T37" s="205">
        <v>0</v>
      </c>
      <c r="U37" s="205">
        <v>10428.909761484188</v>
      </c>
      <c r="V37" s="205">
        <v>42286</v>
      </c>
      <c r="W37" s="205">
        <v>0</v>
      </c>
      <c r="X37" s="205">
        <v>58497</v>
      </c>
      <c r="Y37" s="205">
        <f t="shared" si="3"/>
        <v>117142.90976148419</v>
      </c>
      <c r="Z37" s="205">
        <f t="shared" si="4"/>
        <v>246379.14940277097</v>
      </c>
      <c r="AA37" s="205">
        <f t="shared" si="5"/>
        <v>383425.76035871322</v>
      </c>
      <c r="AB37" s="205">
        <f t="shared" si="6"/>
        <v>9888.0902385158115</v>
      </c>
      <c r="AC37" s="205">
        <f t="shared" si="7"/>
        <v>393313.85059722903</v>
      </c>
      <c r="AE37" s="207">
        <v>423996.96913476434</v>
      </c>
      <c r="AF37" s="207">
        <v>363810.96913476434</v>
      </c>
      <c r="AG37" s="207">
        <v>357922.96913476434</v>
      </c>
      <c r="AH37" s="207">
        <v>431958.96913476434</v>
      </c>
      <c r="AI37" s="205">
        <f t="shared" si="8"/>
        <v>22329</v>
      </c>
      <c r="AJ37" s="205">
        <f t="shared" si="9"/>
        <v>37085</v>
      </c>
      <c r="AK37" s="205">
        <f t="shared" si="10"/>
        <v>-10428.909761484188</v>
      </c>
      <c r="AL37" s="205" t="s">
        <v>347</v>
      </c>
      <c r="AM37" s="205"/>
      <c r="AN37" s="205">
        <f t="shared" si="11"/>
        <v>0</v>
      </c>
      <c r="AO37" s="205">
        <v>-4017</v>
      </c>
      <c r="AP37" s="205">
        <v>-1663</v>
      </c>
      <c r="AQ37" s="205">
        <v>-3342</v>
      </c>
      <c r="AR37" s="205">
        <v>-287</v>
      </c>
      <c r="AS37" s="205"/>
      <c r="AT37" s="205"/>
      <c r="AU37" s="78">
        <v>-4065</v>
      </c>
      <c r="AV37" s="78">
        <v>4949</v>
      </c>
      <c r="AW37" s="78">
        <v>-17235</v>
      </c>
      <c r="AX37" s="78">
        <v>-3380</v>
      </c>
      <c r="AY37" s="78">
        <v>1408</v>
      </c>
      <c r="AZ37" s="78"/>
      <c r="BA37" s="78"/>
      <c r="BB37" s="78">
        <v>-40307</v>
      </c>
      <c r="BC37" s="78">
        <v>30100</v>
      </c>
      <c r="BD37" s="78">
        <v>-2472</v>
      </c>
      <c r="BE37" s="78">
        <v>10090</v>
      </c>
      <c r="BF37" s="78"/>
      <c r="BG37" s="78"/>
      <c r="BH37" s="205">
        <v>96</v>
      </c>
      <c r="BI37" s="205">
        <v>2136</v>
      </c>
      <c r="BJ37" s="205">
        <v>-8457</v>
      </c>
      <c r="BK37" s="205"/>
      <c r="BL37" s="205"/>
      <c r="BM37" s="78">
        <f t="shared" si="12"/>
        <v>12539.090238515812</v>
      </c>
      <c r="BN37" s="205" t="s">
        <v>347</v>
      </c>
      <c r="BO37" s="205" t="s">
        <v>347</v>
      </c>
      <c r="BP37" s="205" t="s">
        <v>347</v>
      </c>
      <c r="BQ37" s="205"/>
      <c r="BR37" s="205">
        <v>-37584</v>
      </c>
      <c r="BS37" s="205">
        <v>25991</v>
      </c>
      <c r="BT37" s="78">
        <v>-97054</v>
      </c>
      <c r="BU37" s="205">
        <v>174871.85161290324</v>
      </c>
      <c r="BV37" s="205">
        <v>-163549</v>
      </c>
      <c r="BW37" s="205">
        <v>-27228</v>
      </c>
      <c r="BX37" s="205">
        <f t="shared" si="13"/>
        <v>-124552.14838709676</v>
      </c>
      <c r="BY37" s="78">
        <v>-36446</v>
      </c>
      <c r="BZ37" s="78">
        <v>-36445</v>
      </c>
      <c r="CA37" s="78">
        <v>-36543</v>
      </c>
      <c r="CB37" s="78">
        <v>-26738</v>
      </c>
      <c r="CC37" s="78">
        <v>10498</v>
      </c>
      <c r="CD37" s="78">
        <v>1121.8516129032287</v>
      </c>
      <c r="CE37" s="205">
        <f t="shared" si="17"/>
        <v>0</v>
      </c>
      <c r="CF37" s="205">
        <f t="shared" si="14"/>
        <v>38773</v>
      </c>
      <c r="CG37" s="205">
        <v>-2759</v>
      </c>
      <c r="CH37" s="205">
        <v>4031</v>
      </c>
      <c r="CI37" s="205">
        <v>-3270</v>
      </c>
      <c r="CJ37" s="205">
        <v>-14910</v>
      </c>
      <c r="CK37" s="205">
        <v>-1438</v>
      </c>
      <c r="CL37" s="205">
        <v>49</v>
      </c>
      <c r="CM37" s="205">
        <v>-2980.4516129032254</v>
      </c>
      <c r="CN37" s="205">
        <v>-2948</v>
      </c>
      <c r="CO37" s="205">
        <v>1449.6000000000004</v>
      </c>
      <c r="CP37" s="205" t="s">
        <v>150</v>
      </c>
      <c r="CQ37" s="205">
        <f t="shared" si="15"/>
        <v>61548.851612903229</v>
      </c>
      <c r="CR37" s="78">
        <v>4</v>
      </c>
      <c r="CS37" s="78">
        <v>0</v>
      </c>
      <c r="CT37" s="78">
        <v>11</v>
      </c>
      <c r="CU37" s="78">
        <f t="shared" si="16"/>
        <v>15</v>
      </c>
      <c r="CV37" s="78">
        <v>56802</v>
      </c>
      <c r="CW37" s="78">
        <v>63722</v>
      </c>
      <c r="CX37" s="78">
        <v>69761</v>
      </c>
      <c r="CY37" s="78">
        <v>42423</v>
      </c>
      <c r="CZ37" s="78">
        <v>56802</v>
      </c>
      <c r="DA37" s="78"/>
      <c r="DB37" s="78"/>
      <c r="DC37" s="78"/>
      <c r="DD37" s="78"/>
      <c r="DE37" s="78"/>
      <c r="DF37" s="78"/>
      <c r="DG37" s="78">
        <v>55007.118119448081</v>
      </c>
      <c r="DH37" s="78">
        <v>69761</v>
      </c>
      <c r="DI37" s="78">
        <v>42423</v>
      </c>
      <c r="DJ37" s="78">
        <v>56802</v>
      </c>
    </row>
    <row r="38" spans="1:114">
      <c r="A38" s="110" t="s">
        <v>322</v>
      </c>
      <c r="B38" s="108">
        <v>2.1706075870283532E-4</v>
      </c>
      <c r="C38" s="108">
        <v>1.6721220373185468E-4</v>
      </c>
      <c r="D38" s="202">
        <f t="shared" si="0"/>
        <v>-4.9848554970980644E-5</v>
      </c>
      <c r="E38" s="78">
        <v>242945</v>
      </c>
      <c r="F38" s="78">
        <v>-51822</v>
      </c>
      <c r="G38" s="78"/>
      <c r="H38" s="78">
        <v>6769</v>
      </c>
      <c r="I38" s="78">
        <v>11242</v>
      </c>
      <c r="J38" s="78">
        <v>0</v>
      </c>
      <c r="K38" s="78">
        <v>-531</v>
      </c>
      <c r="L38" s="78">
        <v>2604</v>
      </c>
      <c r="M38" s="78"/>
      <c r="N38" s="78">
        <v>-17293</v>
      </c>
      <c r="O38" s="78">
        <f t="shared" si="1"/>
        <v>-49031</v>
      </c>
      <c r="P38" s="78">
        <f t="shared" si="2"/>
        <v>193914</v>
      </c>
      <c r="Q38" s="205">
        <v>61243.645865353006</v>
      </c>
      <c r="R38" s="205">
        <v>-17293</v>
      </c>
      <c r="S38" s="205">
        <v>30456</v>
      </c>
      <c r="T38" s="205">
        <v>0</v>
      </c>
      <c r="U38" s="205">
        <v>3162.756853762141</v>
      </c>
      <c r="V38" s="205">
        <v>12818</v>
      </c>
      <c r="W38" s="205">
        <v>0</v>
      </c>
      <c r="X38" s="205">
        <v>-15701</v>
      </c>
      <c r="Y38" s="205">
        <f t="shared" si="3"/>
        <v>13442.756853762141</v>
      </c>
      <c r="Z38" s="205">
        <f t="shared" si="4"/>
        <v>74686.40271911514</v>
      </c>
      <c r="AA38" s="205">
        <f t="shared" si="5"/>
        <v>181701.354134647</v>
      </c>
      <c r="AB38" s="205">
        <f t="shared" si="6"/>
        <v>-62473.756853762141</v>
      </c>
      <c r="AC38" s="205">
        <f t="shared" si="7"/>
        <v>119227.59728088486</v>
      </c>
      <c r="AE38" s="207">
        <v>131676.63733665788</v>
      </c>
      <c r="AF38" s="207">
        <v>107320.63733665788</v>
      </c>
      <c r="AG38" s="207">
        <v>102093.63733665788</v>
      </c>
      <c r="AH38" s="207">
        <v>138471.63733665788</v>
      </c>
      <c r="AI38" s="205">
        <f t="shared" si="8"/>
        <v>6769</v>
      </c>
      <c r="AJ38" s="205">
        <f t="shared" si="9"/>
        <v>11242</v>
      </c>
      <c r="AK38" s="205">
        <f t="shared" si="10"/>
        <v>-3162.756853762141</v>
      </c>
      <c r="AL38" s="205" t="s">
        <v>347</v>
      </c>
      <c r="AM38" s="205"/>
      <c r="AN38" s="205">
        <f t="shared" si="11"/>
        <v>0</v>
      </c>
      <c r="AO38" s="205">
        <v>-1218</v>
      </c>
      <c r="AP38" s="205">
        <v>-504</v>
      </c>
      <c r="AQ38" s="205">
        <v>-1013</v>
      </c>
      <c r="AR38" s="205">
        <v>-87</v>
      </c>
      <c r="AS38" s="205"/>
      <c r="AT38" s="205"/>
      <c r="AU38" s="78">
        <v>-1233</v>
      </c>
      <c r="AV38" s="78">
        <v>1500</v>
      </c>
      <c r="AW38" s="78">
        <v>-5225</v>
      </c>
      <c r="AX38" s="78">
        <v>-1024</v>
      </c>
      <c r="AY38" s="78">
        <v>427</v>
      </c>
      <c r="AZ38" s="78"/>
      <c r="BA38" s="78"/>
      <c r="BB38" s="78">
        <v>-1460</v>
      </c>
      <c r="BC38" s="78">
        <v>-1068</v>
      </c>
      <c r="BD38" s="78">
        <v>-1081</v>
      </c>
      <c r="BE38" s="78">
        <v>-7911</v>
      </c>
      <c r="BF38" s="78"/>
      <c r="BG38" s="78"/>
      <c r="BH38" s="205">
        <v>29</v>
      </c>
      <c r="BI38" s="205">
        <v>648</v>
      </c>
      <c r="BJ38" s="205">
        <v>-2564</v>
      </c>
      <c r="BK38" s="205"/>
      <c r="BL38" s="205"/>
      <c r="BM38" s="78">
        <f t="shared" si="12"/>
        <v>-6935.756853762141</v>
      </c>
      <c r="BN38" s="205" t="s">
        <v>347</v>
      </c>
      <c r="BO38" s="205" t="s">
        <v>347</v>
      </c>
      <c r="BP38" s="205" t="s">
        <v>347</v>
      </c>
      <c r="BQ38" s="205"/>
      <c r="BR38" s="205">
        <v>-11393</v>
      </c>
      <c r="BS38" s="205">
        <v>7879</v>
      </c>
      <c r="BT38" s="78">
        <v>-29420</v>
      </c>
      <c r="BU38" s="205">
        <v>0</v>
      </c>
      <c r="BV38" s="205">
        <v>-54806.6</v>
      </c>
      <c r="BW38" s="205">
        <v>-8253</v>
      </c>
      <c r="BX38" s="205">
        <f t="shared" si="13"/>
        <v>-95993.600000000006</v>
      </c>
      <c r="BY38" s="78">
        <v>-21784</v>
      </c>
      <c r="BZ38" s="78">
        <v>-21783</v>
      </c>
      <c r="CA38" s="78">
        <v>-21813</v>
      </c>
      <c r="CB38" s="78">
        <v>-20986</v>
      </c>
      <c r="CC38" s="78">
        <v>-8871</v>
      </c>
      <c r="CD38" s="78">
        <v>-756.59999999999854</v>
      </c>
      <c r="CE38" s="205">
        <f t="shared" si="17"/>
        <v>0</v>
      </c>
      <c r="CF38" s="205">
        <f t="shared" si="14"/>
        <v>-36121</v>
      </c>
      <c r="CG38" s="205">
        <v>1468</v>
      </c>
      <c r="CH38" s="205">
        <v>-2146</v>
      </c>
      <c r="CI38" s="205">
        <v>1742</v>
      </c>
      <c r="CJ38" s="205">
        <v>7944</v>
      </c>
      <c r="CK38" s="205">
        <v>766</v>
      </c>
      <c r="CL38" s="205">
        <v>-26</v>
      </c>
      <c r="CM38" s="205">
        <v>1589</v>
      </c>
      <c r="CN38" s="205">
        <v>1570</v>
      </c>
      <c r="CO38" s="205">
        <v>-772.40000000000009</v>
      </c>
      <c r="CP38" s="205" t="s">
        <v>150</v>
      </c>
      <c r="CQ38" s="205">
        <f t="shared" si="15"/>
        <v>-48255.6</v>
      </c>
      <c r="CR38" s="78">
        <v>2</v>
      </c>
      <c r="CS38" s="78">
        <v>0</v>
      </c>
      <c r="CT38" s="78">
        <v>9</v>
      </c>
      <c r="CU38" s="78">
        <f t="shared" si="16"/>
        <v>11</v>
      </c>
      <c r="CV38" s="78">
        <v>30175</v>
      </c>
      <c r="CW38" s="78">
        <v>31440</v>
      </c>
      <c r="CX38" s="78">
        <v>32544</v>
      </c>
      <c r="CY38" s="78">
        <v>30456</v>
      </c>
      <c r="CZ38" s="78">
        <v>30175</v>
      </c>
      <c r="DA38" s="78"/>
      <c r="DB38" s="78"/>
      <c r="DC38" s="78"/>
      <c r="DD38" s="78"/>
      <c r="DE38" s="78"/>
      <c r="DF38" s="78"/>
      <c r="DG38" s="78">
        <v>27140.136745165684</v>
      </c>
      <c r="DH38" s="78">
        <v>32544</v>
      </c>
      <c r="DI38" s="78">
        <v>30456</v>
      </c>
      <c r="DJ38" s="78">
        <v>30175</v>
      </c>
    </row>
    <row r="39" spans="1:114">
      <c r="A39" s="110" t="s">
        <v>323</v>
      </c>
      <c r="B39" s="108">
        <v>9.0420465385182016E-5</v>
      </c>
      <c r="C39" s="108">
        <v>5.4989786421733884E-5</v>
      </c>
      <c r="D39" s="202">
        <f t="shared" si="0"/>
        <v>-3.5430678963448132E-5</v>
      </c>
      <c r="E39" s="78">
        <v>101203</v>
      </c>
      <c r="F39" s="78">
        <v>-36833</v>
      </c>
      <c r="G39" s="78"/>
      <c r="H39" s="78">
        <v>2226</v>
      </c>
      <c r="I39" s="78">
        <v>3698</v>
      </c>
      <c r="J39" s="78">
        <v>0</v>
      </c>
      <c r="K39" s="78">
        <v>-175</v>
      </c>
      <c r="L39" s="78">
        <v>856</v>
      </c>
      <c r="M39" s="78"/>
      <c r="N39" s="78">
        <v>-7204</v>
      </c>
      <c r="O39" s="78">
        <f t="shared" si="1"/>
        <v>-37432</v>
      </c>
      <c r="P39" s="78">
        <f t="shared" si="2"/>
        <v>63771</v>
      </c>
      <c r="Q39" s="205">
        <v>25512.357854613798</v>
      </c>
      <c r="R39" s="205">
        <v>-7204</v>
      </c>
      <c r="S39" s="205">
        <v>4738</v>
      </c>
      <c r="T39" s="205">
        <v>0</v>
      </c>
      <c r="U39" s="205">
        <v>1039.4294878374312</v>
      </c>
      <c r="V39" s="205">
        <v>4216</v>
      </c>
      <c r="W39" s="205">
        <v>0</v>
      </c>
      <c r="X39" s="205">
        <v>-3740</v>
      </c>
      <c r="Y39" s="205">
        <f t="shared" si="3"/>
        <v>-950.57051216256878</v>
      </c>
      <c r="Z39" s="205">
        <f t="shared" si="4"/>
        <v>24561.787342451229</v>
      </c>
      <c r="AA39" s="205">
        <f t="shared" si="5"/>
        <v>75690.642145386199</v>
      </c>
      <c r="AB39" s="205">
        <f t="shared" si="6"/>
        <v>-36481.429487837435</v>
      </c>
      <c r="AC39" s="205">
        <f t="shared" si="7"/>
        <v>39209.212657548764</v>
      </c>
      <c r="AE39" s="207">
        <v>43513.472552760548</v>
      </c>
      <c r="AF39" s="207">
        <v>35310.472552760548</v>
      </c>
      <c r="AG39" s="207">
        <v>33388.472552760548</v>
      </c>
      <c r="AH39" s="207">
        <v>46266.472552760548</v>
      </c>
      <c r="AI39" s="205">
        <f t="shared" si="8"/>
        <v>2226</v>
      </c>
      <c r="AJ39" s="205">
        <f t="shared" si="9"/>
        <v>3698</v>
      </c>
      <c r="AK39" s="205">
        <f t="shared" si="10"/>
        <v>-1039.4294878374312</v>
      </c>
      <c r="AL39" s="205" t="s">
        <v>347</v>
      </c>
      <c r="AM39" s="205"/>
      <c r="AN39" s="205">
        <f t="shared" si="11"/>
        <v>0</v>
      </c>
      <c r="AO39" s="205">
        <v>-400</v>
      </c>
      <c r="AP39" s="205">
        <v>-166</v>
      </c>
      <c r="AQ39" s="205">
        <v>-333</v>
      </c>
      <c r="AR39" s="205">
        <v>-29</v>
      </c>
      <c r="AS39" s="205"/>
      <c r="AT39" s="205"/>
      <c r="AU39" s="78">
        <v>-405</v>
      </c>
      <c r="AV39" s="78">
        <v>494</v>
      </c>
      <c r="AW39" s="78">
        <v>-1718</v>
      </c>
      <c r="AX39" s="78">
        <v>-337</v>
      </c>
      <c r="AY39" s="78">
        <v>140</v>
      </c>
      <c r="AZ39" s="78"/>
      <c r="BA39" s="78"/>
      <c r="BB39" s="78">
        <v>-10871</v>
      </c>
      <c r="BC39" s="78">
        <v>11465</v>
      </c>
      <c r="BD39" s="78">
        <v>1628</v>
      </c>
      <c r="BE39" s="78">
        <v>-6839</v>
      </c>
      <c r="BF39" s="78"/>
      <c r="BG39" s="78"/>
      <c r="BH39" s="205">
        <v>9</v>
      </c>
      <c r="BI39" s="205">
        <v>213</v>
      </c>
      <c r="BJ39" s="205">
        <v>-843</v>
      </c>
      <c r="BK39" s="205"/>
      <c r="BL39" s="205"/>
      <c r="BM39" s="78">
        <f t="shared" si="12"/>
        <v>-3107.4294878374312</v>
      </c>
      <c r="BN39" s="205" t="s">
        <v>347</v>
      </c>
      <c r="BO39" s="205" t="s">
        <v>347</v>
      </c>
      <c r="BP39" s="205" t="s">
        <v>347</v>
      </c>
      <c r="BQ39" s="205"/>
      <c r="BR39" s="205">
        <v>-3748</v>
      </c>
      <c r="BS39" s="205">
        <v>2591</v>
      </c>
      <c r="BT39" s="78">
        <v>-9676</v>
      </c>
      <c r="BU39" s="205">
        <v>53839</v>
      </c>
      <c r="BV39" s="205">
        <v>-76187.425806451618</v>
      </c>
      <c r="BW39" s="205">
        <v>-2715</v>
      </c>
      <c r="BX39" s="205">
        <f t="shared" si="13"/>
        <v>-35896.425806451618</v>
      </c>
      <c r="BY39" s="78">
        <v>-7992</v>
      </c>
      <c r="BZ39" s="78">
        <v>-7991</v>
      </c>
      <c r="CA39" s="78">
        <v>-8002</v>
      </c>
      <c r="CB39" s="78">
        <v>-5658</v>
      </c>
      <c r="CC39" s="78">
        <v>-5585</v>
      </c>
      <c r="CD39" s="78">
        <v>-668.42580645161797</v>
      </c>
      <c r="CE39" s="205">
        <f t="shared" si="17"/>
        <v>0</v>
      </c>
      <c r="CF39" s="205">
        <f t="shared" si="14"/>
        <v>-33093</v>
      </c>
      <c r="CG39" s="205">
        <v>1045</v>
      </c>
      <c r="CH39" s="205">
        <v>-1526</v>
      </c>
      <c r="CI39" s="205">
        <v>1239</v>
      </c>
      <c r="CJ39" s="205">
        <v>5646</v>
      </c>
      <c r="CK39" s="205">
        <v>544</v>
      </c>
      <c r="CL39" s="205">
        <v>-19</v>
      </c>
      <c r="CM39" s="205">
        <v>1128.9677419354839</v>
      </c>
      <c r="CN39" s="205">
        <v>1115.2580645161288</v>
      </c>
      <c r="CO39" s="205">
        <v>-548.79999999999995</v>
      </c>
      <c r="CP39" s="205" t="s">
        <v>150</v>
      </c>
      <c r="CQ39" s="205">
        <f t="shared" si="15"/>
        <v>-41717.425806451611</v>
      </c>
      <c r="CR39" s="78">
        <v>3</v>
      </c>
      <c r="CS39" s="78">
        <v>0</v>
      </c>
      <c r="CT39" s="78">
        <v>4</v>
      </c>
      <c r="CU39" s="78">
        <f t="shared" si="16"/>
        <v>7</v>
      </c>
      <c r="CV39" s="78">
        <v>7479</v>
      </c>
      <c r="CW39" s="78">
        <v>16187</v>
      </c>
      <c r="CX39" s="78">
        <v>15561</v>
      </c>
      <c r="CY39" s="78">
        <v>4738</v>
      </c>
      <c r="CZ39" s="78">
        <v>7479</v>
      </c>
      <c r="DA39" s="78"/>
      <c r="DB39" s="78"/>
      <c r="DC39" s="78"/>
      <c r="DD39" s="78"/>
      <c r="DE39" s="78"/>
      <c r="DF39" s="78"/>
      <c r="DG39" s="78">
        <v>13973.199538613135</v>
      </c>
      <c r="DH39" s="78">
        <v>15561</v>
      </c>
      <c r="DI39" s="78">
        <v>4738</v>
      </c>
      <c r="DJ39" s="78">
        <v>7479</v>
      </c>
    </row>
    <row r="40" spans="1:114">
      <c r="A40" s="110" t="s">
        <v>324</v>
      </c>
      <c r="B40" s="108">
        <v>1.5709777436809808E-3</v>
      </c>
      <c r="C40" s="108">
        <v>1.2649953220222924E-3</v>
      </c>
      <c r="D40" s="202">
        <f t="shared" si="0"/>
        <v>-3.0598242165868843E-4</v>
      </c>
      <c r="E40" s="78">
        <v>1758315</v>
      </c>
      <c r="F40" s="78">
        <v>-318093</v>
      </c>
      <c r="G40" s="78"/>
      <c r="H40" s="78">
        <v>51208</v>
      </c>
      <c r="I40" s="78">
        <v>85044</v>
      </c>
      <c r="J40" s="78">
        <v>0</v>
      </c>
      <c r="K40" s="78">
        <v>-4018</v>
      </c>
      <c r="L40" s="78">
        <v>19702</v>
      </c>
      <c r="M40" s="78"/>
      <c r="N40" s="78">
        <v>-125158</v>
      </c>
      <c r="O40" s="78">
        <f t="shared" si="1"/>
        <v>-291315</v>
      </c>
      <c r="P40" s="78">
        <f t="shared" si="2"/>
        <v>1467000</v>
      </c>
      <c r="Q40" s="205">
        <v>443250.28798140906</v>
      </c>
      <c r="R40" s="205">
        <v>-125158</v>
      </c>
      <c r="S40" s="205">
        <v>79025</v>
      </c>
      <c r="T40" s="205">
        <v>0</v>
      </c>
      <c r="U40" s="205">
        <v>23916.228020853247</v>
      </c>
      <c r="V40" s="205">
        <v>96975</v>
      </c>
      <c r="W40" s="205">
        <v>0</v>
      </c>
      <c r="X40" s="205">
        <v>47009</v>
      </c>
      <c r="Y40" s="205">
        <f t="shared" si="3"/>
        <v>121767.22802085325</v>
      </c>
      <c r="Z40" s="205">
        <f t="shared" si="4"/>
        <v>565017.51600226224</v>
      </c>
      <c r="AA40" s="205">
        <f t="shared" si="5"/>
        <v>1315064.7120185909</v>
      </c>
      <c r="AB40" s="205">
        <f t="shared" si="6"/>
        <v>-413082.22802085325</v>
      </c>
      <c r="AC40" s="205">
        <f t="shared" si="7"/>
        <v>901982.48399773764</v>
      </c>
      <c r="AE40" s="207">
        <v>962820.03313261096</v>
      </c>
      <c r="AF40" s="207">
        <v>844289.03313261096</v>
      </c>
      <c r="AG40" s="207">
        <v>836511.03313261096</v>
      </c>
      <c r="AH40" s="207">
        <v>973563.03313261096</v>
      </c>
      <c r="AI40" s="205">
        <f t="shared" si="8"/>
        <v>51208</v>
      </c>
      <c r="AJ40" s="205">
        <f t="shared" si="9"/>
        <v>85044</v>
      </c>
      <c r="AK40" s="205">
        <f t="shared" si="10"/>
        <v>-23916.228020853247</v>
      </c>
      <c r="AL40" s="205" t="s">
        <v>347</v>
      </c>
      <c r="AM40" s="205"/>
      <c r="AN40" s="205">
        <f t="shared" si="11"/>
        <v>0</v>
      </c>
      <c r="AO40" s="205">
        <v>-9211</v>
      </c>
      <c r="AP40" s="205">
        <v>-3815</v>
      </c>
      <c r="AQ40" s="205">
        <v>-7664</v>
      </c>
      <c r="AR40" s="205">
        <v>-659</v>
      </c>
      <c r="AS40" s="205"/>
      <c r="AT40" s="205"/>
      <c r="AU40" s="78">
        <v>-9323</v>
      </c>
      <c r="AV40" s="78">
        <v>11350</v>
      </c>
      <c r="AW40" s="78">
        <v>-39525</v>
      </c>
      <c r="AX40" s="78">
        <v>-7751</v>
      </c>
      <c r="AY40" s="78">
        <v>3230</v>
      </c>
      <c r="AZ40" s="78"/>
      <c r="BA40" s="78"/>
      <c r="BB40" s="78">
        <v>-18303</v>
      </c>
      <c r="BC40" s="78">
        <v>203271</v>
      </c>
      <c r="BD40" s="78">
        <v>-66510</v>
      </c>
      <c r="BE40" s="78">
        <v>-72065</v>
      </c>
      <c r="BF40" s="78"/>
      <c r="BG40" s="78"/>
      <c r="BH40" s="205">
        <v>221</v>
      </c>
      <c r="BI40" s="205">
        <v>4899</v>
      </c>
      <c r="BJ40" s="205">
        <v>-19395</v>
      </c>
      <c r="BK40" s="205"/>
      <c r="BL40" s="205"/>
      <c r="BM40" s="78">
        <f t="shared" si="12"/>
        <v>81085.771979146753</v>
      </c>
      <c r="BN40" s="205" t="s">
        <v>347</v>
      </c>
      <c r="BO40" s="205" t="s">
        <v>347</v>
      </c>
      <c r="BP40" s="205" t="s">
        <v>347</v>
      </c>
      <c r="BQ40" s="205"/>
      <c r="BR40" s="205">
        <v>-86191</v>
      </c>
      <c r="BS40" s="205">
        <v>59603</v>
      </c>
      <c r="BT40" s="78">
        <v>-222572</v>
      </c>
      <c r="BU40" s="205">
        <v>833409</v>
      </c>
      <c r="BV40" s="205">
        <v>-716424.13548387098</v>
      </c>
      <c r="BW40" s="205">
        <v>-62443</v>
      </c>
      <c r="BX40" s="205">
        <f t="shared" si="13"/>
        <v>-194618.13548387098</v>
      </c>
      <c r="BY40" s="78">
        <v>-31250</v>
      </c>
      <c r="BZ40" s="78">
        <v>-31250</v>
      </c>
      <c r="CA40" s="78">
        <v>-31472</v>
      </c>
      <c r="CB40" s="78">
        <v>-23815</v>
      </c>
      <c r="CC40" s="78">
        <v>-69884</v>
      </c>
      <c r="CD40" s="78">
        <v>-6947.1354838709813</v>
      </c>
      <c r="CE40" s="205">
        <f t="shared" si="17"/>
        <v>0</v>
      </c>
      <c r="CF40" s="205">
        <f t="shared" si="14"/>
        <v>-365102</v>
      </c>
      <c r="CG40" s="205">
        <v>9021</v>
      </c>
      <c r="CH40" s="205">
        <v>-13177</v>
      </c>
      <c r="CI40" s="205">
        <v>10695</v>
      </c>
      <c r="CJ40" s="205">
        <v>48759</v>
      </c>
      <c r="CK40" s="205">
        <v>4706</v>
      </c>
      <c r="CL40" s="205">
        <v>-160</v>
      </c>
      <c r="CM40" s="205">
        <v>9748.6774193548408</v>
      </c>
      <c r="CN40" s="205">
        <v>9639.2580645161288</v>
      </c>
      <c r="CO40" s="205">
        <v>-4738.7999999999993</v>
      </c>
      <c r="CP40" s="205" t="s">
        <v>150</v>
      </c>
      <c r="CQ40" s="205">
        <f t="shared" si="15"/>
        <v>-439595.13548387098</v>
      </c>
      <c r="CR40" s="78">
        <v>22</v>
      </c>
      <c r="CS40" s="78">
        <v>0</v>
      </c>
      <c r="CT40" s="78">
        <v>24</v>
      </c>
      <c r="CU40" s="78">
        <f t="shared" si="16"/>
        <v>46</v>
      </c>
      <c r="CV40" s="78">
        <v>154493</v>
      </c>
      <c r="CW40" s="78">
        <v>88663</v>
      </c>
      <c r="CX40" s="78">
        <v>94542</v>
      </c>
      <c r="CY40" s="78">
        <v>79025</v>
      </c>
      <c r="CZ40" s="78">
        <v>154493</v>
      </c>
      <c r="DA40" s="78"/>
      <c r="DB40" s="78"/>
      <c r="DC40" s="78"/>
      <c r="DD40" s="78"/>
      <c r="DE40" s="78"/>
      <c r="DF40" s="78"/>
      <c r="DG40" s="78">
        <v>76537.084740350663</v>
      </c>
      <c r="DH40" s="78">
        <v>94542</v>
      </c>
      <c r="DI40" s="78">
        <v>79025</v>
      </c>
      <c r="DJ40" s="78">
        <v>154493</v>
      </c>
    </row>
    <row r="41" spans="1:114">
      <c r="A41" s="110" t="s">
        <v>325</v>
      </c>
      <c r="B41" s="108">
        <v>6.0544892470912738E-4</v>
      </c>
      <c r="C41" s="108">
        <v>5.4317450462237785E-4</v>
      </c>
      <c r="D41" s="202">
        <f t="shared" si="0"/>
        <v>-6.2274420086749533E-5</v>
      </c>
      <c r="E41" s="78">
        <v>677648</v>
      </c>
      <c r="F41" s="78">
        <v>-64740</v>
      </c>
      <c r="G41" s="78"/>
      <c r="H41" s="78">
        <v>21988</v>
      </c>
      <c r="I41" s="78">
        <v>36517</v>
      </c>
      <c r="J41" s="78">
        <v>0</v>
      </c>
      <c r="K41" s="78">
        <v>-1725</v>
      </c>
      <c r="L41" s="78">
        <v>8460</v>
      </c>
      <c r="M41" s="78"/>
      <c r="N41" s="78">
        <v>-48235</v>
      </c>
      <c r="O41" s="78">
        <f t="shared" si="1"/>
        <v>-47735</v>
      </c>
      <c r="P41" s="78">
        <f t="shared" si="2"/>
        <v>629913</v>
      </c>
      <c r="Q41" s="205">
        <v>170827.1722447451</v>
      </c>
      <c r="R41" s="205">
        <v>-48235</v>
      </c>
      <c r="S41" s="205">
        <v>71904</v>
      </c>
      <c r="T41" s="205">
        <v>0</v>
      </c>
      <c r="U41" s="205">
        <v>10269.073703240516</v>
      </c>
      <c r="V41" s="205">
        <v>41640</v>
      </c>
      <c r="W41" s="205">
        <v>0</v>
      </c>
      <c r="X41" s="205">
        <v>-3793</v>
      </c>
      <c r="Y41" s="205">
        <f t="shared" si="3"/>
        <v>71785.073703240516</v>
      </c>
      <c r="Z41" s="205">
        <f t="shared" si="4"/>
        <v>242612.24594798562</v>
      </c>
      <c r="AA41" s="205">
        <f t="shared" si="5"/>
        <v>506820.82775525493</v>
      </c>
      <c r="AB41" s="205">
        <f t="shared" si="6"/>
        <v>-119520.07370324052</v>
      </c>
      <c r="AC41" s="205">
        <f t="shared" si="7"/>
        <v>387300.75405201444</v>
      </c>
      <c r="AE41" s="207">
        <v>416347.75558054692</v>
      </c>
      <c r="AF41" s="207">
        <v>358937.75558054692</v>
      </c>
      <c r="AG41" s="207">
        <v>347153.75558054692</v>
      </c>
      <c r="AH41" s="207">
        <v>431441.75558054692</v>
      </c>
      <c r="AI41" s="205">
        <f t="shared" si="8"/>
        <v>21988</v>
      </c>
      <c r="AJ41" s="205">
        <f t="shared" si="9"/>
        <v>36517</v>
      </c>
      <c r="AK41" s="205">
        <f t="shared" si="10"/>
        <v>-10269.073703240516</v>
      </c>
      <c r="AL41" s="205" t="s">
        <v>347</v>
      </c>
      <c r="AM41" s="205"/>
      <c r="AN41" s="205">
        <f t="shared" si="11"/>
        <v>0</v>
      </c>
      <c r="AO41" s="205">
        <v>-3955</v>
      </c>
      <c r="AP41" s="205">
        <v>-1638</v>
      </c>
      <c r="AQ41" s="205">
        <v>-3291</v>
      </c>
      <c r="AR41" s="205">
        <v>-283</v>
      </c>
      <c r="AS41" s="205"/>
      <c r="AT41" s="205"/>
      <c r="AU41" s="78">
        <v>-4003</v>
      </c>
      <c r="AV41" s="78">
        <v>4874</v>
      </c>
      <c r="AW41" s="78">
        <v>-16972</v>
      </c>
      <c r="AX41" s="78">
        <v>-3328</v>
      </c>
      <c r="AY41" s="78">
        <v>1387</v>
      </c>
      <c r="AZ41" s="78"/>
      <c r="BA41" s="78"/>
      <c r="BB41" s="78">
        <v>-29015</v>
      </c>
      <c r="BC41" s="78">
        <v>37332</v>
      </c>
      <c r="BD41" s="78">
        <v>-13411</v>
      </c>
      <c r="BE41" s="78">
        <v>-12477</v>
      </c>
      <c r="BF41" s="78"/>
      <c r="BG41" s="78"/>
      <c r="BH41" s="205">
        <v>95</v>
      </c>
      <c r="BI41" s="205">
        <v>2104</v>
      </c>
      <c r="BJ41" s="205">
        <v>-8328</v>
      </c>
      <c r="BK41" s="205"/>
      <c r="BL41" s="205"/>
      <c r="BM41" s="78">
        <f t="shared" si="12"/>
        <v>-2673.0737032405159</v>
      </c>
      <c r="BN41" s="205" t="s">
        <v>347</v>
      </c>
      <c r="BO41" s="205" t="s">
        <v>347</v>
      </c>
      <c r="BP41" s="205" t="s">
        <v>347</v>
      </c>
      <c r="BQ41" s="205"/>
      <c r="BR41" s="205">
        <v>-37008</v>
      </c>
      <c r="BS41" s="205">
        <v>25592</v>
      </c>
      <c r="BT41" s="78">
        <v>-95571</v>
      </c>
      <c r="BU41" s="205">
        <v>153060</v>
      </c>
      <c r="BV41" s="205">
        <v>-230215.81935483869</v>
      </c>
      <c r="BW41" s="205">
        <v>-26812</v>
      </c>
      <c r="BX41" s="205">
        <f t="shared" si="13"/>
        <v>-210954.81935483869</v>
      </c>
      <c r="BY41" s="78">
        <v>-50909</v>
      </c>
      <c r="BZ41" s="78">
        <v>-50909</v>
      </c>
      <c r="CA41" s="78">
        <v>-51007</v>
      </c>
      <c r="CB41" s="78">
        <v>-43491</v>
      </c>
      <c r="CC41" s="78">
        <v>-13504</v>
      </c>
      <c r="CD41" s="78">
        <v>-1134.8193548387062</v>
      </c>
      <c r="CE41" s="205">
        <f t="shared" si="17"/>
        <v>0</v>
      </c>
      <c r="CF41" s="205">
        <f t="shared" si="14"/>
        <v>-60947</v>
      </c>
      <c r="CG41" s="205">
        <v>1836</v>
      </c>
      <c r="CH41" s="205">
        <v>-2683</v>
      </c>
      <c r="CI41" s="205">
        <v>2176</v>
      </c>
      <c r="CJ41" s="205">
        <v>9924</v>
      </c>
      <c r="CK41" s="205">
        <v>958</v>
      </c>
      <c r="CL41" s="205">
        <v>-32</v>
      </c>
      <c r="CM41" s="205">
        <v>1983.4838709677424</v>
      </c>
      <c r="CN41" s="205">
        <v>1961.9354838709696</v>
      </c>
      <c r="CO41" s="205">
        <v>-963.60000000000036</v>
      </c>
      <c r="CP41" s="205" t="s">
        <v>150</v>
      </c>
      <c r="CQ41" s="205">
        <f t="shared" si="15"/>
        <v>-76107.819354838706</v>
      </c>
      <c r="CR41" s="78">
        <v>4</v>
      </c>
      <c r="CS41" s="78">
        <v>0</v>
      </c>
      <c r="CT41" s="78">
        <v>26</v>
      </c>
      <c r="CU41" s="78">
        <f t="shared" si="16"/>
        <v>30</v>
      </c>
      <c r="CV41" s="78">
        <v>88917</v>
      </c>
      <c r="CW41" s="78">
        <v>84561</v>
      </c>
      <c r="CX41" s="78">
        <v>91611</v>
      </c>
      <c r="CY41" s="78">
        <v>71904</v>
      </c>
      <c r="CZ41" s="78">
        <v>88917</v>
      </c>
      <c r="DA41" s="78"/>
      <c r="DB41" s="78"/>
      <c r="DC41" s="78"/>
      <c r="DD41" s="78"/>
      <c r="DE41" s="78"/>
      <c r="DF41" s="78"/>
      <c r="DG41" s="78">
        <v>72996.091072135983</v>
      </c>
      <c r="DH41" s="78">
        <v>91611</v>
      </c>
      <c r="DI41" s="78">
        <v>71904</v>
      </c>
      <c r="DJ41" s="78">
        <v>88917</v>
      </c>
    </row>
    <row r="42" spans="1:114">
      <c r="A42" s="110" t="s">
        <v>326</v>
      </c>
      <c r="B42" s="108">
        <v>3.1195565360738923E-4</v>
      </c>
      <c r="C42" s="108">
        <v>3.3613176311306459E-4</v>
      </c>
      <c r="D42" s="202">
        <f t="shared" si="0"/>
        <v>2.4176109505675354E-5</v>
      </c>
      <c r="E42" s="78">
        <v>349156</v>
      </c>
      <c r="F42" s="78">
        <v>25133</v>
      </c>
      <c r="G42" s="78"/>
      <c r="H42" s="78">
        <v>13607</v>
      </c>
      <c r="I42" s="78">
        <v>22598</v>
      </c>
      <c r="J42" s="78">
        <v>0</v>
      </c>
      <c r="K42" s="78">
        <v>-1068</v>
      </c>
      <c r="L42" s="78">
        <v>5235</v>
      </c>
      <c r="M42" s="78"/>
      <c r="N42" s="78">
        <v>-24853</v>
      </c>
      <c r="O42" s="78">
        <f t="shared" si="1"/>
        <v>40652</v>
      </c>
      <c r="P42" s="78">
        <f t="shared" si="2"/>
        <v>389808</v>
      </c>
      <c r="Q42" s="205">
        <v>88018.516026204874</v>
      </c>
      <c r="R42" s="205">
        <v>-24853</v>
      </c>
      <c r="S42" s="205">
        <v>36187</v>
      </c>
      <c r="T42" s="205">
        <v>0</v>
      </c>
      <c r="U42" s="205">
        <v>6355.1640044083761</v>
      </c>
      <c r="V42" s="205">
        <v>25768</v>
      </c>
      <c r="W42" s="205">
        <v>0</v>
      </c>
      <c r="X42" s="205">
        <v>18660</v>
      </c>
      <c r="Y42" s="205">
        <f t="shared" si="3"/>
        <v>62117.164004408376</v>
      </c>
      <c r="Z42" s="205">
        <f t="shared" si="4"/>
        <v>150135.68003061326</v>
      </c>
      <c r="AA42" s="205">
        <f t="shared" si="5"/>
        <v>261137.48397379514</v>
      </c>
      <c r="AB42" s="205">
        <f t="shared" si="6"/>
        <v>-21465.164004408376</v>
      </c>
      <c r="AC42" s="205">
        <f t="shared" si="7"/>
        <v>239672.31996938676</v>
      </c>
      <c r="AE42" s="207">
        <v>259459.67373643952</v>
      </c>
      <c r="AF42" s="207">
        <v>220639.67373643952</v>
      </c>
      <c r="AG42" s="207">
        <v>213874.67373643952</v>
      </c>
      <c r="AH42" s="207">
        <v>267994.67373643955</v>
      </c>
      <c r="AI42" s="205">
        <f t="shared" si="8"/>
        <v>13607</v>
      </c>
      <c r="AJ42" s="205">
        <f t="shared" si="9"/>
        <v>22598</v>
      </c>
      <c r="AK42" s="205">
        <f t="shared" si="10"/>
        <v>-6355.1640044083761</v>
      </c>
      <c r="AL42" s="205" t="s">
        <v>347</v>
      </c>
      <c r="AM42" s="205"/>
      <c r="AN42" s="205">
        <f t="shared" si="11"/>
        <v>0</v>
      </c>
      <c r="AO42" s="205">
        <v>-2448</v>
      </c>
      <c r="AP42" s="205">
        <v>-1014</v>
      </c>
      <c r="AQ42" s="205">
        <v>-2037</v>
      </c>
      <c r="AR42" s="205">
        <v>-175</v>
      </c>
      <c r="AS42" s="205"/>
      <c r="AT42" s="205"/>
      <c r="AU42" s="78">
        <v>-2477</v>
      </c>
      <c r="AV42" s="78">
        <v>3016</v>
      </c>
      <c r="AW42" s="78">
        <v>-10503</v>
      </c>
      <c r="AX42" s="78">
        <v>-2059</v>
      </c>
      <c r="AY42" s="78">
        <v>858</v>
      </c>
      <c r="AZ42" s="78"/>
      <c r="BA42" s="78"/>
      <c r="BB42" s="78">
        <v>-29079</v>
      </c>
      <c r="BC42" s="78">
        <v>36032</v>
      </c>
      <c r="BD42" s="78">
        <v>-25896</v>
      </c>
      <c r="BE42" s="78">
        <v>2026</v>
      </c>
      <c r="BF42" s="78"/>
      <c r="BG42" s="78"/>
      <c r="BH42" s="205">
        <v>59</v>
      </c>
      <c r="BI42" s="205">
        <v>1302</v>
      </c>
      <c r="BJ42" s="205">
        <v>-5154</v>
      </c>
      <c r="BK42" s="205"/>
      <c r="BL42" s="205"/>
      <c r="BM42" s="78">
        <f t="shared" si="12"/>
        <v>-7699.1640044083761</v>
      </c>
      <c r="BN42" s="205" t="s">
        <v>347</v>
      </c>
      <c r="BO42" s="205" t="s">
        <v>347</v>
      </c>
      <c r="BP42" s="205" t="s">
        <v>347</v>
      </c>
      <c r="BQ42" s="205"/>
      <c r="BR42" s="205">
        <v>-22901</v>
      </c>
      <c r="BS42" s="205">
        <v>15837</v>
      </c>
      <c r="BT42" s="78">
        <v>-59142</v>
      </c>
      <c r="BU42" s="205">
        <v>158067.29032258064</v>
      </c>
      <c r="BV42" s="205">
        <v>-219267</v>
      </c>
      <c r="BW42" s="205">
        <v>-16593</v>
      </c>
      <c r="BX42" s="205">
        <f t="shared" si="13"/>
        <v>-143998.70967741936</v>
      </c>
      <c r="BY42" s="78">
        <v>-37549</v>
      </c>
      <c r="BZ42" s="78">
        <v>-37550</v>
      </c>
      <c r="CA42" s="78">
        <v>-37611</v>
      </c>
      <c r="CB42" s="78">
        <v>-30729</v>
      </c>
      <c r="CC42" s="78">
        <v>-833</v>
      </c>
      <c r="CD42" s="78">
        <v>273.29032258064581</v>
      </c>
      <c r="CE42" s="205">
        <f t="shared" si="17"/>
        <v>0</v>
      </c>
      <c r="CF42" s="205">
        <f t="shared" si="14"/>
        <v>6473</v>
      </c>
      <c r="CG42" s="205">
        <v>-713</v>
      </c>
      <c r="CH42" s="205">
        <v>1041</v>
      </c>
      <c r="CI42" s="205">
        <v>-845</v>
      </c>
      <c r="CJ42" s="205">
        <v>-3853</v>
      </c>
      <c r="CK42" s="205">
        <v>-372</v>
      </c>
      <c r="CL42" s="205">
        <v>13</v>
      </c>
      <c r="CM42" s="205">
        <v>-770.29032258064581</v>
      </c>
      <c r="CN42" s="205">
        <v>-762</v>
      </c>
      <c r="CO42" s="205">
        <v>374</v>
      </c>
      <c r="CP42" s="205" t="s">
        <v>150</v>
      </c>
      <c r="CQ42" s="205">
        <f t="shared" si="15"/>
        <v>12360.290322580646</v>
      </c>
      <c r="CR42" s="78">
        <v>2</v>
      </c>
      <c r="CS42" s="78">
        <v>0</v>
      </c>
      <c r="CT42" s="78">
        <v>22</v>
      </c>
      <c r="CU42" s="78">
        <f t="shared" si="16"/>
        <v>24</v>
      </c>
      <c r="CV42" s="78">
        <v>56230</v>
      </c>
      <c r="CW42" s="78">
        <v>50902</v>
      </c>
      <c r="CX42" s="78">
        <v>60336</v>
      </c>
      <c r="CY42" s="78">
        <v>36187</v>
      </c>
      <c r="CZ42" s="78">
        <v>56230</v>
      </c>
      <c r="DA42" s="78"/>
      <c r="DB42" s="78"/>
      <c r="DC42" s="78"/>
      <c r="DD42" s="78"/>
      <c r="DE42" s="78"/>
      <c r="DF42" s="78"/>
      <c r="DG42" s="78">
        <v>43940.433861400248</v>
      </c>
      <c r="DH42" s="78">
        <v>60336</v>
      </c>
      <c r="DI42" s="78">
        <v>36187</v>
      </c>
      <c r="DJ42" s="78">
        <v>56230</v>
      </c>
    </row>
    <row r="43" spans="1:114">
      <c r="A43" s="110" t="s">
        <v>327</v>
      </c>
      <c r="B43" s="108">
        <v>6.0280072001755026E-4</v>
      </c>
      <c r="C43" s="108">
        <v>5.2306996070080334E-4</v>
      </c>
      <c r="D43" s="202">
        <f t="shared" si="0"/>
        <v>-7.9730759316746927E-5</v>
      </c>
      <c r="E43" s="78">
        <v>674684</v>
      </c>
      <c r="F43" s="78">
        <v>-82887</v>
      </c>
      <c r="G43" s="78"/>
      <c r="H43" s="78">
        <v>21174</v>
      </c>
      <c r="I43" s="78">
        <v>35165</v>
      </c>
      <c r="J43" s="78">
        <v>0</v>
      </c>
      <c r="K43" s="78">
        <v>-1661</v>
      </c>
      <c r="L43" s="78">
        <v>8147</v>
      </c>
      <c r="M43" s="78"/>
      <c r="N43" s="78">
        <v>-48024</v>
      </c>
      <c r="O43" s="78">
        <f t="shared" si="1"/>
        <v>-68086</v>
      </c>
      <c r="P43" s="78">
        <f t="shared" si="2"/>
        <v>606598</v>
      </c>
      <c r="Q43" s="205">
        <v>170080.28618416798</v>
      </c>
      <c r="R43" s="205">
        <v>-48024</v>
      </c>
      <c r="S43" s="205">
        <v>90443</v>
      </c>
      <c r="T43" s="205">
        <v>0</v>
      </c>
      <c r="U43" s="205">
        <v>9888.4449846789066</v>
      </c>
      <c r="V43" s="205">
        <v>40099</v>
      </c>
      <c r="W43" s="205">
        <v>0</v>
      </c>
      <c r="X43" s="205">
        <v>-28854</v>
      </c>
      <c r="Y43" s="205">
        <f t="shared" si="3"/>
        <v>63552.444984678907</v>
      </c>
      <c r="Z43" s="205">
        <f t="shared" si="4"/>
        <v>233632.73116884689</v>
      </c>
      <c r="AA43" s="205">
        <f t="shared" si="5"/>
        <v>504603.71381583204</v>
      </c>
      <c r="AB43" s="205">
        <f t="shared" si="6"/>
        <v>-131638.44498467891</v>
      </c>
      <c r="AC43" s="205">
        <f t="shared" si="7"/>
        <v>372965.26883115317</v>
      </c>
      <c r="AE43" s="207">
        <v>407054.57418825873</v>
      </c>
      <c r="AF43" s="207">
        <v>340485.57418825873</v>
      </c>
      <c r="AG43" s="207">
        <v>325843.57418825873</v>
      </c>
      <c r="AH43" s="207">
        <v>426387.57418825873</v>
      </c>
      <c r="AI43" s="205">
        <f t="shared" si="8"/>
        <v>21174</v>
      </c>
      <c r="AJ43" s="205">
        <f t="shared" si="9"/>
        <v>35165</v>
      </c>
      <c r="AK43" s="205">
        <f t="shared" si="10"/>
        <v>-9888.4449846789066</v>
      </c>
      <c r="AL43" s="205" t="s">
        <v>347</v>
      </c>
      <c r="AM43" s="205"/>
      <c r="AN43" s="205">
        <f t="shared" si="11"/>
        <v>0</v>
      </c>
      <c r="AO43" s="205">
        <v>-3809</v>
      </c>
      <c r="AP43" s="205">
        <v>-1577</v>
      </c>
      <c r="AQ43" s="205">
        <v>-3169</v>
      </c>
      <c r="AR43" s="205">
        <v>-272</v>
      </c>
      <c r="AS43" s="205"/>
      <c r="AT43" s="205"/>
      <c r="AU43" s="78">
        <v>-3855</v>
      </c>
      <c r="AV43" s="78">
        <v>4693</v>
      </c>
      <c r="AW43" s="78">
        <v>-16344</v>
      </c>
      <c r="AX43" s="78">
        <v>-3205</v>
      </c>
      <c r="AY43" s="78">
        <v>1336</v>
      </c>
      <c r="AZ43" s="78"/>
      <c r="BA43" s="78"/>
      <c r="BB43" s="78">
        <v>-20133</v>
      </c>
      <c r="BC43" s="78">
        <v>13402</v>
      </c>
      <c r="BD43" s="78">
        <v>-5206</v>
      </c>
      <c r="BE43" s="78">
        <v>-12040</v>
      </c>
      <c r="BF43" s="78"/>
      <c r="BG43" s="78"/>
      <c r="BH43" s="205">
        <v>91</v>
      </c>
      <c r="BI43" s="205">
        <v>2026</v>
      </c>
      <c r="BJ43" s="205">
        <v>-8020</v>
      </c>
      <c r="BK43" s="205"/>
      <c r="BL43" s="205"/>
      <c r="BM43" s="78">
        <f t="shared" si="12"/>
        <v>-9631.4449846789066</v>
      </c>
      <c r="BN43" s="205" t="s">
        <v>347</v>
      </c>
      <c r="BO43" s="205" t="s">
        <v>347</v>
      </c>
      <c r="BP43" s="205" t="s">
        <v>347</v>
      </c>
      <c r="BQ43" s="205"/>
      <c r="BR43" s="205">
        <v>-35640</v>
      </c>
      <c r="BS43" s="205">
        <v>24646</v>
      </c>
      <c r="BT43" s="78">
        <v>-92033</v>
      </c>
      <c r="BU43" s="205">
        <v>54945</v>
      </c>
      <c r="BV43" s="205">
        <v>-159773.71612903225</v>
      </c>
      <c r="BW43" s="205">
        <v>-25820</v>
      </c>
      <c r="BX43" s="205">
        <f t="shared" si="13"/>
        <v>-233675.71612903225</v>
      </c>
      <c r="BY43" s="78">
        <v>-56082</v>
      </c>
      <c r="BZ43" s="78">
        <v>-56081</v>
      </c>
      <c r="CA43" s="78">
        <v>-56175</v>
      </c>
      <c r="CB43" s="78">
        <v>-50491</v>
      </c>
      <c r="CC43" s="78">
        <v>-13746</v>
      </c>
      <c r="CD43" s="78">
        <v>-1100.7161290322547</v>
      </c>
      <c r="CE43" s="205">
        <f t="shared" si="17"/>
        <v>0</v>
      </c>
      <c r="CF43" s="205">
        <f t="shared" si="14"/>
        <v>-54033</v>
      </c>
      <c r="CG43" s="205">
        <v>2350</v>
      </c>
      <c r="CH43" s="205">
        <v>-3433</v>
      </c>
      <c r="CI43" s="205">
        <v>2788</v>
      </c>
      <c r="CJ43" s="205">
        <v>12704</v>
      </c>
      <c r="CK43" s="205">
        <v>1225</v>
      </c>
      <c r="CL43" s="205">
        <v>-42</v>
      </c>
      <c r="CM43" s="205">
        <v>2540.6129032258068</v>
      </c>
      <c r="CN43" s="205">
        <v>2511.9032258064508</v>
      </c>
      <c r="CO43" s="205">
        <v>-1234.7999999999993</v>
      </c>
      <c r="CP43" s="205" t="s">
        <v>150</v>
      </c>
      <c r="CQ43" s="205">
        <f t="shared" si="15"/>
        <v>-73442.716129032255</v>
      </c>
      <c r="CR43" s="78">
        <v>1</v>
      </c>
      <c r="CS43" s="78">
        <v>0</v>
      </c>
      <c r="CT43" s="78">
        <v>39</v>
      </c>
      <c r="CU43" s="78">
        <f t="shared" si="16"/>
        <v>40</v>
      </c>
      <c r="CV43" s="78">
        <v>92974</v>
      </c>
      <c r="CW43" s="78">
        <v>95197</v>
      </c>
      <c r="CX43" s="78">
        <v>97361</v>
      </c>
      <c r="CY43" s="78">
        <v>90443</v>
      </c>
      <c r="CZ43" s="78">
        <v>92974</v>
      </c>
      <c r="DA43" s="78"/>
      <c r="DB43" s="78"/>
      <c r="DC43" s="78"/>
      <c r="DD43" s="78"/>
      <c r="DE43" s="78"/>
      <c r="DF43" s="78"/>
      <c r="DG43" s="78">
        <v>82177.468121168495</v>
      </c>
      <c r="DH43" s="78">
        <v>97361</v>
      </c>
      <c r="DI43" s="78">
        <v>90443</v>
      </c>
      <c r="DJ43" s="78">
        <v>92974</v>
      </c>
    </row>
    <row r="44" spans="1:114">
      <c r="A44" s="110" t="s">
        <v>328</v>
      </c>
      <c r="B44" s="108">
        <v>3.0574255798484286E-4</v>
      </c>
      <c r="C44" s="108">
        <v>2.9340389453670016E-4</v>
      </c>
      <c r="D44" s="202">
        <f t="shared" si="0"/>
        <v>-1.2338663448142699E-5</v>
      </c>
      <c r="E44" s="78">
        <v>342202</v>
      </c>
      <c r="F44" s="78">
        <v>-12827</v>
      </c>
      <c r="G44" s="78"/>
      <c r="H44" s="78">
        <v>11877</v>
      </c>
      <c r="I44" s="78">
        <v>19725</v>
      </c>
      <c r="J44" s="78">
        <v>0</v>
      </c>
      <c r="K44" s="78">
        <v>-932</v>
      </c>
      <c r="L44" s="78">
        <v>4570</v>
      </c>
      <c r="M44" s="78"/>
      <c r="N44" s="78">
        <v>-24358</v>
      </c>
      <c r="O44" s="78">
        <f t="shared" si="1"/>
        <v>-1945</v>
      </c>
      <c r="P44" s="78">
        <f t="shared" si="2"/>
        <v>340257</v>
      </c>
      <c r="Q44" s="205">
        <v>86265.289425291179</v>
      </c>
      <c r="R44" s="205">
        <v>-24358</v>
      </c>
      <c r="S44" s="205">
        <v>9778</v>
      </c>
      <c r="T44" s="205">
        <v>0</v>
      </c>
      <c r="U44" s="205">
        <v>5546.5202633352019</v>
      </c>
      <c r="V44" s="205">
        <v>22492</v>
      </c>
      <c r="W44" s="205">
        <v>0</v>
      </c>
      <c r="X44" s="205">
        <v>31327</v>
      </c>
      <c r="Y44" s="205">
        <f t="shared" si="3"/>
        <v>44785.520263335202</v>
      </c>
      <c r="Z44" s="205">
        <f t="shared" si="4"/>
        <v>131050.80968862638</v>
      </c>
      <c r="AA44" s="205">
        <f t="shared" si="5"/>
        <v>255936.71057470882</v>
      </c>
      <c r="AB44" s="205">
        <f t="shared" si="6"/>
        <v>-46730.520263335202</v>
      </c>
      <c r="AC44" s="205">
        <f t="shared" si="7"/>
        <v>209206.19031137362</v>
      </c>
      <c r="AE44" s="207">
        <v>224070.33990974969</v>
      </c>
      <c r="AF44" s="207">
        <v>195271.33990974969</v>
      </c>
      <c r="AG44" s="207">
        <v>192734.33990974969</v>
      </c>
      <c r="AH44" s="207">
        <v>227738.33990974969</v>
      </c>
      <c r="AI44" s="205">
        <f t="shared" si="8"/>
        <v>11877</v>
      </c>
      <c r="AJ44" s="205">
        <f t="shared" si="9"/>
        <v>19725</v>
      </c>
      <c r="AK44" s="205">
        <f t="shared" si="10"/>
        <v>-5546.5202633352019</v>
      </c>
      <c r="AL44" s="205" t="s">
        <v>347</v>
      </c>
      <c r="AM44" s="205"/>
      <c r="AN44" s="205">
        <f t="shared" si="11"/>
        <v>0</v>
      </c>
      <c r="AO44" s="205">
        <v>-2136</v>
      </c>
      <c r="AP44" s="205">
        <v>-885</v>
      </c>
      <c r="AQ44" s="205">
        <v>-1778</v>
      </c>
      <c r="AR44" s="205">
        <v>-153</v>
      </c>
      <c r="AS44" s="205"/>
      <c r="AT44" s="205"/>
      <c r="AU44" s="78">
        <v>-2163</v>
      </c>
      <c r="AV44" s="78">
        <v>2633</v>
      </c>
      <c r="AW44" s="78">
        <v>-9167</v>
      </c>
      <c r="AX44" s="78">
        <v>-1798</v>
      </c>
      <c r="AY44" s="78">
        <v>749</v>
      </c>
      <c r="AZ44" s="78"/>
      <c r="BA44" s="78"/>
      <c r="BB44" s="78">
        <v>-58443</v>
      </c>
      <c r="BC44" s="78">
        <v>45574</v>
      </c>
      <c r="BD44" s="78">
        <v>57</v>
      </c>
      <c r="BE44" s="78">
        <v>-7731</v>
      </c>
      <c r="BF44" s="78"/>
      <c r="BG44" s="78"/>
      <c r="BH44" s="205">
        <v>51</v>
      </c>
      <c r="BI44" s="205">
        <v>1136</v>
      </c>
      <c r="BJ44" s="205">
        <v>-4498</v>
      </c>
      <c r="BK44" s="205"/>
      <c r="BL44" s="205"/>
      <c r="BM44" s="78">
        <f t="shared" si="12"/>
        <v>-12496.520263335202</v>
      </c>
      <c r="BN44" s="205" t="s">
        <v>347</v>
      </c>
      <c r="BO44" s="205" t="s">
        <v>347</v>
      </c>
      <c r="BP44" s="205" t="s">
        <v>347</v>
      </c>
      <c r="BQ44" s="205"/>
      <c r="BR44" s="205">
        <v>-19990</v>
      </c>
      <c r="BS44" s="205">
        <v>13824</v>
      </c>
      <c r="BT44" s="78">
        <v>-51624</v>
      </c>
      <c r="BU44" s="205">
        <v>187094</v>
      </c>
      <c r="BV44" s="205">
        <v>-261508.51612903224</v>
      </c>
      <c r="BW44" s="205">
        <v>-14482</v>
      </c>
      <c r="BX44" s="205">
        <f t="shared" si="13"/>
        <v>-146686.51612903224</v>
      </c>
      <c r="BY44" s="78">
        <v>-38552</v>
      </c>
      <c r="BZ44" s="78">
        <v>-38551</v>
      </c>
      <c r="CA44" s="78">
        <v>-38600</v>
      </c>
      <c r="CB44" s="78">
        <v>-25991</v>
      </c>
      <c r="CC44" s="78">
        <v>-4282</v>
      </c>
      <c r="CD44" s="78">
        <v>-710.5161290322576</v>
      </c>
      <c r="CE44" s="205">
        <f t="shared" si="17"/>
        <v>0</v>
      </c>
      <c r="CF44" s="205">
        <f t="shared" si="14"/>
        <v>-44154</v>
      </c>
      <c r="CG44" s="205">
        <v>364</v>
      </c>
      <c r="CH44" s="205">
        <v>-532</v>
      </c>
      <c r="CI44" s="205">
        <v>432</v>
      </c>
      <c r="CJ44" s="205">
        <v>1966</v>
      </c>
      <c r="CK44" s="205">
        <v>190</v>
      </c>
      <c r="CL44" s="205">
        <v>-6</v>
      </c>
      <c r="CM44" s="205">
        <v>392.77419354838639</v>
      </c>
      <c r="CN44" s="205">
        <v>388.7419354838712</v>
      </c>
      <c r="CO44" s="205">
        <v>-191</v>
      </c>
      <c r="CP44" s="205" t="s">
        <v>150</v>
      </c>
      <c r="CQ44" s="205">
        <f t="shared" si="15"/>
        <v>-47158.516129032258</v>
      </c>
      <c r="CR44" s="78">
        <v>2</v>
      </c>
      <c r="CS44" s="78">
        <v>0</v>
      </c>
      <c r="CT44" s="78">
        <v>8</v>
      </c>
      <c r="CU44" s="78">
        <f t="shared" si="16"/>
        <v>10</v>
      </c>
      <c r="CV44" s="78">
        <v>31897</v>
      </c>
      <c r="CW44" s="78">
        <v>46982</v>
      </c>
      <c r="CX44" s="78">
        <v>51976</v>
      </c>
      <c r="CY44" s="78">
        <v>9778</v>
      </c>
      <c r="CZ44" s="78">
        <v>31897</v>
      </c>
      <c r="DA44" s="78"/>
      <c r="DB44" s="78"/>
      <c r="DC44" s="78"/>
      <c r="DD44" s="78"/>
      <c r="DE44" s="78"/>
      <c r="DF44" s="78"/>
      <c r="DG44" s="78">
        <v>40556.549127270169</v>
      </c>
      <c r="DH44" s="78">
        <v>51976</v>
      </c>
      <c r="DI44" s="78">
        <v>9778</v>
      </c>
      <c r="DJ44" s="78">
        <v>31897</v>
      </c>
    </row>
    <row r="45" spans="1:114">
      <c r="A45" s="110" t="s">
        <v>329</v>
      </c>
      <c r="B45" s="108">
        <v>3.1059581300665358E-4</v>
      </c>
      <c r="C45" s="108">
        <v>3.2535903880629943E-4</v>
      </c>
      <c r="D45" s="202">
        <f t="shared" si="0"/>
        <v>1.4763225799645848E-5</v>
      </c>
      <c r="E45" s="78">
        <v>347634</v>
      </c>
      <c r="F45" s="78">
        <v>15348</v>
      </c>
      <c r="G45" s="78"/>
      <c r="H45" s="78">
        <v>13171</v>
      </c>
      <c r="I45" s="78">
        <v>21873</v>
      </c>
      <c r="J45" s="78">
        <v>0</v>
      </c>
      <c r="K45" s="78">
        <v>-1033</v>
      </c>
      <c r="L45" s="78">
        <v>5067</v>
      </c>
      <c r="M45" s="78"/>
      <c r="N45" s="78">
        <v>-24745</v>
      </c>
      <c r="O45" s="78">
        <f t="shared" si="1"/>
        <v>29681</v>
      </c>
      <c r="P45" s="78">
        <f t="shared" si="2"/>
        <v>377315</v>
      </c>
      <c r="Q45" s="205">
        <v>87634.069928785102</v>
      </c>
      <c r="R45" s="205">
        <v>-24745</v>
      </c>
      <c r="S45" s="205">
        <v>46893</v>
      </c>
      <c r="T45" s="205">
        <v>0</v>
      </c>
      <c r="U45" s="205">
        <v>6152.1386931516172</v>
      </c>
      <c r="V45" s="205">
        <v>24942</v>
      </c>
      <c r="W45" s="205">
        <v>0</v>
      </c>
      <c r="X45" s="205">
        <v>4447</v>
      </c>
      <c r="Y45" s="205">
        <f t="shared" si="3"/>
        <v>57689.138693151617</v>
      </c>
      <c r="Z45" s="205">
        <f t="shared" si="4"/>
        <v>145323.20862193673</v>
      </c>
      <c r="AA45" s="205">
        <f t="shared" si="5"/>
        <v>259999.93007121491</v>
      </c>
      <c r="AB45" s="205">
        <f t="shared" si="6"/>
        <v>-28008.138693151617</v>
      </c>
      <c r="AC45" s="205">
        <f t="shared" si="7"/>
        <v>231991.7913780633</v>
      </c>
      <c r="AE45" s="207">
        <v>251478.37752653789</v>
      </c>
      <c r="AF45" s="207">
        <v>212836.37752653789</v>
      </c>
      <c r="AG45" s="207">
        <v>203481.37752653789</v>
      </c>
      <c r="AH45" s="207">
        <v>263610.37752653786</v>
      </c>
      <c r="AI45" s="205">
        <f t="shared" si="8"/>
        <v>13171</v>
      </c>
      <c r="AJ45" s="205">
        <f t="shared" si="9"/>
        <v>21873</v>
      </c>
      <c r="AK45" s="205">
        <f t="shared" si="10"/>
        <v>-6152.1386931516172</v>
      </c>
      <c r="AL45" s="205" t="s">
        <v>347</v>
      </c>
      <c r="AM45" s="205"/>
      <c r="AN45" s="205">
        <f t="shared" si="11"/>
        <v>0</v>
      </c>
      <c r="AO45" s="205">
        <v>-2369</v>
      </c>
      <c r="AP45" s="205">
        <v>-981</v>
      </c>
      <c r="AQ45" s="205">
        <v>-1971</v>
      </c>
      <c r="AR45" s="205">
        <v>-169</v>
      </c>
      <c r="AS45" s="205"/>
      <c r="AT45" s="205"/>
      <c r="AU45" s="78">
        <v>-2398</v>
      </c>
      <c r="AV45" s="78">
        <v>2919</v>
      </c>
      <c r="AW45" s="78">
        <v>-10166</v>
      </c>
      <c r="AX45" s="78">
        <v>-1993</v>
      </c>
      <c r="AY45" s="78">
        <v>831</v>
      </c>
      <c r="AZ45" s="78"/>
      <c r="BA45" s="78"/>
      <c r="BB45" s="78">
        <v>-3401</v>
      </c>
      <c r="BC45" s="78">
        <v>-8132</v>
      </c>
      <c r="BD45" s="78">
        <v>9166</v>
      </c>
      <c r="BE45" s="78">
        <v>2377</v>
      </c>
      <c r="BF45" s="78"/>
      <c r="BG45" s="78"/>
      <c r="BH45" s="205">
        <v>57</v>
      </c>
      <c r="BI45" s="205">
        <v>1260</v>
      </c>
      <c r="BJ45" s="205">
        <v>-4988</v>
      </c>
      <c r="BK45" s="205"/>
      <c r="BL45" s="205"/>
      <c r="BM45" s="78">
        <f t="shared" si="12"/>
        <v>8933.8613068483828</v>
      </c>
      <c r="BN45" s="205" t="s">
        <v>347</v>
      </c>
      <c r="BO45" s="205" t="s">
        <v>347</v>
      </c>
      <c r="BP45" s="205" t="s">
        <v>347</v>
      </c>
      <c r="BQ45" s="205"/>
      <c r="BR45" s="205">
        <v>-22169</v>
      </c>
      <c r="BS45" s="205">
        <v>15330</v>
      </c>
      <c r="BT45" s="78">
        <v>-57246</v>
      </c>
      <c r="BU45" s="205">
        <v>50615.038709677421</v>
      </c>
      <c r="BV45" s="205">
        <v>-46267</v>
      </c>
      <c r="BW45" s="205">
        <v>-16062</v>
      </c>
      <c r="BX45" s="205">
        <f t="shared" si="13"/>
        <v>-75798.961290322579</v>
      </c>
      <c r="BY45" s="78">
        <v>-19958</v>
      </c>
      <c r="BZ45" s="78">
        <v>-19959</v>
      </c>
      <c r="CA45" s="78">
        <v>-20015</v>
      </c>
      <c r="CB45" s="78">
        <v>-18309</v>
      </c>
      <c r="CC45" s="78">
        <v>2145</v>
      </c>
      <c r="CD45" s="78">
        <v>297.0387096774175</v>
      </c>
      <c r="CE45" s="205">
        <f t="shared" si="17"/>
        <v>0</v>
      </c>
      <c r="CF45" s="205">
        <f t="shared" si="14"/>
        <v>10901</v>
      </c>
      <c r="CG45" s="205">
        <v>-435</v>
      </c>
      <c r="CH45" s="205">
        <v>637</v>
      </c>
      <c r="CI45" s="205">
        <v>-517</v>
      </c>
      <c r="CJ45" s="205">
        <v>-2353</v>
      </c>
      <c r="CK45" s="205">
        <v>-228</v>
      </c>
      <c r="CL45" s="205">
        <v>7</v>
      </c>
      <c r="CM45" s="205">
        <v>-470.0645161290322</v>
      </c>
      <c r="CN45" s="205">
        <v>-464.77419354838639</v>
      </c>
      <c r="CO45" s="205">
        <v>227.80000000000018</v>
      </c>
      <c r="CP45" s="205" t="s">
        <v>150</v>
      </c>
      <c r="CQ45" s="205">
        <f t="shared" si="15"/>
        <v>14497.038709677418</v>
      </c>
      <c r="CR45" s="78">
        <v>1</v>
      </c>
      <c r="CS45" s="78">
        <v>0</v>
      </c>
      <c r="CT45" s="78">
        <v>16</v>
      </c>
      <c r="CU45" s="78">
        <f t="shared" si="16"/>
        <v>17</v>
      </c>
      <c r="CV45" s="78">
        <v>42049</v>
      </c>
      <c r="CW45" s="78">
        <v>50065</v>
      </c>
      <c r="CX45" s="78">
        <v>53222</v>
      </c>
      <c r="CY45" s="78">
        <v>46893</v>
      </c>
      <c r="CZ45" s="78">
        <v>42049</v>
      </c>
      <c r="DA45" s="78"/>
      <c r="DB45" s="78"/>
      <c r="DC45" s="78"/>
      <c r="DD45" s="78"/>
      <c r="DE45" s="78"/>
      <c r="DF45" s="78"/>
      <c r="DG45" s="78">
        <v>43217.905411791347</v>
      </c>
      <c r="DH45" s="78">
        <v>53222</v>
      </c>
      <c r="DI45" s="78">
        <v>46893</v>
      </c>
      <c r="DJ45" s="78">
        <v>42049</v>
      </c>
    </row>
    <row r="46" spans="1:114">
      <c r="A46" s="110" t="s">
        <v>330</v>
      </c>
      <c r="B46" s="108">
        <v>3.3498091781340608E-4</v>
      </c>
      <c r="C46" s="108">
        <v>2.9115760086671511E-4</v>
      </c>
      <c r="D46" s="202">
        <f t="shared" si="0"/>
        <v>-4.3823316946690969E-5</v>
      </c>
      <c r="E46" s="78">
        <v>374927</v>
      </c>
      <c r="F46" s="78">
        <v>-45558</v>
      </c>
      <c r="G46" s="78"/>
      <c r="H46" s="78">
        <v>11786</v>
      </c>
      <c r="I46" s="78">
        <v>19575</v>
      </c>
      <c r="J46" s="78">
        <v>0</v>
      </c>
      <c r="K46" s="78">
        <v>-925</v>
      </c>
      <c r="L46" s="78">
        <v>4535</v>
      </c>
      <c r="M46" s="78"/>
      <c r="N46" s="78">
        <v>-26688</v>
      </c>
      <c r="O46" s="78">
        <f t="shared" si="1"/>
        <v>-37275</v>
      </c>
      <c r="P46" s="78">
        <f t="shared" si="2"/>
        <v>337652</v>
      </c>
      <c r="Q46" s="205">
        <v>94514.730176156314</v>
      </c>
      <c r="R46" s="205">
        <v>-26688</v>
      </c>
      <c r="S46" s="205">
        <v>54096</v>
      </c>
      <c r="T46" s="205">
        <v>0</v>
      </c>
      <c r="U46" s="205">
        <v>5505.6078619496984</v>
      </c>
      <c r="V46" s="205">
        <v>22320</v>
      </c>
      <c r="W46" s="205">
        <v>0</v>
      </c>
      <c r="X46" s="205">
        <v>-19701</v>
      </c>
      <c r="Y46" s="205">
        <f t="shared" si="3"/>
        <v>35532.607861949698</v>
      </c>
      <c r="Z46" s="205">
        <f t="shared" si="4"/>
        <v>130047.33803810601</v>
      </c>
      <c r="AA46" s="205">
        <f t="shared" si="5"/>
        <v>280412.26982384367</v>
      </c>
      <c r="AB46" s="205">
        <f t="shared" si="6"/>
        <v>-72807.607861949698</v>
      </c>
      <c r="AC46" s="205">
        <f t="shared" si="7"/>
        <v>207604.66196189396</v>
      </c>
      <c r="AE46" s="207">
        <v>223443.66083932674</v>
      </c>
      <c r="AF46" s="207">
        <v>192412.66083932674</v>
      </c>
      <c r="AG46" s="207">
        <v>186007.66083932674</v>
      </c>
      <c r="AH46" s="207">
        <v>231948.66083932674</v>
      </c>
      <c r="AI46" s="205">
        <f t="shared" si="8"/>
        <v>11786</v>
      </c>
      <c r="AJ46" s="205">
        <f t="shared" si="9"/>
        <v>19575</v>
      </c>
      <c r="AK46" s="205">
        <f t="shared" si="10"/>
        <v>-5505.6078619496984</v>
      </c>
      <c r="AL46" s="205" t="s">
        <v>347</v>
      </c>
      <c r="AM46" s="205"/>
      <c r="AN46" s="205">
        <f t="shared" si="11"/>
        <v>0</v>
      </c>
      <c r="AO46" s="205">
        <v>-2120</v>
      </c>
      <c r="AP46" s="205">
        <v>-878</v>
      </c>
      <c r="AQ46" s="205">
        <v>-1764</v>
      </c>
      <c r="AR46" s="205">
        <v>-152</v>
      </c>
      <c r="AS46" s="205"/>
      <c r="AT46" s="205"/>
      <c r="AU46" s="78">
        <v>-2146</v>
      </c>
      <c r="AV46" s="78">
        <v>2613</v>
      </c>
      <c r="AW46" s="78">
        <v>-9097</v>
      </c>
      <c r="AX46" s="78">
        <v>-1784</v>
      </c>
      <c r="AY46" s="78">
        <v>743</v>
      </c>
      <c r="AZ46" s="78"/>
      <c r="BA46" s="78"/>
      <c r="BB46" s="78">
        <v>-19183</v>
      </c>
      <c r="BC46" s="78">
        <v>-348</v>
      </c>
      <c r="BD46" s="78">
        <v>-5934</v>
      </c>
      <c r="BE46" s="78">
        <v>-5988</v>
      </c>
      <c r="BF46" s="78"/>
      <c r="BG46" s="78"/>
      <c r="BH46" s="205">
        <v>51</v>
      </c>
      <c r="BI46" s="205">
        <v>1128</v>
      </c>
      <c r="BJ46" s="205">
        <v>-4464</v>
      </c>
      <c r="BK46" s="205"/>
      <c r="BL46" s="205"/>
      <c r="BM46" s="78">
        <f t="shared" si="12"/>
        <v>-23467.607861949698</v>
      </c>
      <c r="BN46" s="205" t="s">
        <v>347</v>
      </c>
      <c r="BO46" s="205" t="s">
        <v>347</v>
      </c>
      <c r="BP46" s="205" t="s">
        <v>347</v>
      </c>
      <c r="BQ46" s="205"/>
      <c r="BR46" s="205">
        <v>-19839</v>
      </c>
      <c r="BS46" s="205">
        <v>13719</v>
      </c>
      <c r="BT46" s="78">
        <v>-51228</v>
      </c>
      <c r="BU46" s="205">
        <v>0</v>
      </c>
      <c r="BV46" s="205">
        <v>-129788.26451612903</v>
      </c>
      <c r="BW46" s="205">
        <v>-14372</v>
      </c>
      <c r="BX46" s="205">
        <f t="shared" si="13"/>
        <v>-201508.26451612904</v>
      </c>
      <c r="BY46" s="78">
        <v>-49323</v>
      </c>
      <c r="BZ46" s="78">
        <v>-49323</v>
      </c>
      <c r="CA46" s="78">
        <v>-49375</v>
      </c>
      <c r="CB46" s="78">
        <v>-44622</v>
      </c>
      <c r="CC46" s="78">
        <v>-8329</v>
      </c>
      <c r="CD46" s="78">
        <v>-536.26451612902747</v>
      </c>
      <c r="CE46" s="205">
        <f t="shared" si="17"/>
        <v>0</v>
      </c>
      <c r="CF46" s="205">
        <f t="shared" si="14"/>
        <v>-25857</v>
      </c>
      <c r="CG46" s="205">
        <v>1292</v>
      </c>
      <c r="CH46" s="205">
        <v>-1886</v>
      </c>
      <c r="CI46" s="205">
        <v>1532</v>
      </c>
      <c r="CJ46" s="205">
        <v>6983</v>
      </c>
      <c r="CK46" s="205">
        <v>674</v>
      </c>
      <c r="CL46" s="205">
        <v>-22</v>
      </c>
      <c r="CM46" s="205">
        <v>1396.5806451612898</v>
      </c>
      <c r="CN46" s="205">
        <v>1380.4838709677424</v>
      </c>
      <c r="CO46" s="205">
        <v>-678.80000000000018</v>
      </c>
      <c r="CP46" s="205" t="s">
        <v>150</v>
      </c>
      <c r="CQ46" s="205">
        <f t="shared" si="15"/>
        <v>-36528.264516129027</v>
      </c>
      <c r="CR46" s="78">
        <v>2</v>
      </c>
      <c r="CS46" s="78">
        <v>1</v>
      </c>
      <c r="CT46" s="78">
        <v>16</v>
      </c>
      <c r="CU46" s="78">
        <f t="shared" si="16"/>
        <v>19</v>
      </c>
      <c r="CV46" s="78">
        <v>49254</v>
      </c>
      <c r="CW46" s="78">
        <v>63524</v>
      </c>
      <c r="CX46" s="78">
        <v>66530</v>
      </c>
      <c r="CY46" s="78">
        <v>54096</v>
      </c>
      <c r="CZ46" s="78">
        <v>49254</v>
      </c>
      <c r="DA46" s="78"/>
      <c r="DB46" s="78"/>
      <c r="DC46" s="78"/>
      <c r="DD46" s="78"/>
      <c r="DE46" s="78"/>
      <c r="DF46" s="78"/>
      <c r="DG46" s="78">
        <v>54836.197410938446</v>
      </c>
      <c r="DH46" s="78">
        <v>66530</v>
      </c>
      <c r="DI46" s="78">
        <v>54096</v>
      </c>
      <c r="DJ46" s="78">
        <v>49254</v>
      </c>
    </row>
    <row r="47" spans="1:114">
      <c r="A47" s="110" t="s">
        <v>331</v>
      </c>
      <c r="B47" s="108">
        <v>4.6630649635461891E-4</v>
      </c>
      <c r="C47" s="108">
        <v>4.689579965270713E-4</v>
      </c>
      <c r="D47" s="202">
        <f t="shared" si="0"/>
        <v>2.6515001724523911E-6</v>
      </c>
      <c r="E47" s="78">
        <v>521913</v>
      </c>
      <c r="F47" s="78">
        <v>2757</v>
      </c>
      <c r="G47" s="78"/>
      <c r="H47" s="78">
        <v>18984</v>
      </c>
      <c r="I47" s="78">
        <v>31526</v>
      </c>
      <c r="J47" s="78">
        <v>0</v>
      </c>
      <c r="K47" s="78">
        <v>-1489</v>
      </c>
      <c r="L47" s="78">
        <v>7304</v>
      </c>
      <c r="M47" s="78"/>
      <c r="N47" s="78">
        <v>-37150</v>
      </c>
      <c r="O47" s="78">
        <f t="shared" si="1"/>
        <v>21932</v>
      </c>
      <c r="P47" s="78">
        <f t="shared" si="2"/>
        <v>543845</v>
      </c>
      <c r="Q47" s="205">
        <v>131568.30628994538</v>
      </c>
      <c r="R47" s="205">
        <v>-37150</v>
      </c>
      <c r="S47" s="205">
        <v>40918</v>
      </c>
      <c r="T47" s="205">
        <v>0</v>
      </c>
      <c r="U47" s="205">
        <v>8865.792597368767</v>
      </c>
      <c r="V47" s="205">
        <v>35950</v>
      </c>
      <c r="W47" s="205">
        <v>0</v>
      </c>
      <c r="X47" s="205">
        <v>29311</v>
      </c>
      <c r="Y47" s="205">
        <f t="shared" si="3"/>
        <v>77894.792597368767</v>
      </c>
      <c r="Z47" s="205">
        <f t="shared" si="4"/>
        <v>209463.09888731415</v>
      </c>
      <c r="AA47" s="205">
        <f t="shared" si="5"/>
        <v>390344.69371005462</v>
      </c>
      <c r="AB47" s="205">
        <f t="shared" si="6"/>
        <v>-55962.792597368767</v>
      </c>
      <c r="AC47" s="205">
        <f t="shared" si="7"/>
        <v>334381.90111268585</v>
      </c>
      <c r="AE47" s="207">
        <v>373064.01691138704</v>
      </c>
      <c r="AF47" s="207">
        <v>298254.01691138704</v>
      </c>
      <c r="AG47" s="207">
        <v>287171.01691138704</v>
      </c>
      <c r="AH47" s="207">
        <v>388953.01691138704</v>
      </c>
      <c r="AI47" s="205">
        <f t="shared" si="8"/>
        <v>18984</v>
      </c>
      <c r="AJ47" s="205">
        <f t="shared" si="9"/>
        <v>31526</v>
      </c>
      <c r="AK47" s="205">
        <f t="shared" si="10"/>
        <v>-8865.792597368767</v>
      </c>
      <c r="AL47" s="205" t="s">
        <v>347</v>
      </c>
      <c r="AM47" s="205"/>
      <c r="AN47" s="205">
        <f t="shared" si="11"/>
        <v>0</v>
      </c>
      <c r="AO47" s="205">
        <v>-3415</v>
      </c>
      <c r="AP47" s="205">
        <v>-1414</v>
      </c>
      <c r="AQ47" s="205">
        <v>-2841</v>
      </c>
      <c r="AR47" s="205">
        <v>-244</v>
      </c>
      <c r="AS47" s="205"/>
      <c r="AT47" s="205"/>
      <c r="AU47" s="78">
        <v>-3456</v>
      </c>
      <c r="AV47" s="78">
        <v>4208</v>
      </c>
      <c r="AW47" s="78">
        <v>-14653</v>
      </c>
      <c r="AX47" s="78">
        <v>-2873</v>
      </c>
      <c r="AY47" s="78">
        <v>1197</v>
      </c>
      <c r="AZ47" s="78"/>
      <c r="BA47" s="78"/>
      <c r="BB47" s="78">
        <v>-17892</v>
      </c>
      <c r="BC47" s="78">
        <v>31281</v>
      </c>
      <c r="BD47" s="78">
        <v>-2175</v>
      </c>
      <c r="BE47" s="78">
        <v>-4248</v>
      </c>
      <c r="BF47" s="78"/>
      <c r="BG47" s="78"/>
      <c r="BH47" s="205">
        <v>82</v>
      </c>
      <c r="BI47" s="205">
        <v>1816</v>
      </c>
      <c r="BJ47" s="205">
        <v>-7190</v>
      </c>
      <c r="BK47" s="205"/>
      <c r="BL47" s="205"/>
      <c r="BM47" s="78">
        <f t="shared" si="12"/>
        <v>19827.207402631233</v>
      </c>
      <c r="BN47" s="205" t="s">
        <v>347</v>
      </c>
      <c r="BO47" s="205" t="s">
        <v>347</v>
      </c>
      <c r="BP47" s="205" t="s">
        <v>347</v>
      </c>
      <c r="BQ47" s="205"/>
      <c r="BR47" s="205">
        <v>-31952</v>
      </c>
      <c r="BS47" s="205">
        <v>22096</v>
      </c>
      <c r="BT47" s="78">
        <v>-82512</v>
      </c>
      <c r="BU47" s="205">
        <v>128250</v>
      </c>
      <c r="BV47" s="205">
        <v>-98784.34193548387</v>
      </c>
      <c r="BW47" s="205">
        <v>-23148</v>
      </c>
      <c r="BX47" s="205">
        <f t="shared" si="13"/>
        <v>-86050.34193548387</v>
      </c>
      <c r="BY47" s="78">
        <v>-21817</v>
      </c>
      <c r="BZ47" s="78">
        <v>-21817</v>
      </c>
      <c r="CA47" s="78">
        <v>-21900</v>
      </c>
      <c r="CB47" s="78">
        <v>-16838</v>
      </c>
      <c r="CC47" s="78">
        <v>-3353</v>
      </c>
      <c r="CD47" s="78">
        <v>-325.34193548386975</v>
      </c>
      <c r="CE47" s="205">
        <f t="shared" si="17"/>
        <v>0</v>
      </c>
      <c r="CF47" s="205">
        <f t="shared" si="14"/>
        <v>-26554</v>
      </c>
      <c r="CG47" s="205">
        <v>-79</v>
      </c>
      <c r="CH47" s="205">
        <v>114</v>
      </c>
      <c r="CI47" s="205">
        <v>-93</v>
      </c>
      <c r="CJ47" s="205">
        <v>-422</v>
      </c>
      <c r="CK47" s="205">
        <v>-40</v>
      </c>
      <c r="CL47" s="205">
        <v>2</v>
      </c>
      <c r="CM47" s="205">
        <v>-84.096774193549209</v>
      </c>
      <c r="CN47" s="205">
        <v>-83.161290322579589</v>
      </c>
      <c r="CO47" s="205">
        <v>41.600000000000364</v>
      </c>
      <c r="CP47" s="205" t="s">
        <v>150</v>
      </c>
      <c r="CQ47" s="205">
        <f t="shared" si="15"/>
        <v>-25910.34193548387</v>
      </c>
      <c r="CR47" s="78">
        <v>4</v>
      </c>
      <c r="CS47" s="78">
        <v>0</v>
      </c>
      <c r="CT47" s="78">
        <v>12</v>
      </c>
      <c r="CU47" s="78">
        <f t="shared" si="16"/>
        <v>16</v>
      </c>
      <c r="CV47" s="78">
        <v>55997</v>
      </c>
      <c r="CW47" s="78">
        <v>48341</v>
      </c>
      <c r="CX47" s="78">
        <v>53658</v>
      </c>
      <c r="CY47" s="78">
        <v>40918</v>
      </c>
      <c r="CZ47" s="78">
        <v>55997</v>
      </c>
      <c r="DA47" s="78"/>
      <c r="DB47" s="78"/>
      <c r="DC47" s="78"/>
      <c r="DD47" s="78"/>
      <c r="DE47" s="78"/>
      <c r="DF47" s="78"/>
      <c r="DG47" s="78">
        <v>41729.686717495366</v>
      </c>
      <c r="DH47" s="78">
        <v>53658</v>
      </c>
      <c r="DI47" s="78">
        <v>40918</v>
      </c>
      <c r="DJ47" s="78">
        <v>55997</v>
      </c>
    </row>
    <row r="48" spans="1:114">
      <c r="A48" s="110" t="s">
        <v>332</v>
      </c>
      <c r="B48" s="108">
        <v>1.1414887975728229E-4</v>
      </c>
      <c r="C48" s="108">
        <v>2.8103505138803777E-4</v>
      </c>
      <c r="D48" s="202">
        <f t="shared" si="0"/>
        <v>1.6688617163075549E-4</v>
      </c>
      <c r="E48" s="78">
        <v>127761</v>
      </c>
      <c r="F48" s="78">
        <v>173491</v>
      </c>
      <c r="G48" s="78"/>
      <c r="H48" s="78">
        <v>11376</v>
      </c>
      <c r="I48" s="78">
        <v>18895</v>
      </c>
      <c r="J48" s="78">
        <v>0</v>
      </c>
      <c r="K48" s="78">
        <v>-893</v>
      </c>
      <c r="L48" s="78">
        <v>4377</v>
      </c>
      <c r="M48" s="78"/>
      <c r="N48" s="78">
        <v>-9094</v>
      </c>
      <c r="O48" s="78">
        <f t="shared" si="1"/>
        <v>198152</v>
      </c>
      <c r="P48" s="78">
        <f t="shared" si="2"/>
        <v>325913</v>
      </c>
      <c r="Q48" s="205">
        <v>32207.045847131012</v>
      </c>
      <c r="R48" s="205">
        <v>-9094</v>
      </c>
      <c r="S48" s="205">
        <v>15381</v>
      </c>
      <c r="T48" s="205">
        <v>0</v>
      </c>
      <c r="U48" s="205">
        <v>5313.9794341016532</v>
      </c>
      <c r="V48" s="205">
        <v>21544</v>
      </c>
      <c r="W48" s="205">
        <v>0</v>
      </c>
      <c r="X48" s="205">
        <v>60174</v>
      </c>
      <c r="Y48" s="205">
        <f t="shared" si="3"/>
        <v>93318.979434101653</v>
      </c>
      <c r="Z48" s="205">
        <f t="shared" si="4"/>
        <v>125526.02528123267</v>
      </c>
      <c r="AA48" s="205">
        <f t="shared" si="5"/>
        <v>95553.954152868988</v>
      </c>
      <c r="AB48" s="205">
        <f t="shared" si="6"/>
        <v>104833.02056589835</v>
      </c>
      <c r="AC48" s="205">
        <f t="shared" si="7"/>
        <v>200386.97471876733</v>
      </c>
      <c r="AE48" s="207">
        <v>219482.96003023081</v>
      </c>
      <c r="AF48" s="207">
        <v>182441.96003023081</v>
      </c>
      <c r="AG48" s="207">
        <v>180291.96003023081</v>
      </c>
      <c r="AH48" s="207">
        <v>222199.96003023081</v>
      </c>
      <c r="AI48" s="205">
        <f t="shared" si="8"/>
        <v>11376</v>
      </c>
      <c r="AJ48" s="205">
        <f t="shared" si="9"/>
        <v>18895</v>
      </c>
      <c r="AK48" s="205">
        <f t="shared" si="10"/>
        <v>-5313.9794341016532</v>
      </c>
      <c r="AL48" s="205" t="s">
        <v>347</v>
      </c>
      <c r="AM48" s="205"/>
      <c r="AN48" s="205">
        <f t="shared" si="11"/>
        <v>0</v>
      </c>
      <c r="AO48" s="205">
        <v>-2046</v>
      </c>
      <c r="AP48" s="205">
        <v>-847</v>
      </c>
      <c r="AQ48" s="205">
        <v>-1703</v>
      </c>
      <c r="AR48" s="205">
        <v>-146</v>
      </c>
      <c r="AS48" s="205"/>
      <c r="AT48" s="205"/>
      <c r="AU48" s="78">
        <v>-2071</v>
      </c>
      <c r="AV48" s="78">
        <v>2521</v>
      </c>
      <c r="AW48" s="78">
        <v>-8781</v>
      </c>
      <c r="AX48" s="78">
        <v>-1722</v>
      </c>
      <c r="AY48" s="78">
        <v>718</v>
      </c>
      <c r="AZ48" s="78"/>
      <c r="BA48" s="78"/>
      <c r="BB48" s="78">
        <v>-3102</v>
      </c>
      <c r="BC48" s="78">
        <v>1322</v>
      </c>
      <c r="BD48" s="78">
        <v>12</v>
      </c>
      <c r="BE48" s="78">
        <v>25237</v>
      </c>
      <c r="BF48" s="78"/>
      <c r="BG48" s="78"/>
      <c r="BH48" s="205">
        <v>49</v>
      </c>
      <c r="BI48" s="205">
        <v>1088</v>
      </c>
      <c r="BJ48" s="205">
        <v>-4309</v>
      </c>
      <c r="BK48" s="205"/>
      <c r="BL48" s="205"/>
      <c r="BM48" s="78">
        <f t="shared" si="12"/>
        <v>31177.020565898347</v>
      </c>
      <c r="BN48" s="205" t="s">
        <v>347</v>
      </c>
      <c r="BO48" s="205" t="s">
        <v>347</v>
      </c>
      <c r="BP48" s="205" t="s">
        <v>347</v>
      </c>
      <c r="BQ48" s="205"/>
      <c r="BR48" s="205">
        <v>-19149</v>
      </c>
      <c r="BS48" s="205">
        <v>13241</v>
      </c>
      <c r="BT48" s="78">
        <v>-49448</v>
      </c>
      <c r="BU48" s="205">
        <v>134177.96774193548</v>
      </c>
      <c r="BV48" s="205">
        <v>-11790</v>
      </c>
      <c r="BW48" s="205">
        <v>-13872</v>
      </c>
      <c r="BX48" s="205">
        <f t="shared" si="13"/>
        <v>53159.967741935485</v>
      </c>
      <c r="BY48" s="78">
        <v>6220</v>
      </c>
      <c r="BZ48" s="78">
        <v>6220</v>
      </c>
      <c r="CA48" s="78">
        <v>6171</v>
      </c>
      <c r="CB48" s="78">
        <v>7678</v>
      </c>
      <c r="CC48" s="78">
        <v>24296</v>
      </c>
      <c r="CD48" s="78">
        <v>2574.9677419354848</v>
      </c>
      <c r="CE48" s="205">
        <f t="shared" si="17"/>
        <v>0</v>
      </c>
      <c r="CF48" s="205">
        <f t="shared" si="14"/>
        <v>113317</v>
      </c>
      <c r="CG48" s="205">
        <v>-4919</v>
      </c>
      <c r="CH48" s="205">
        <v>7186</v>
      </c>
      <c r="CI48" s="205">
        <v>-5833</v>
      </c>
      <c r="CJ48" s="205">
        <v>-26594</v>
      </c>
      <c r="CK48" s="205">
        <v>-2566</v>
      </c>
      <c r="CL48" s="205">
        <v>87</v>
      </c>
      <c r="CM48" s="205">
        <v>-5317.354838709678</v>
      </c>
      <c r="CN48" s="205">
        <v>-5256.6129032258068</v>
      </c>
      <c r="CO48" s="205">
        <v>2585</v>
      </c>
      <c r="CP48" s="205" t="s">
        <v>150</v>
      </c>
      <c r="CQ48" s="205">
        <f t="shared" si="15"/>
        <v>153944.96774193548</v>
      </c>
      <c r="CR48" s="78">
        <v>2</v>
      </c>
      <c r="CS48" s="78">
        <v>0</v>
      </c>
      <c r="CT48" s="78">
        <v>9</v>
      </c>
      <c r="CU48" s="78">
        <f t="shared" si="16"/>
        <v>11</v>
      </c>
      <c r="CV48" s="78">
        <v>15595</v>
      </c>
      <c r="CW48" s="78">
        <v>18359</v>
      </c>
      <c r="CX48" s="78">
        <v>17567</v>
      </c>
      <c r="CY48" s="78">
        <v>15381</v>
      </c>
      <c r="CZ48" s="78">
        <v>15595</v>
      </c>
      <c r="DA48" s="78"/>
      <c r="DB48" s="78"/>
      <c r="DC48" s="78"/>
      <c r="DD48" s="78"/>
      <c r="DE48" s="78"/>
      <c r="DF48" s="78"/>
      <c r="DG48" s="78">
        <v>15848.147916809696</v>
      </c>
      <c r="DH48" s="78">
        <v>17567</v>
      </c>
      <c r="DI48" s="78">
        <v>15381</v>
      </c>
      <c r="DJ48" s="78">
        <v>15595</v>
      </c>
    </row>
    <row r="49" spans="1:114">
      <c r="A49" s="110" t="s">
        <v>333</v>
      </c>
      <c r="B49" s="108">
        <v>4.4254859792218731E-4</v>
      </c>
      <c r="C49" s="108">
        <v>4.2092525322604354E-4</v>
      </c>
      <c r="D49" s="202">
        <f t="shared" si="0"/>
        <v>-2.1623344696143772E-5</v>
      </c>
      <c r="E49" s="78">
        <v>495322</v>
      </c>
      <c r="F49" s="78">
        <v>-22479</v>
      </c>
      <c r="G49" s="78"/>
      <c r="H49" s="78">
        <v>17039</v>
      </c>
      <c r="I49" s="78">
        <v>28298</v>
      </c>
      <c r="J49" s="78">
        <v>0</v>
      </c>
      <c r="K49" s="78">
        <v>-1337</v>
      </c>
      <c r="L49" s="78">
        <v>6556</v>
      </c>
      <c r="M49" s="78"/>
      <c r="N49" s="78">
        <v>-35257</v>
      </c>
      <c r="O49" s="78">
        <f t="shared" si="1"/>
        <v>-7180</v>
      </c>
      <c r="P49" s="78">
        <f t="shared" si="2"/>
        <v>488142</v>
      </c>
      <c r="Q49" s="205">
        <v>124864.54012526445</v>
      </c>
      <c r="R49" s="205">
        <v>-35257</v>
      </c>
      <c r="S49" s="205">
        <v>42094</v>
      </c>
      <c r="T49" s="205">
        <v>0</v>
      </c>
      <c r="U49" s="205">
        <v>7957.9528839412378</v>
      </c>
      <c r="V49" s="205">
        <v>32268</v>
      </c>
      <c r="W49" s="205">
        <v>0</v>
      </c>
      <c r="X49" s="205">
        <v>16081</v>
      </c>
      <c r="Y49" s="205">
        <f t="shared" si="3"/>
        <v>63143.952883941238</v>
      </c>
      <c r="Z49" s="205">
        <f t="shared" si="4"/>
        <v>188008.49300920567</v>
      </c>
      <c r="AA49" s="205">
        <f t="shared" si="5"/>
        <v>370457.45987473556</v>
      </c>
      <c r="AB49" s="205">
        <f t="shared" si="6"/>
        <v>-70323.952883941238</v>
      </c>
      <c r="AC49" s="205">
        <f t="shared" si="7"/>
        <v>300133.50699079433</v>
      </c>
      <c r="AE49" s="207">
        <v>331305.13811684999</v>
      </c>
      <c r="AF49" s="207">
        <v>271059.13811684999</v>
      </c>
      <c r="AG49" s="207">
        <v>263292.13811684999</v>
      </c>
      <c r="AH49" s="207">
        <v>341816.13811684999</v>
      </c>
      <c r="AI49" s="205">
        <f t="shared" si="8"/>
        <v>17039</v>
      </c>
      <c r="AJ49" s="205">
        <f t="shared" si="9"/>
        <v>28298</v>
      </c>
      <c r="AK49" s="205">
        <f t="shared" si="10"/>
        <v>-7957.9528839412378</v>
      </c>
      <c r="AL49" s="205" t="s">
        <v>347</v>
      </c>
      <c r="AM49" s="205"/>
      <c r="AN49" s="205">
        <f t="shared" si="11"/>
        <v>0</v>
      </c>
      <c r="AO49" s="205">
        <v>-3065</v>
      </c>
      <c r="AP49" s="205">
        <v>-1269</v>
      </c>
      <c r="AQ49" s="205">
        <v>-2550</v>
      </c>
      <c r="AR49" s="205">
        <v>-219</v>
      </c>
      <c r="AS49" s="205"/>
      <c r="AT49" s="205"/>
      <c r="AU49" s="78">
        <v>-3102</v>
      </c>
      <c r="AV49" s="78">
        <v>3777</v>
      </c>
      <c r="AW49" s="78">
        <v>-13152</v>
      </c>
      <c r="AX49" s="78">
        <v>-2579</v>
      </c>
      <c r="AY49" s="78">
        <v>1075</v>
      </c>
      <c r="AZ49" s="78"/>
      <c r="BA49" s="78"/>
      <c r="BB49" s="78">
        <v>-27302</v>
      </c>
      <c r="BC49" s="78">
        <v>45135</v>
      </c>
      <c r="BD49" s="78">
        <v>-10799</v>
      </c>
      <c r="BE49" s="78">
        <v>-7184</v>
      </c>
      <c r="BF49" s="78"/>
      <c r="BG49" s="78"/>
      <c r="BH49" s="205">
        <v>73</v>
      </c>
      <c r="BI49" s="205">
        <v>1630</v>
      </c>
      <c r="BJ49" s="205">
        <v>-6454</v>
      </c>
      <c r="BK49" s="205"/>
      <c r="BL49" s="205"/>
      <c r="BM49" s="78">
        <f t="shared" si="12"/>
        <v>11394.047116058762</v>
      </c>
      <c r="BN49" s="205" t="s">
        <v>347</v>
      </c>
      <c r="BO49" s="205" t="s">
        <v>347</v>
      </c>
      <c r="BP49" s="205" t="s">
        <v>347</v>
      </c>
      <c r="BQ49" s="205"/>
      <c r="BR49" s="205">
        <v>-28681</v>
      </c>
      <c r="BS49" s="205">
        <v>19832</v>
      </c>
      <c r="BT49" s="78">
        <v>-74061</v>
      </c>
      <c r="BU49" s="205">
        <v>185055</v>
      </c>
      <c r="BV49" s="205">
        <v>-185744.0193548387</v>
      </c>
      <c r="BW49" s="205">
        <v>-20777</v>
      </c>
      <c r="BX49" s="205">
        <f t="shared" si="13"/>
        <v>-104376.0193548387</v>
      </c>
      <c r="BY49" s="78">
        <v>-25985</v>
      </c>
      <c r="BZ49" s="78">
        <v>-25984</v>
      </c>
      <c r="CA49" s="78">
        <v>-26059</v>
      </c>
      <c r="CB49" s="78">
        <v>-19268</v>
      </c>
      <c r="CC49" s="78">
        <v>-6444</v>
      </c>
      <c r="CD49" s="78">
        <v>-636.01935483871057</v>
      </c>
      <c r="CE49" s="205">
        <f t="shared" si="17"/>
        <v>0</v>
      </c>
      <c r="CF49" s="205">
        <f t="shared" si="14"/>
        <v>-38560</v>
      </c>
      <c r="CG49" s="205">
        <v>637</v>
      </c>
      <c r="CH49" s="205">
        <v>-931</v>
      </c>
      <c r="CI49" s="205">
        <v>756</v>
      </c>
      <c r="CJ49" s="205">
        <v>3446</v>
      </c>
      <c r="CK49" s="205">
        <v>332</v>
      </c>
      <c r="CL49" s="205">
        <v>-12</v>
      </c>
      <c r="CM49" s="205">
        <v>688.5483870967746</v>
      </c>
      <c r="CN49" s="205">
        <v>680.8709677419356</v>
      </c>
      <c r="CO49" s="205">
        <v>-334.39999999999964</v>
      </c>
      <c r="CP49" s="205" t="s">
        <v>150</v>
      </c>
      <c r="CQ49" s="205">
        <f t="shared" si="15"/>
        <v>-43823.019354838711</v>
      </c>
      <c r="CR49" s="78">
        <v>3</v>
      </c>
      <c r="CS49" s="78">
        <v>0</v>
      </c>
      <c r="CT49" s="78">
        <v>19</v>
      </c>
      <c r="CU49" s="78">
        <f t="shared" si="16"/>
        <v>22</v>
      </c>
      <c r="CV49" s="78">
        <v>62561</v>
      </c>
      <c r="CW49" s="78">
        <v>55383</v>
      </c>
      <c r="CX49" s="78">
        <v>58728</v>
      </c>
      <c r="CY49" s="78">
        <v>42094</v>
      </c>
      <c r="CZ49" s="78">
        <v>62561</v>
      </c>
      <c r="DA49" s="78"/>
      <c r="DB49" s="78"/>
      <c r="DC49" s="78"/>
      <c r="DD49" s="78"/>
      <c r="DE49" s="78"/>
      <c r="DF49" s="78"/>
      <c r="DG49" s="78">
        <v>47808.593936307603</v>
      </c>
      <c r="DH49" s="78">
        <v>58728</v>
      </c>
      <c r="DI49" s="78">
        <v>42094</v>
      </c>
      <c r="DJ49" s="78">
        <v>62561</v>
      </c>
    </row>
    <row r="50" spans="1:114">
      <c r="A50" s="110" t="s">
        <v>334</v>
      </c>
      <c r="B50" s="108">
        <v>1.4580939981488245E-4</v>
      </c>
      <c r="C50" s="108">
        <v>1.312447736862706E-4</v>
      </c>
      <c r="D50" s="202">
        <f t="shared" si="0"/>
        <v>-1.4564626128611854E-5</v>
      </c>
      <c r="E50" s="78">
        <v>163197</v>
      </c>
      <c r="F50" s="78">
        <v>-15141</v>
      </c>
      <c r="G50" s="78"/>
      <c r="H50" s="78">
        <v>5313</v>
      </c>
      <c r="I50" s="78">
        <v>8823</v>
      </c>
      <c r="J50" s="78">
        <v>0</v>
      </c>
      <c r="K50" s="78">
        <v>-417</v>
      </c>
      <c r="L50" s="78">
        <v>2044</v>
      </c>
      <c r="M50" s="78"/>
      <c r="N50" s="78">
        <v>-11616</v>
      </c>
      <c r="O50" s="78">
        <f t="shared" si="1"/>
        <v>-10994</v>
      </c>
      <c r="P50" s="78">
        <f t="shared" si="2"/>
        <v>152203</v>
      </c>
      <c r="Q50" s="205">
        <v>41140.472469354412</v>
      </c>
      <c r="R50" s="205">
        <v>-11616</v>
      </c>
      <c r="S50" s="205">
        <v>23196</v>
      </c>
      <c r="T50" s="205">
        <v>0</v>
      </c>
      <c r="U50" s="205">
        <v>2481.2245360808229</v>
      </c>
      <c r="V50" s="205">
        <v>10061</v>
      </c>
      <c r="W50" s="205">
        <v>0</v>
      </c>
      <c r="X50" s="205">
        <v>-6641</v>
      </c>
      <c r="Y50" s="205">
        <f t="shared" si="3"/>
        <v>17481.224536080823</v>
      </c>
      <c r="Z50" s="205">
        <f t="shared" si="4"/>
        <v>58621.697005435235</v>
      </c>
      <c r="AA50" s="205">
        <f t="shared" si="5"/>
        <v>122056.52753064559</v>
      </c>
      <c r="AB50" s="205">
        <f t="shared" si="6"/>
        <v>-28475.224536080823</v>
      </c>
      <c r="AC50" s="205">
        <f t="shared" si="7"/>
        <v>93581.302994564758</v>
      </c>
      <c r="AE50" s="207">
        <v>105703.71192152883</v>
      </c>
      <c r="AF50" s="207">
        <v>82202.711921528826</v>
      </c>
      <c r="AG50" s="207">
        <v>78479.711921528826</v>
      </c>
      <c r="AH50" s="207">
        <v>110815.71192152883</v>
      </c>
      <c r="AI50" s="205">
        <f t="shared" si="8"/>
        <v>5313</v>
      </c>
      <c r="AJ50" s="205">
        <f t="shared" si="9"/>
        <v>8823</v>
      </c>
      <c r="AK50" s="205">
        <f t="shared" si="10"/>
        <v>-2481.2245360808229</v>
      </c>
      <c r="AL50" s="205" t="s">
        <v>347</v>
      </c>
      <c r="AM50" s="205"/>
      <c r="AN50" s="205">
        <f t="shared" si="11"/>
        <v>0</v>
      </c>
      <c r="AO50" s="205">
        <v>-956</v>
      </c>
      <c r="AP50" s="205">
        <v>-396</v>
      </c>
      <c r="AQ50" s="205">
        <v>-795</v>
      </c>
      <c r="AR50" s="205">
        <v>-68</v>
      </c>
      <c r="AS50" s="205"/>
      <c r="AT50" s="205"/>
      <c r="AU50" s="78">
        <v>-967</v>
      </c>
      <c r="AV50" s="78">
        <v>1178</v>
      </c>
      <c r="AW50" s="78">
        <v>-4101</v>
      </c>
      <c r="AX50" s="78">
        <v>-804</v>
      </c>
      <c r="AY50" s="78">
        <v>335</v>
      </c>
      <c r="AZ50" s="78"/>
      <c r="BA50" s="78"/>
      <c r="BB50" s="78">
        <v>-909</v>
      </c>
      <c r="BC50" s="78">
        <v>-1917</v>
      </c>
      <c r="BD50" s="78">
        <v>-568</v>
      </c>
      <c r="BE50" s="78">
        <v>-1974</v>
      </c>
      <c r="BF50" s="78"/>
      <c r="BG50" s="78"/>
      <c r="BH50" s="205">
        <v>23</v>
      </c>
      <c r="BI50" s="205">
        <v>508</v>
      </c>
      <c r="BJ50" s="205">
        <v>-2012</v>
      </c>
      <c r="BK50" s="205"/>
      <c r="BL50" s="205"/>
      <c r="BM50" s="78">
        <f t="shared" si="12"/>
        <v>-1768.2245360808229</v>
      </c>
      <c r="BN50" s="205" t="s">
        <v>347</v>
      </c>
      <c r="BO50" s="205" t="s">
        <v>347</v>
      </c>
      <c r="BP50" s="205" t="s">
        <v>347</v>
      </c>
      <c r="BQ50" s="205"/>
      <c r="BR50" s="205">
        <v>-8942</v>
      </c>
      <c r="BS50" s="205">
        <v>6183</v>
      </c>
      <c r="BT50" s="78">
        <v>-23093</v>
      </c>
      <c r="BU50" s="205">
        <v>0</v>
      </c>
      <c r="BV50" s="205">
        <v>-23769.825806451612</v>
      </c>
      <c r="BW50" s="205">
        <v>-6478</v>
      </c>
      <c r="BX50" s="205">
        <f t="shared" si="13"/>
        <v>-56099.825806451612</v>
      </c>
      <c r="BY50" s="78">
        <v>-13423</v>
      </c>
      <c r="BZ50" s="78">
        <v>-13423</v>
      </c>
      <c r="CA50" s="78">
        <v>-13446</v>
      </c>
      <c r="CB50" s="78">
        <v>-12854</v>
      </c>
      <c r="CC50" s="78">
        <v>-2779</v>
      </c>
      <c r="CD50" s="78">
        <v>-174.82580645161397</v>
      </c>
      <c r="CE50" s="205">
        <f t="shared" si="17"/>
        <v>0</v>
      </c>
      <c r="CF50" s="205">
        <f t="shared" si="14"/>
        <v>-8500</v>
      </c>
      <c r="CG50" s="205">
        <v>429</v>
      </c>
      <c r="CH50" s="205">
        <v>-628</v>
      </c>
      <c r="CI50" s="205">
        <v>509</v>
      </c>
      <c r="CJ50" s="205">
        <v>2320</v>
      </c>
      <c r="CK50" s="205">
        <v>224</v>
      </c>
      <c r="CL50" s="205">
        <v>-7</v>
      </c>
      <c r="CM50" s="205">
        <v>463.6129032258068</v>
      </c>
      <c r="CN50" s="205">
        <v>458.6129032258068</v>
      </c>
      <c r="CO50" s="205">
        <v>-225.40000000000009</v>
      </c>
      <c r="CP50" s="205" t="s">
        <v>150</v>
      </c>
      <c r="CQ50" s="205">
        <f t="shared" si="15"/>
        <v>-12043.825806451614</v>
      </c>
      <c r="CR50" s="78">
        <v>1</v>
      </c>
      <c r="CS50" s="78">
        <v>0</v>
      </c>
      <c r="CT50" s="78">
        <v>6</v>
      </c>
      <c r="CU50" s="78">
        <f t="shared" si="16"/>
        <v>7</v>
      </c>
      <c r="CV50" s="78">
        <v>18894</v>
      </c>
      <c r="CW50" s="78">
        <v>25296</v>
      </c>
      <c r="CX50" s="78">
        <v>24266</v>
      </c>
      <c r="CY50" s="78">
        <v>23196</v>
      </c>
      <c r="CZ50" s="78">
        <v>18894</v>
      </c>
      <c r="DA50" s="78"/>
      <c r="DB50" s="78"/>
      <c r="DC50" s="78"/>
      <c r="DD50" s="78"/>
      <c r="DE50" s="78"/>
      <c r="DF50" s="78"/>
      <c r="DG50" s="78">
        <v>21836.415365957735</v>
      </c>
      <c r="DH50" s="78">
        <v>24266</v>
      </c>
      <c r="DI50" s="78">
        <v>23196</v>
      </c>
      <c r="DJ50" s="78">
        <v>18894</v>
      </c>
    </row>
    <row r="51" spans="1:114">
      <c r="A51" s="110" t="s">
        <v>335</v>
      </c>
      <c r="B51" s="108">
        <v>0.16509579569102234</v>
      </c>
      <c r="C51" s="108">
        <v>0.16591582583331591</v>
      </c>
      <c r="D51" s="202">
        <f t="shared" si="0"/>
        <v>8.2003014229356519E-4</v>
      </c>
      <c r="E51" s="78">
        <v>184783276</v>
      </c>
      <c r="F51" s="78">
        <v>852487</v>
      </c>
      <c r="G51" s="78"/>
      <c r="H51" s="78">
        <v>6716365</v>
      </c>
      <c r="I51" s="78">
        <v>11154274</v>
      </c>
      <c r="J51" s="78">
        <v>0</v>
      </c>
      <c r="K51" s="78">
        <v>-526961</v>
      </c>
      <c r="L51" s="78">
        <v>2584141</v>
      </c>
      <c r="M51" s="78"/>
      <c r="N51" s="78">
        <v>-13152976</v>
      </c>
      <c r="O51" s="78">
        <f t="shared" si="1"/>
        <v>7627330</v>
      </c>
      <c r="P51" s="78">
        <f t="shared" si="2"/>
        <v>192410606</v>
      </c>
      <c r="Q51" s="205">
        <v>46581712.656423897</v>
      </c>
      <c r="R51" s="205">
        <v>-13152976</v>
      </c>
      <c r="S51" s="205">
        <v>23686500</v>
      </c>
      <c r="T51" s="205">
        <v>0</v>
      </c>
      <c r="U51" s="205">
        <v>3136807.0892996788</v>
      </c>
      <c r="V51" s="205">
        <v>12719107</v>
      </c>
      <c r="W51" s="205">
        <v>0</v>
      </c>
      <c r="X51" s="205">
        <v>1136177</v>
      </c>
      <c r="Y51" s="205">
        <f t="shared" si="3"/>
        <v>27525615.089299679</v>
      </c>
      <c r="Z51" s="205">
        <f t="shared" si="4"/>
        <v>74107327.745723575</v>
      </c>
      <c r="AA51" s="205">
        <f t="shared" si="5"/>
        <v>138201563.3435761</v>
      </c>
      <c r="AB51" s="205">
        <f t="shared" si="6"/>
        <v>-19898285.089299679</v>
      </c>
      <c r="AC51" s="205">
        <f t="shared" si="7"/>
        <v>118303278.25427642</v>
      </c>
      <c r="AE51" s="207">
        <v>130774750.52498823</v>
      </c>
      <c r="AF51" s="207">
        <v>106662605.52498823</v>
      </c>
      <c r="AG51" s="207">
        <v>102994336.52498823</v>
      </c>
      <c r="AH51" s="207">
        <v>135827969.52498823</v>
      </c>
      <c r="AI51" s="205">
        <f t="shared" si="8"/>
        <v>6716365</v>
      </c>
      <c r="AJ51" s="205">
        <f t="shared" si="9"/>
        <v>11154274</v>
      </c>
      <c r="AK51" s="205">
        <f t="shared" si="10"/>
        <v>-3136807.0892996788</v>
      </c>
      <c r="AL51" s="205" t="s">
        <v>347</v>
      </c>
      <c r="AM51" s="205"/>
      <c r="AN51" s="205">
        <f t="shared" si="11"/>
        <v>0</v>
      </c>
      <c r="AO51" s="205">
        <v>-1208150</v>
      </c>
      <c r="AP51" s="205">
        <v>-500315</v>
      </c>
      <c r="AQ51" s="205">
        <v>-1005199</v>
      </c>
      <c r="AR51" s="205">
        <v>-86387</v>
      </c>
      <c r="AS51" s="205"/>
      <c r="AT51" s="205"/>
      <c r="AU51" s="78">
        <v>-1222783</v>
      </c>
      <c r="AV51" s="78">
        <v>1488679</v>
      </c>
      <c r="AW51" s="78">
        <v>-5184056</v>
      </c>
      <c r="AX51" s="78">
        <v>-1016562</v>
      </c>
      <c r="AY51" s="78">
        <v>423630</v>
      </c>
      <c r="AZ51" s="78"/>
      <c r="BA51" s="78"/>
      <c r="BB51" s="78">
        <v>2050349</v>
      </c>
      <c r="BC51" s="78">
        <v>-5799679</v>
      </c>
      <c r="BD51" s="78">
        <v>118820</v>
      </c>
      <c r="BE51" s="78">
        <v>-13780</v>
      </c>
      <c r="BF51" s="78"/>
      <c r="BG51" s="78"/>
      <c r="BH51" s="205">
        <v>28998</v>
      </c>
      <c r="BI51" s="205">
        <v>642472</v>
      </c>
      <c r="BJ51" s="205">
        <v>-2543821</v>
      </c>
      <c r="BK51" s="205"/>
      <c r="BL51" s="205"/>
      <c r="BM51" s="78">
        <f t="shared" si="12"/>
        <v>906047.9107003212</v>
      </c>
      <c r="BN51" s="205" t="s">
        <v>347</v>
      </c>
      <c r="BO51" s="205" t="s">
        <v>347</v>
      </c>
      <c r="BP51" s="205" t="s">
        <v>347</v>
      </c>
      <c r="BQ51" s="205"/>
      <c r="BR51" s="205">
        <v>-11304675</v>
      </c>
      <c r="BS51" s="205">
        <v>7817491</v>
      </c>
      <c r="BT51" s="78">
        <v>-29192541</v>
      </c>
      <c r="BU51" s="205">
        <v>8290371</v>
      </c>
      <c r="BV51" s="205">
        <v>-23848961.206451613</v>
      </c>
      <c r="BW51" s="205">
        <v>-8189874</v>
      </c>
      <c r="BX51" s="205">
        <f t="shared" si="13"/>
        <v>-56428189.20645161</v>
      </c>
      <c r="BY51" s="78">
        <v>-13827784</v>
      </c>
      <c r="BZ51" s="78">
        <v>-13827783</v>
      </c>
      <c r="CA51" s="78">
        <v>-13856782</v>
      </c>
      <c r="CB51" s="78">
        <v>-13742649</v>
      </c>
      <c r="CC51" s="78">
        <v>-1205534</v>
      </c>
      <c r="CD51" s="78">
        <v>32342.79354838701</v>
      </c>
      <c r="CE51" s="205">
        <f t="shared" si="17"/>
        <v>0</v>
      </c>
      <c r="CF51" s="205">
        <f t="shared" si="14"/>
        <v>-283690</v>
      </c>
      <c r="CG51" s="205">
        <v>-24174</v>
      </c>
      <c r="CH51" s="205">
        <v>35317</v>
      </c>
      <c r="CI51" s="205">
        <v>-28662</v>
      </c>
      <c r="CJ51" s="205">
        <v>-130672</v>
      </c>
      <c r="CK51" s="205">
        <v>-12611</v>
      </c>
      <c r="CL51" s="205">
        <v>430</v>
      </c>
      <c r="CM51" s="205">
        <v>-26126.741935484111</v>
      </c>
      <c r="CN51" s="205">
        <v>-25833.451612902805</v>
      </c>
      <c r="CO51" s="205">
        <v>12701.399999999907</v>
      </c>
      <c r="CP51" s="205" t="s">
        <v>150</v>
      </c>
      <c r="CQ51" s="205">
        <f t="shared" si="15"/>
        <v>-84059.20645161299</v>
      </c>
      <c r="CR51" s="78">
        <v>1084</v>
      </c>
      <c r="CS51" s="78">
        <v>17</v>
      </c>
      <c r="CT51" s="78">
        <v>6720</v>
      </c>
      <c r="CU51" s="78">
        <f t="shared" si="16"/>
        <v>7821</v>
      </c>
      <c r="CV51" s="78">
        <v>21130677</v>
      </c>
      <c r="CW51" s="78">
        <v>22779251</v>
      </c>
      <c r="CX51" s="78">
        <v>23887075</v>
      </c>
      <c r="CY51" s="78">
        <f>18897+23667603</f>
        <v>23686500</v>
      </c>
      <c r="CZ51" s="78">
        <v>21130677</v>
      </c>
      <c r="DA51" s="78"/>
      <c r="DB51" s="78"/>
      <c r="DC51" s="78"/>
      <c r="DD51" s="78"/>
      <c r="DE51" s="78"/>
      <c r="DF51" s="78"/>
      <c r="DG51" s="78">
        <v>19663867.173932962</v>
      </c>
      <c r="DH51" s="78">
        <v>23887075</v>
      </c>
      <c r="DI51" s="78">
        <v>23686500</v>
      </c>
      <c r="DJ51" s="78">
        <v>21130677</v>
      </c>
    </row>
    <row r="52" spans="1:114">
      <c r="A52" s="110" t="s">
        <v>294</v>
      </c>
      <c r="B52" s="108">
        <v>2.023874532014364E-2</v>
      </c>
      <c r="C52" s="108">
        <v>2.0476455133151522E-2</v>
      </c>
      <c r="D52" s="202">
        <f t="shared" si="0"/>
        <v>2.3770981300788238E-4</v>
      </c>
      <c r="E52" s="78">
        <v>22652192</v>
      </c>
      <c r="F52" s="78">
        <v>247118</v>
      </c>
      <c r="G52" s="78"/>
      <c r="H52" s="78">
        <v>828898</v>
      </c>
      <c r="I52" s="78">
        <v>1376603</v>
      </c>
      <c r="J52" s="78">
        <v>0</v>
      </c>
      <c r="K52" s="78">
        <v>-65035</v>
      </c>
      <c r="L52" s="78">
        <v>318921</v>
      </c>
      <c r="M52" s="78"/>
      <c r="N52" s="78">
        <v>-1612396</v>
      </c>
      <c r="O52" s="78">
        <f t="shared" si="1"/>
        <v>1094109</v>
      </c>
      <c r="P52" s="78">
        <f t="shared" si="2"/>
        <v>23746301</v>
      </c>
      <c r="Q52" s="205">
        <v>5710353.9435986346</v>
      </c>
      <c r="R52" s="205">
        <v>-1612396</v>
      </c>
      <c r="S52" s="205">
        <v>3441007</v>
      </c>
      <c r="T52" s="205">
        <v>0</v>
      </c>
      <c r="U52" s="205">
        <v>387128.18932384439</v>
      </c>
      <c r="V52" s="205">
        <v>1569725</v>
      </c>
      <c r="W52" s="205">
        <v>0</v>
      </c>
      <c r="X52" s="205">
        <v>-349883</v>
      </c>
      <c r="Y52" s="205">
        <f t="shared" si="3"/>
        <v>3435581.1893238444</v>
      </c>
      <c r="Z52" s="205">
        <f t="shared" si="4"/>
        <v>9145935.132922478</v>
      </c>
      <c r="AA52" s="205">
        <f t="shared" si="5"/>
        <v>16941838.056401365</v>
      </c>
      <c r="AB52" s="205">
        <f t="shared" si="6"/>
        <v>-2341472.1893238444</v>
      </c>
      <c r="AC52" s="205">
        <f t="shared" si="7"/>
        <v>14600365.86707752</v>
      </c>
      <c r="AE52" s="207">
        <v>16319998.954573246</v>
      </c>
      <c r="AF52" s="207">
        <v>12996621.954573246</v>
      </c>
      <c r="AG52" s="207">
        <v>12338561.954573246</v>
      </c>
      <c r="AH52" s="207">
        <v>17218629.954573244</v>
      </c>
      <c r="AI52" s="205">
        <f t="shared" si="8"/>
        <v>828898</v>
      </c>
      <c r="AJ52" s="205">
        <f t="shared" si="9"/>
        <v>1376603</v>
      </c>
      <c r="AK52" s="205">
        <f t="shared" si="10"/>
        <v>-387128.18932384439</v>
      </c>
      <c r="AL52" s="205" t="s">
        <v>347</v>
      </c>
      <c r="AM52" s="205"/>
      <c r="AN52" s="205">
        <f t="shared" si="11"/>
        <v>0</v>
      </c>
      <c r="AO52" s="205">
        <v>-149104</v>
      </c>
      <c r="AP52" s="205">
        <v>-61746</v>
      </c>
      <c r="AQ52" s="205">
        <v>-124057</v>
      </c>
      <c r="AR52" s="205">
        <v>-10661</v>
      </c>
      <c r="AS52" s="205"/>
      <c r="AT52" s="205"/>
      <c r="AU52" s="78">
        <v>-150910</v>
      </c>
      <c r="AV52" s="78">
        <v>183725</v>
      </c>
      <c r="AW52" s="78">
        <v>-639789</v>
      </c>
      <c r="AX52" s="78">
        <v>-125459</v>
      </c>
      <c r="AY52" s="78">
        <v>52282</v>
      </c>
      <c r="AZ52" s="78"/>
      <c r="BA52" s="78"/>
      <c r="BB52" s="78">
        <v>241880</v>
      </c>
      <c r="BC52" s="78">
        <v>-723055</v>
      </c>
      <c r="BD52" s="78">
        <v>55221</v>
      </c>
      <c r="BE52" s="78">
        <v>107356</v>
      </c>
      <c r="BF52" s="78"/>
      <c r="BG52" s="78"/>
      <c r="BH52" s="205">
        <v>3579</v>
      </c>
      <c r="BI52" s="205">
        <v>79291</v>
      </c>
      <c r="BJ52" s="205">
        <v>-313945</v>
      </c>
      <c r="BK52" s="205"/>
      <c r="BL52" s="205"/>
      <c r="BM52" s="78">
        <f t="shared" si="12"/>
        <v>242980.81067615561</v>
      </c>
      <c r="BN52" s="205" t="s">
        <v>347</v>
      </c>
      <c r="BO52" s="205" t="s">
        <v>347</v>
      </c>
      <c r="BP52" s="205" t="s">
        <v>347</v>
      </c>
      <c r="BQ52" s="205"/>
      <c r="BR52" s="205">
        <v>-1395164</v>
      </c>
      <c r="BS52" s="205">
        <v>964793</v>
      </c>
      <c r="BT52" s="78">
        <v>-3602788</v>
      </c>
      <c r="BU52" s="205">
        <v>1698587.5483870967</v>
      </c>
      <c r="BV52" s="205">
        <v>-2964525</v>
      </c>
      <c r="BW52" s="205">
        <v>-1010752</v>
      </c>
      <c r="BX52" s="205">
        <f t="shared" si="13"/>
        <v>-6309848.4516129028</v>
      </c>
      <c r="BY52" s="78">
        <v>-1575392</v>
      </c>
      <c r="BZ52" s="78">
        <v>-1575393</v>
      </c>
      <c r="CA52" s="78">
        <v>-1578971</v>
      </c>
      <c r="CB52" s="78">
        <v>-1562652</v>
      </c>
      <c r="CC52" s="78">
        <v>-32337</v>
      </c>
      <c r="CD52" s="78">
        <v>14896.548387096729</v>
      </c>
      <c r="CE52" s="205">
        <f t="shared" si="17"/>
        <v>0</v>
      </c>
      <c r="CF52" s="205">
        <f t="shared" si="14"/>
        <v>597001</v>
      </c>
      <c r="CG52" s="205">
        <v>-7008</v>
      </c>
      <c r="CH52" s="205">
        <v>10237</v>
      </c>
      <c r="CI52" s="205">
        <v>-8309</v>
      </c>
      <c r="CJ52" s="205">
        <v>-37879</v>
      </c>
      <c r="CK52" s="205">
        <v>-3656</v>
      </c>
      <c r="CL52" s="205">
        <v>124</v>
      </c>
      <c r="CM52" s="205">
        <v>-7573.2580645161215</v>
      </c>
      <c r="CN52" s="205">
        <v>-7489.2903225806076</v>
      </c>
      <c r="CO52" s="205">
        <v>3682</v>
      </c>
      <c r="CP52" s="205" t="s">
        <v>150</v>
      </c>
      <c r="CQ52" s="205">
        <f t="shared" si="15"/>
        <v>654872.54838709673</v>
      </c>
      <c r="CR52" s="78">
        <v>107</v>
      </c>
      <c r="CS52" s="78">
        <v>5</v>
      </c>
      <c r="CT52" s="78">
        <v>1288</v>
      </c>
      <c r="CU52" s="78">
        <f t="shared" si="16"/>
        <v>1400</v>
      </c>
      <c r="CV52" s="78">
        <v>3127668</v>
      </c>
      <c r="CW52" s="78">
        <v>3253335</v>
      </c>
      <c r="CX52" s="78">
        <v>3346796</v>
      </c>
      <c r="CY52" s="78">
        <v>3441007</v>
      </c>
      <c r="CZ52" s="78">
        <v>3127668</v>
      </c>
      <c r="DA52" s="78"/>
      <c r="DB52" s="78"/>
      <c r="DC52" s="78"/>
      <c r="DD52" s="78"/>
      <c r="DE52" s="78"/>
      <c r="DF52" s="78"/>
      <c r="DG52" s="78">
        <v>2808395.5718140458</v>
      </c>
      <c r="DH52" s="78">
        <v>3346796</v>
      </c>
      <c r="DI52" s="78">
        <v>3441007</v>
      </c>
      <c r="DJ52" s="78">
        <v>3127668</v>
      </c>
    </row>
    <row r="53" spans="1:114">
      <c r="A53" s="110" t="s">
        <v>306</v>
      </c>
      <c r="B53" s="108">
        <v>4.1337233331159469E-3</v>
      </c>
      <c r="C53" s="108">
        <v>4.3074444527166876E-3</v>
      </c>
      <c r="D53" s="202">
        <f t="shared" si="0"/>
        <v>1.7372111960074071E-4</v>
      </c>
      <c r="E53" s="78">
        <v>4626665</v>
      </c>
      <c r="F53" s="78">
        <v>180597</v>
      </c>
      <c r="G53" s="78"/>
      <c r="H53" s="78">
        <v>174368</v>
      </c>
      <c r="I53" s="78">
        <v>289583</v>
      </c>
      <c r="J53" s="78">
        <v>0</v>
      </c>
      <c r="K53" s="78">
        <v>-13681</v>
      </c>
      <c r="L53" s="78">
        <v>67089</v>
      </c>
      <c r="M53" s="78"/>
      <c r="N53" s="78">
        <v>-329329</v>
      </c>
      <c r="O53" s="78">
        <f t="shared" si="1"/>
        <v>368627</v>
      </c>
      <c r="P53" s="78">
        <f t="shared" si="2"/>
        <v>4995292</v>
      </c>
      <c r="Q53" s="205">
        <v>1166328.09485656</v>
      </c>
      <c r="R53" s="205">
        <v>-329329</v>
      </c>
      <c r="S53" s="205">
        <v>693837</v>
      </c>
      <c r="T53" s="205">
        <v>0</v>
      </c>
      <c r="U53" s="205">
        <v>81437.269363741623</v>
      </c>
      <c r="V53" s="205">
        <v>330209</v>
      </c>
      <c r="W53" s="205">
        <v>0</v>
      </c>
      <c r="X53" s="205">
        <v>-18536</v>
      </c>
      <c r="Y53" s="205">
        <f t="shared" si="3"/>
        <v>757618.26936374162</v>
      </c>
      <c r="Z53" s="205">
        <f t="shared" si="4"/>
        <v>1923946.3642203016</v>
      </c>
      <c r="AA53" s="205">
        <f t="shared" si="5"/>
        <v>3460336.9051434398</v>
      </c>
      <c r="AB53" s="205">
        <f t="shared" si="6"/>
        <v>-388991.26936374162</v>
      </c>
      <c r="AC53" s="205">
        <f t="shared" si="7"/>
        <v>3071345.6357796984</v>
      </c>
      <c r="AE53" s="207">
        <v>3393557.3539543739</v>
      </c>
      <c r="AF53" s="207">
        <v>2766589.3539543739</v>
      </c>
      <c r="AG53" s="207">
        <v>2638609.3539543739</v>
      </c>
      <c r="AH53" s="207">
        <v>3565409.3539543739</v>
      </c>
      <c r="AI53" s="205">
        <f t="shared" si="8"/>
        <v>174368</v>
      </c>
      <c r="AJ53" s="205">
        <f t="shared" si="9"/>
        <v>289583</v>
      </c>
      <c r="AK53" s="205">
        <f t="shared" si="10"/>
        <v>-81437.269363741623</v>
      </c>
      <c r="AL53" s="205" t="s">
        <v>347</v>
      </c>
      <c r="AM53" s="205"/>
      <c r="AN53" s="205">
        <f t="shared" si="11"/>
        <v>0</v>
      </c>
      <c r="AO53" s="205">
        <v>-31365</v>
      </c>
      <c r="AP53" s="205">
        <v>-12989</v>
      </c>
      <c r="AQ53" s="205">
        <v>-26097</v>
      </c>
      <c r="AR53" s="205">
        <v>-2243</v>
      </c>
      <c r="AS53" s="205"/>
      <c r="AT53" s="205"/>
      <c r="AU53" s="78">
        <v>-31746</v>
      </c>
      <c r="AV53" s="78">
        <v>38649</v>
      </c>
      <c r="AW53" s="78">
        <v>-134586</v>
      </c>
      <c r="AX53" s="78">
        <v>-26392</v>
      </c>
      <c r="AY53" s="78">
        <v>10998</v>
      </c>
      <c r="AZ53" s="78"/>
      <c r="BA53" s="78"/>
      <c r="BB53" s="78">
        <v>105365</v>
      </c>
      <c r="BC53" s="78">
        <v>-201056</v>
      </c>
      <c r="BD53" s="78">
        <v>15986</v>
      </c>
      <c r="BE53" s="78">
        <v>39578</v>
      </c>
      <c r="BF53" s="78"/>
      <c r="BG53" s="78"/>
      <c r="BH53" s="205">
        <v>753</v>
      </c>
      <c r="BI53" s="205">
        <v>16680</v>
      </c>
      <c r="BJ53" s="205">
        <v>-66042</v>
      </c>
      <c r="BK53" s="205"/>
      <c r="BL53" s="205"/>
      <c r="BM53" s="78">
        <f t="shared" si="12"/>
        <v>78006.730636258377</v>
      </c>
      <c r="BN53" s="205" t="s">
        <v>347</v>
      </c>
      <c r="BO53" s="205" t="s">
        <v>347</v>
      </c>
      <c r="BP53" s="205" t="s">
        <v>347</v>
      </c>
      <c r="BQ53" s="205"/>
      <c r="BR53" s="205">
        <v>-293487</v>
      </c>
      <c r="BS53" s="205">
        <v>202955</v>
      </c>
      <c r="BT53" s="78">
        <v>-757885</v>
      </c>
      <c r="BU53" s="205">
        <v>669369.45161290327</v>
      </c>
      <c r="BV53" s="205">
        <v>-824331</v>
      </c>
      <c r="BW53" s="205">
        <v>-212624</v>
      </c>
      <c r="BX53" s="205">
        <f t="shared" si="13"/>
        <v>-1216002.5483870967</v>
      </c>
      <c r="BY53" s="78">
        <v>-304507</v>
      </c>
      <c r="BZ53" s="78">
        <v>-304508</v>
      </c>
      <c r="CA53" s="78">
        <v>-305260</v>
      </c>
      <c r="CB53" s="78">
        <v>-312730</v>
      </c>
      <c r="CC53" s="78">
        <v>6168</v>
      </c>
      <c r="CD53" s="78">
        <v>4834.4516129032127</v>
      </c>
      <c r="CE53" s="205">
        <f t="shared" si="17"/>
        <v>0</v>
      </c>
      <c r="CF53" s="205">
        <f t="shared" si="14"/>
        <v>199133</v>
      </c>
      <c r="CG53" s="205">
        <v>-5121</v>
      </c>
      <c r="CH53" s="205">
        <v>7482</v>
      </c>
      <c r="CI53" s="205">
        <v>-6072</v>
      </c>
      <c r="CJ53" s="205">
        <v>-27683</v>
      </c>
      <c r="CK53" s="205">
        <v>-2672</v>
      </c>
      <c r="CL53" s="205">
        <v>91</v>
      </c>
      <c r="CM53" s="205">
        <v>-5534.2580645161215</v>
      </c>
      <c r="CN53" s="205">
        <v>-5472.1935483870911</v>
      </c>
      <c r="CO53" s="205">
        <v>2690</v>
      </c>
      <c r="CP53" s="205" t="s">
        <v>150</v>
      </c>
      <c r="CQ53" s="205">
        <f t="shared" si="15"/>
        <v>241424.45161290321</v>
      </c>
      <c r="CR53" s="78">
        <v>18</v>
      </c>
      <c r="CS53" s="78">
        <v>0</v>
      </c>
      <c r="CT53" s="78">
        <v>273</v>
      </c>
      <c r="CU53" s="78">
        <f t="shared" si="16"/>
        <v>291</v>
      </c>
      <c r="CV53" s="78">
        <v>606182</v>
      </c>
      <c r="CW53" s="78">
        <v>620418</v>
      </c>
      <c r="CX53" s="78">
        <v>646842</v>
      </c>
      <c r="CY53" s="78">
        <v>693837</v>
      </c>
      <c r="CZ53" s="78">
        <v>606182</v>
      </c>
      <c r="DA53" s="78"/>
      <c r="DB53" s="78"/>
      <c r="DC53" s="78"/>
      <c r="DD53" s="78"/>
      <c r="DE53" s="78"/>
      <c r="DF53" s="78"/>
      <c r="DG53" s="78">
        <v>535567.09157640592</v>
      </c>
      <c r="DH53" s="78">
        <v>646842</v>
      </c>
      <c r="DI53" s="78">
        <v>693837</v>
      </c>
      <c r="DJ53" s="78">
        <v>606182</v>
      </c>
    </row>
    <row r="54" spans="1:114" s="193" customFormat="1">
      <c r="A54" s="110" t="s">
        <v>307</v>
      </c>
      <c r="B54" s="203">
        <v>5.9312780393357906E-3</v>
      </c>
      <c r="C54" s="204">
        <v>6.1307097177439908E-3</v>
      </c>
      <c r="D54" s="202">
        <f t="shared" si="0"/>
        <v>1.9943167840820019E-4</v>
      </c>
      <c r="E54" s="130">
        <v>6638576</v>
      </c>
      <c r="F54" s="130">
        <v>207326</v>
      </c>
      <c r="G54" s="130"/>
      <c r="H54" s="130">
        <v>248175</v>
      </c>
      <c r="I54" s="130">
        <v>412158</v>
      </c>
      <c r="J54" s="130">
        <v>0</v>
      </c>
      <c r="K54" s="130">
        <v>-19472</v>
      </c>
      <c r="L54" s="130">
        <v>95486</v>
      </c>
      <c r="M54" s="130"/>
      <c r="N54" s="130">
        <v>-472538</v>
      </c>
      <c r="O54" s="78">
        <f t="shared" si="1"/>
        <v>471135</v>
      </c>
      <c r="P54" s="78">
        <f t="shared" si="2"/>
        <v>7109711</v>
      </c>
      <c r="Q54" s="194">
        <v>1673508.0122001772</v>
      </c>
      <c r="R54" s="194">
        <v>-472538</v>
      </c>
      <c r="S54" s="194">
        <v>905910</v>
      </c>
      <c r="T54" s="194">
        <v>0</v>
      </c>
      <c r="U54" s="194">
        <v>115906.61361519992</v>
      </c>
      <c r="V54" s="194">
        <v>469980</v>
      </c>
      <c r="W54" s="194">
        <v>0</v>
      </c>
      <c r="X54" s="194">
        <v>45553</v>
      </c>
      <c r="Y54" s="205">
        <f t="shared" si="3"/>
        <v>1064811.6136151999</v>
      </c>
      <c r="Z54" s="205">
        <f t="shared" si="4"/>
        <v>2738319.6258153771</v>
      </c>
      <c r="AA54" s="205">
        <f t="shared" si="5"/>
        <v>4965067.9877998233</v>
      </c>
      <c r="AB54" s="205">
        <f t="shared" si="6"/>
        <v>-593676.61361519992</v>
      </c>
      <c r="AC54" s="205">
        <f t="shared" si="7"/>
        <v>4371391.3741846234</v>
      </c>
      <c r="AE54" s="193">
        <v>4891121.6719599785</v>
      </c>
      <c r="AF54" s="193">
        <v>3885876.6719599785</v>
      </c>
      <c r="AG54" s="193">
        <v>3717755.6719599785</v>
      </c>
      <c r="AH54" s="193">
        <v>5122199.6719599785</v>
      </c>
      <c r="AI54" s="205">
        <f t="shared" si="8"/>
        <v>248175</v>
      </c>
      <c r="AJ54" s="205">
        <f t="shared" si="9"/>
        <v>412158</v>
      </c>
      <c r="AK54" s="205">
        <f t="shared" si="10"/>
        <v>-115906.61361519992</v>
      </c>
      <c r="AL54" s="205" t="s">
        <v>347</v>
      </c>
      <c r="AM54" s="205"/>
      <c r="AN54" s="205">
        <f t="shared" si="11"/>
        <v>0</v>
      </c>
      <c r="AO54" s="205">
        <v>-44642</v>
      </c>
      <c r="AP54" s="205">
        <v>-18487</v>
      </c>
      <c r="AQ54" s="205">
        <v>-37143</v>
      </c>
      <c r="AR54" s="205">
        <v>-3192</v>
      </c>
      <c r="AS54" s="205"/>
      <c r="AT54" s="205"/>
      <c r="AU54" s="130">
        <v>-45183</v>
      </c>
      <c r="AV54" s="130">
        <v>55008</v>
      </c>
      <c r="AW54" s="130">
        <v>-191555</v>
      </c>
      <c r="AX54" s="130">
        <v>-37563</v>
      </c>
      <c r="AY54" s="130">
        <v>15653</v>
      </c>
      <c r="AZ54" s="130"/>
      <c r="BA54" s="130"/>
      <c r="BB54" s="130">
        <v>58363</v>
      </c>
      <c r="BC54" s="130">
        <v>-219584</v>
      </c>
      <c r="BD54" s="130">
        <v>-21502</v>
      </c>
      <c r="BE54" s="130">
        <v>34480</v>
      </c>
      <c r="BF54" s="130"/>
      <c r="BG54" s="130"/>
      <c r="BH54" s="205">
        <v>1071</v>
      </c>
      <c r="BI54" s="205">
        <v>23740</v>
      </c>
      <c r="BJ54" s="205">
        <v>-93996</v>
      </c>
      <c r="BK54" s="205"/>
      <c r="BL54" s="205"/>
      <c r="BM54" s="78">
        <f t="shared" si="12"/>
        <v>19894.386384800076</v>
      </c>
      <c r="BN54" s="205" t="s">
        <v>347</v>
      </c>
      <c r="BO54" s="205" t="s">
        <v>347</v>
      </c>
      <c r="BP54" s="205" t="s">
        <v>347</v>
      </c>
      <c r="BQ54" s="205"/>
      <c r="BR54" s="205">
        <v>-417717</v>
      </c>
      <c r="BS54" s="205">
        <v>288862</v>
      </c>
      <c r="BT54" s="130">
        <v>-1078684</v>
      </c>
      <c r="BU54" s="205">
        <v>397626.72258064512</v>
      </c>
      <c r="BV54" s="205">
        <v>-990601</v>
      </c>
      <c r="BW54" s="205">
        <v>-302622</v>
      </c>
      <c r="BX54" s="205">
        <f t="shared" si="13"/>
        <v>-2103135.2774193548</v>
      </c>
      <c r="BY54" s="130">
        <v>-524532</v>
      </c>
      <c r="BZ54" s="130">
        <v>-524531</v>
      </c>
      <c r="CA54" s="130">
        <v>-525603</v>
      </c>
      <c r="CB54" s="130">
        <v>-517906</v>
      </c>
      <c r="CC54" s="130">
        <v>-15257</v>
      </c>
      <c r="CD54" s="130">
        <v>4693.7225806451461</v>
      </c>
      <c r="CE54" s="205">
        <f t="shared" si="17"/>
        <v>0</v>
      </c>
      <c r="CF54" s="205">
        <f t="shared" si="14"/>
        <v>161773</v>
      </c>
      <c r="CG54" s="205">
        <v>-5880</v>
      </c>
      <c r="CH54" s="205">
        <v>8588</v>
      </c>
      <c r="CI54" s="205">
        <v>-6971</v>
      </c>
      <c r="CJ54" s="205">
        <v>-31778</v>
      </c>
      <c r="CK54" s="205">
        <v>-3068</v>
      </c>
      <c r="CL54" s="205">
        <v>105</v>
      </c>
      <c r="CM54" s="205">
        <v>-6353.8064516129089</v>
      </c>
      <c r="CN54" s="205">
        <v>-6283.516129032243</v>
      </c>
      <c r="CO54" s="205">
        <v>3088.6000000000058</v>
      </c>
      <c r="CP54" s="205" t="s">
        <v>150</v>
      </c>
      <c r="CQ54" s="205">
        <f t="shared" si="15"/>
        <v>210325.72258064515</v>
      </c>
      <c r="CR54" s="130">
        <v>28</v>
      </c>
      <c r="CS54" s="130">
        <v>0</v>
      </c>
      <c r="CT54" s="130">
        <v>274</v>
      </c>
      <c r="CU54" s="78">
        <f t="shared" si="16"/>
        <v>302</v>
      </c>
      <c r="CV54" s="130">
        <v>816931</v>
      </c>
      <c r="CW54" s="130">
        <v>847002</v>
      </c>
      <c r="CX54" s="130">
        <v>910403</v>
      </c>
      <c r="CY54" s="130">
        <v>905910</v>
      </c>
      <c r="CZ54" s="130">
        <v>816931</v>
      </c>
      <c r="DA54" s="130"/>
      <c r="DB54" s="130"/>
      <c r="DC54" s="130"/>
      <c r="DD54" s="130"/>
      <c r="DE54" s="130"/>
      <c r="DF54" s="130"/>
      <c r="DG54" s="78">
        <v>731162.53509633662</v>
      </c>
      <c r="DH54" s="130">
        <v>910403</v>
      </c>
      <c r="DI54" s="130">
        <v>905910</v>
      </c>
      <c r="DJ54" s="130">
        <v>816931</v>
      </c>
    </row>
    <row r="55" spans="1:114" s="193" customFormat="1">
      <c r="A55" s="110"/>
      <c r="B55" s="156"/>
      <c r="E55" s="130">
        <f>SUM(E4:E54)</f>
        <v>368353689</v>
      </c>
      <c r="F55" s="130"/>
      <c r="G55" s="130"/>
      <c r="H55" s="130">
        <f>SUM(H4:H54)</f>
        <v>13544149</v>
      </c>
      <c r="I55" s="130">
        <f>SUM(I4:I54)</f>
        <v>22493593</v>
      </c>
      <c r="J55" s="130">
        <f>SUM(J4:J54)</f>
        <v>0</v>
      </c>
      <c r="K55" s="130">
        <f>SUM(K4:K54)</f>
        <v>-1062667</v>
      </c>
      <c r="L55" s="130">
        <f>SUM(L4:L54)</f>
        <v>5211150</v>
      </c>
      <c r="M55" s="130"/>
      <c r="N55" s="130">
        <f t="shared" ref="N55:AO55" si="23">SUM(N4:N54)</f>
        <v>-26219622</v>
      </c>
      <c r="O55" s="130">
        <f t="shared" si="23"/>
        <v>19659418</v>
      </c>
      <c r="P55" s="130">
        <f t="shared" si="23"/>
        <v>388013107</v>
      </c>
      <c r="Q55" s="130">
        <f t="shared" si="23"/>
        <v>92857674.892294526</v>
      </c>
      <c r="R55" s="130">
        <f t="shared" si="23"/>
        <v>-26219622</v>
      </c>
      <c r="S55" s="130">
        <f t="shared" si="23"/>
        <v>49513682</v>
      </c>
      <c r="T55" s="130">
        <f t="shared" si="23"/>
        <v>0</v>
      </c>
      <c r="U55" s="130"/>
      <c r="V55" s="130">
        <f t="shared" si="23"/>
        <v>25649213</v>
      </c>
      <c r="W55" s="130">
        <f t="shared" si="23"/>
        <v>0</v>
      </c>
      <c r="X55" s="130"/>
      <c r="Y55" s="130">
        <f t="shared" si="23"/>
        <v>56586343.524890058</v>
      </c>
      <c r="Z55" s="130">
        <f t="shared" si="23"/>
        <v>149444018.41718456</v>
      </c>
      <c r="AA55" s="130">
        <f t="shared" si="23"/>
        <v>275496014.10770547</v>
      </c>
      <c r="AB55" s="130">
        <f t="shared" si="23"/>
        <v>-36926925.524890058</v>
      </c>
      <c r="AC55" s="130">
        <f t="shared" si="23"/>
        <v>238569088.58281547</v>
      </c>
      <c r="AD55" s="130">
        <f t="shared" si="23"/>
        <v>0</v>
      </c>
      <c r="AE55" s="130">
        <f t="shared" si="23"/>
        <v>264125434.34421355</v>
      </c>
      <c r="AF55" s="130">
        <f t="shared" si="23"/>
        <v>214648379.34421355</v>
      </c>
      <c r="AG55" s="130">
        <f t="shared" si="23"/>
        <v>206183994.34421355</v>
      </c>
      <c r="AH55" s="130">
        <f t="shared" si="23"/>
        <v>275688475.34421355</v>
      </c>
      <c r="AI55" s="130">
        <f t="shared" si="23"/>
        <v>13544149</v>
      </c>
      <c r="AJ55" s="130">
        <f t="shared" si="23"/>
        <v>22493593</v>
      </c>
      <c r="AK55" s="130">
        <f t="shared" si="23"/>
        <v>-6325652.5248900596</v>
      </c>
      <c r="AL55" s="130">
        <f t="shared" si="23"/>
        <v>0</v>
      </c>
      <c r="AM55" s="130">
        <f t="shared" si="23"/>
        <v>0</v>
      </c>
      <c r="AN55" s="130">
        <f t="shared" si="23"/>
        <v>0</v>
      </c>
      <c r="AO55" s="130">
        <f t="shared" si="23"/>
        <v>-2436344</v>
      </c>
      <c r="AP55" s="130"/>
      <c r="AQ55" s="130"/>
      <c r="AR55" s="130"/>
      <c r="AS55" s="130"/>
      <c r="AT55" s="130"/>
      <c r="AU55" s="130">
        <f>SUM(AU4:AU54)</f>
        <v>-2465858</v>
      </c>
      <c r="AV55" s="130">
        <f>SUM(AV4:AV54)</f>
        <v>3002058</v>
      </c>
      <c r="AW55" s="130">
        <f t="shared" ref="AW55:BB55" si="24">SUM(AW4:AW54)</f>
        <v>-10454112</v>
      </c>
      <c r="AX55" s="130">
        <f t="shared" si="24"/>
        <v>-2049988</v>
      </c>
      <c r="AY55" s="130">
        <f t="shared" si="24"/>
        <v>854287</v>
      </c>
      <c r="AZ55" s="130">
        <f t="shared" si="24"/>
        <v>0</v>
      </c>
      <c r="BA55" s="130">
        <f t="shared" si="24"/>
        <v>0</v>
      </c>
      <c r="BB55" s="130">
        <f t="shared" si="24"/>
        <v>3938926</v>
      </c>
      <c r="BC55" s="130"/>
      <c r="BD55" s="130"/>
      <c r="BE55" s="130"/>
      <c r="BF55" s="130"/>
      <c r="BG55" s="130"/>
      <c r="BH55" s="130">
        <f>SUM(BH4:BH54)</f>
        <v>58470</v>
      </c>
      <c r="BI55" s="130"/>
      <c r="BJ55" s="130"/>
      <c r="BK55" s="130"/>
      <c r="BL55" s="130"/>
      <c r="BM55" s="130">
        <f t="shared" ref="BM55:CT55" si="25">SUM(BM4:BM54)</f>
        <v>3339023.4751099413</v>
      </c>
      <c r="BN55" s="130">
        <f t="shared" si="25"/>
        <v>0</v>
      </c>
      <c r="BO55" s="130">
        <f t="shared" si="25"/>
        <v>0</v>
      </c>
      <c r="BP55" s="130">
        <f t="shared" si="25"/>
        <v>0</v>
      </c>
      <c r="BQ55" s="130">
        <f t="shared" si="25"/>
        <v>0</v>
      </c>
      <c r="BR55" s="130">
        <f t="shared" si="25"/>
        <v>-22796883</v>
      </c>
      <c r="BS55" s="130">
        <f t="shared" si="25"/>
        <v>15764663</v>
      </c>
      <c r="BT55" s="130">
        <f t="shared" si="25"/>
        <v>-58869346</v>
      </c>
      <c r="BU55" s="130">
        <f t="shared" si="25"/>
        <v>30880511.94193548</v>
      </c>
      <c r="BV55" s="130">
        <f t="shared" si="25"/>
        <v>-55000669.670967743</v>
      </c>
      <c r="BW55" s="130">
        <f t="shared" si="25"/>
        <v>-16515624</v>
      </c>
      <c r="BX55" s="130">
        <f t="shared" si="25"/>
        <v>-106537347.72903228</v>
      </c>
      <c r="BY55" s="130">
        <f t="shared" si="25"/>
        <v>-26373066</v>
      </c>
      <c r="BZ55" s="130">
        <f t="shared" si="25"/>
        <v>-26373052</v>
      </c>
      <c r="CA55" s="130">
        <f t="shared" si="25"/>
        <v>-26431557</v>
      </c>
      <c r="CB55" s="130">
        <f t="shared" si="25"/>
        <v>-26162232</v>
      </c>
      <c r="CC55" s="130">
        <f t="shared" si="25"/>
        <v>-1359007</v>
      </c>
      <c r="CD55" s="130">
        <f t="shared" si="25"/>
        <v>161566.27096774161</v>
      </c>
      <c r="CE55" s="130">
        <f t="shared" si="25"/>
        <v>0</v>
      </c>
      <c r="CF55" s="130"/>
      <c r="CG55" s="130">
        <f t="shared" si="25"/>
        <v>-161432</v>
      </c>
      <c r="CH55" s="130">
        <f t="shared" si="25"/>
        <v>235846</v>
      </c>
      <c r="CI55" s="130">
        <f t="shared" si="25"/>
        <v>-191398</v>
      </c>
      <c r="CJ55" s="130">
        <f t="shared" si="25"/>
        <v>-872611</v>
      </c>
      <c r="CK55" s="130">
        <f t="shared" si="25"/>
        <v>-84223</v>
      </c>
      <c r="CL55" s="130">
        <f t="shared" si="25"/>
        <v>2874</v>
      </c>
      <c r="CM55" s="130"/>
      <c r="CN55" s="130"/>
      <c r="CO55" s="130"/>
      <c r="CP55" s="130">
        <f t="shared" si="25"/>
        <v>0</v>
      </c>
      <c r="CQ55" s="205">
        <f>SUM(CQ4:CQ54)</f>
        <v>5708513.2709677406</v>
      </c>
      <c r="CR55" s="130">
        <f t="shared" si="25"/>
        <v>1993</v>
      </c>
      <c r="CS55" s="130">
        <f t="shared" si="25"/>
        <v>37</v>
      </c>
      <c r="CT55" s="130">
        <f t="shared" si="25"/>
        <v>16009</v>
      </c>
      <c r="CU55" s="130">
        <f t="shared" ref="CU55:CZ55" si="26">SUM(CU4:CU54)</f>
        <v>18039</v>
      </c>
      <c r="CV55" s="130">
        <f t="shared" si="26"/>
        <v>44864329</v>
      </c>
      <c r="CW55" s="130">
        <f t="shared" si="26"/>
        <v>47088010</v>
      </c>
      <c r="CX55" s="130">
        <f t="shared" si="26"/>
        <v>49665407</v>
      </c>
      <c r="CY55" s="130">
        <f t="shared" si="26"/>
        <v>49787454</v>
      </c>
      <c r="CZ55" s="130">
        <f t="shared" si="26"/>
        <v>44864329</v>
      </c>
      <c r="DA55" s="130"/>
      <c r="DB55" s="130"/>
      <c r="DC55" s="130"/>
      <c r="DD55" s="130"/>
      <c r="DE55" s="130"/>
      <c r="DF55" s="130"/>
      <c r="DG55" s="130">
        <f t="shared" ref="DG55:DJ55" si="27">SUM(DG4:DG54)</f>
        <v>40501925.463908881</v>
      </c>
      <c r="DH55" s="130">
        <f t="shared" si="27"/>
        <v>49338672.210000001</v>
      </c>
      <c r="DI55" s="130">
        <f t="shared" si="27"/>
        <v>49513681.68</v>
      </c>
      <c r="DJ55" s="130">
        <f t="shared" si="27"/>
        <v>44655606.93</v>
      </c>
    </row>
  </sheetData>
  <mergeCells count="11">
    <mergeCell ref="CW1:DF1"/>
    <mergeCell ref="AE1:AH1"/>
    <mergeCell ref="B1:D1"/>
    <mergeCell ref="E1:P1"/>
    <mergeCell ref="Q1:Z1"/>
    <mergeCell ref="AA1:AC1"/>
    <mergeCell ref="CG1:CQ1"/>
    <mergeCell ref="BY1:CD1"/>
    <mergeCell ref="BQ1:BX1"/>
    <mergeCell ref="AI1:BM1"/>
    <mergeCell ref="BN1:BP1"/>
  </mergeCells>
  <phoneticPr fontId="9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55"/>
  <sheetViews>
    <sheetView workbookViewId="0">
      <pane xSplit="1" ySplit="3" topLeftCell="B28" activePane="bottomRight" state="frozen"/>
      <selection pane="topRight" activeCell="B1" sqref="B1"/>
      <selection pane="bottomLeft" activeCell="A4" sqref="A4"/>
      <selection pane="bottomRight" activeCell="AM3" sqref="AM3:AO3"/>
    </sheetView>
  </sheetViews>
  <sheetFormatPr defaultRowHeight="12.75"/>
  <cols>
    <col min="1" max="1" width="43.28515625" style="94" bestFit="1" customWidth="1"/>
    <col min="2" max="3" width="9.28515625" style="83" bestFit="1" customWidth="1"/>
    <col min="4" max="4" width="9.28515625" style="280" bestFit="1" customWidth="1"/>
    <col min="5" max="5" width="16.85546875" style="94" bestFit="1" customWidth="1"/>
    <col min="6" max="6" width="14.28515625" style="94" bestFit="1" customWidth="1"/>
    <col min="7" max="7" width="15.140625" style="94" customWidth="1"/>
    <col min="8" max="8" width="14.28515625" style="94" customWidth="1"/>
    <col min="9" max="9" width="17.42578125" style="94" customWidth="1"/>
    <col min="10" max="10" width="15" style="94" bestFit="1" customWidth="1"/>
    <col min="11" max="11" width="15" style="94" customWidth="1"/>
    <col min="12" max="13" width="15" style="94" bestFit="1" customWidth="1"/>
    <col min="14" max="14" width="16.85546875" style="94" bestFit="1" customWidth="1"/>
    <col min="15" max="15" width="13" style="94" hidden="1" customWidth="1"/>
    <col min="16" max="16" width="16.42578125" style="94" hidden="1" customWidth="1"/>
    <col min="17" max="17" width="20.28515625" style="94" hidden="1" customWidth="1"/>
    <col min="18" max="18" width="17.42578125" style="94" hidden="1" customWidth="1"/>
    <col min="19" max="19" width="18.42578125" style="94" hidden="1" customWidth="1"/>
    <col min="20" max="20" width="16.28515625" style="94" hidden="1" customWidth="1"/>
    <col min="21" max="21" width="14.28515625" style="94" hidden="1" customWidth="1"/>
    <col min="22" max="22" width="12" style="94" hidden="1" customWidth="1"/>
    <col min="23" max="23" width="19" style="94" hidden="1" customWidth="1"/>
    <col min="24" max="24" width="15.42578125" style="94" hidden="1" customWidth="1"/>
    <col min="25" max="25" width="18.5703125" style="94" hidden="1" customWidth="1"/>
    <col min="26" max="26" width="24.7109375" style="94" hidden="1" customWidth="1"/>
    <col min="27" max="27" width="18.42578125" style="94" customWidth="1"/>
    <col min="28" max="29" width="16.5703125" style="94" customWidth="1"/>
    <col min="30" max="30" width="18.5703125" style="94" customWidth="1"/>
    <col min="31" max="31" width="15.28515625" style="94" customWidth="1"/>
    <col min="32" max="32" width="16.85546875" style="94" customWidth="1"/>
    <col min="33" max="33" width="17.42578125" style="94" hidden="1" customWidth="1"/>
    <col min="34" max="34" width="19.140625" style="94" hidden="1" customWidth="1"/>
    <col min="35" max="35" width="17.42578125" style="94" customWidth="1"/>
    <col min="36" max="36" width="15.85546875" style="94" customWidth="1"/>
    <col min="37" max="37" width="24.42578125" style="94" customWidth="1"/>
    <col min="38" max="38" width="24.7109375" style="94" customWidth="1"/>
    <col min="39" max="40" width="27.140625" style="94" customWidth="1"/>
    <col min="41" max="41" width="17.42578125" style="94" customWidth="1"/>
    <col min="42" max="42" width="18.85546875" style="94" hidden="1" customWidth="1"/>
    <col min="43" max="43" width="26.28515625" style="94" hidden="1" customWidth="1"/>
    <col min="44" max="44" width="19.140625" style="94" hidden="1" customWidth="1"/>
    <col min="45" max="45" width="13.5703125" style="94" hidden="1" customWidth="1"/>
    <col min="46" max="46" width="12" style="94" hidden="1" customWidth="1"/>
    <col min="47" max="47" width="13.28515625" style="94" hidden="1" customWidth="1"/>
    <col min="48" max="48" width="13.7109375" style="94" hidden="1" customWidth="1"/>
    <col min="49" max="49" width="26.140625" style="94" hidden="1" customWidth="1"/>
    <col min="50" max="50" width="20.140625" style="94" hidden="1" customWidth="1"/>
    <col min="51" max="51" width="22.42578125" style="94" hidden="1" customWidth="1"/>
    <col min="52" max="52" width="20.42578125" style="94" hidden="1" customWidth="1"/>
    <col min="53" max="57" width="14" style="94" hidden="1" customWidth="1"/>
    <col min="58" max="58" width="15" style="94" hidden="1" customWidth="1"/>
    <col min="59" max="59" width="19.42578125" style="94" hidden="1" customWidth="1"/>
    <col min="60" max="60" width="20.42578125" style="94" hidden="1" customWidth="1"/>
    <col min="61" max="61" width="21" style="94" hidden="1" customWidth="1"/>
    <col min="62" max="62" width="19.42578125" style="94" hidden="1" customWidth="1"/>
    <col min="63" max="63" width="18.85546875" style="94" hidden="1" customWidth="1"/>
    <col min="64" max="64" width="18.5703125" style="94" hidden="1" customWidth="1"/>
    <col min="65" max="65" width="19.5703125" style="94" hidden="1" customWidth="1"/>
    <col min="66" max="66" width="18.5703125" style="94" hidden="1" customWidth="1"/>
    <col min="67" max="68" width="15.7109375" style="94" hidden="1" customWidth="1"/>
    <col min="69" max="69" width="14.28515625" style="94" hidden="1" customWidth="1"/>
    <col min="70" max="70" width="7.7109375" style="94" hidden="1" customWidth="1"/>
    <col min="71" max="71" width="0" style="94" hidden="1" customWidth="1"/>
    <col min="72" max="16384" width="9.140625" style="94"/>
  </cols>
  <sheetData>
    <row r="1" spans="1:71" ht="39" customHeight="1">
      <c r="A1" s="282"/>
      <c r="B1" s="401" t="s">
        <v>85</v>
      </c>
      <c r="C1" s="402"/>
      <c r="D1" s="403"/>
      <c r="E1" s="398" t="s">
        <v>16</v>
      </c>
      <c r="F1" s="399"/>
      <c r="G1" s="399"/>
      <c r="H1" s="399"/>
      <c r="I1" s="399"/>
      <c r="J1" s="399"/>
      <c r="K1" s="399"/>
      <c r="L1" s="399"/>
      <c r="M1" s="399"/>
      <c r="N1" s="400"/>
      <c r="O1" s="398" t="s">
        <v>86</v>
      </c>
      <c r="P1" s="399"/>
      <c r="Q1" s="399"/>
      <c r="R1" s="399"/>
      <c r="S1" s="399"/>
      <c r="T1" s="399"/>
      <c r="U1" s="399"/>
      <c r="V1" s="399"/>
      <c r="W1" s="398" t="s">
        <v>87</v>
      </c>
      <c r="X1" s="399"/>
      <c r="Y1" s="400"/>
      <c r="Z1" s="270"/>
      <c r="AA1" s="398" t="s">
        <v>88</v>
      </c>
      <c r="AB1" s="399"/>
      <c r="AC1" s="399"/>
      <c r="AD1" s="400"/>
      <c r="AE1" s="398" t="s">
        <v>89</v>
      </c>
      <c r="AF1" s="399"/>
      <c r="AG1" s="399"/>
      <c r="AH1" s="399"/>
      <c r="AI1" s="399"/>
      <c r="AJ1" s="399"/>
      <c r="AK1" s="399"/>
      <c r="AL1" s="399"/>
      <c r="AM1" s="399"/>
      <c r="AN1" s="399"/>
      <c r="AO1" s="400"/>
      <c r="AP1" s="410" t="s">
        <v>90</v>
      </c>
      <c r="AQ1" s="411"/>
      <c r="AR1" s="412"/>
      <c r="AS1" s="398" t="s">
        <v>91</v>
      </c>
      <c r="AT1" s="399"/>
      <c r="AU1" s="399"/>
      <c r="AV1" s="399"/>
      <c r="AW1" s="399"/>
      <c r="AX1" s="399"/>
      <c r="AY1" s="399"/>
      <c r="AZ1" s="400"/>
      <c r="BA1" s="398" t="s">
        <v>92</v>
      </c>
      <c r="BB1" s="399"/>
      <c r="BC1" s="399"/>
      <c r="BD1" s="399"/>
      <c r="BE1" s="399"/>
      <c r="BF1" s="400"/>
      <c r="BG1" s="410" t="s">
        <v>93</v>
      </c>
      <c r="BH1" s="411"/>
      <c r="BI1" s="411"/>
      <c r="BJ1" s="411"/>
      <c r="BK1" s="411"/>
      <c r="BL1" s="412"/>
      <c r="BM1" s="410" t="s">
        <v>94</v>
      </c>
      <c r="BN1" s="411"/>
      <c r="BO1" s="412"/>
    </row>
    <row r="2" spans="1:71" ht="77.25" thickBot="1">
      <c r="A2" s="283" t="s">
        <v>95</v>
      </c>
      <c r="B2" s="273" t="s">
        <v>96</v>
      </c>
      <c r="C2" s="274" t="s">
        <v>97</v>
      </c>
      <c r="D2" s="275" t="s">
        <v>19</v>
      </c>
      <c r="E2" s="187" t="s">
        <v>98</v>
      </c>
      <c r="F2" s="186" t="s">
        <v>99</v>
      </c>
      <c r="G2" s="186" t="s">
        <v>100</v>
      </c>
      <c r="H2" s="186" t="s">
        <v>101</v>
      </c>
      <c r="I2" s="186" t="s">
        <v>102</v>
      </c>
      <c r="J2" s="186" t="s">
        <v>103</v>
      </c>
      <c r="K2" s="186" t="s">
        <v>139</v>
      </c>
      <c r="L2" s="186" t="s">
        <v>104</v>
      </c>
      <c r="M2" s="186" t="s">
        <v>105</v>
      </c>
      <c r="N2" s="185" t="s">
        <v>106</v>
      </c>
      <c r="O2" s="187" t="s">
        <v>98</v>
      </c>
      <c r="P2" s="186" t="s">
        <v>104</v>
      </c>
      <c r="Q2" s="186" t="s">
        <v>107</v>
      </c>
      <c r="R2" s="186" t="s">
        <v>108</v>
      </c>
      <c r="S2" s="186" t="s">
        <v>109</v>
      </c>
      <c r="T2" s="186" t="s">
        <v>110</v>
      </c>
      <c r="U2" s="186" t="s">
        <v>111</v>
      </c>
      <c r="V2" s="186" t="s">
        <v>106</v>
      </c>
      <c r="W2" s="187" t="s">
        <v>98</v>
      </c>
      <c r="X2" s="186" t="s">
        <v>112</v>
      </c>
      <c r="Y2" s="212" t="s">
        <v>106</v>
      </c>
      <c r="Z2" s="186" t="s">
        <v>113</v>
      </c>
      <c r="AA2" s="187" t="s">
        <v>114</v>
      </c>
      <c r="AB2" s="186" t="s">
        <v>115</v>
      </c>
      <c r="AC2" s="186" t="s">
        <v>116</v>
      </c>
      <c r="AD2" s="185" t="s">
        <v>117</v>
      </c>
      <c r="AE2" s="187" t="s">
        <v>99</v>
      </c>
      <c r="AF2" s="186" t="s">
        <v>118</v>
      </c>
      <c r="AG2" s="186" t="s">
        <v>119</v>
      </c>
      <c r="AH2" s="186" t="s">
        <v>120</v>
      </c>
      <c r="AI2" s="186" t="s">
        <v>110</v>
      </c>
      <c r="AJ2" s="186" t="s">
        <v>121</v>
      </c>
      <c r="AK2" s="186" t="s">
        <v>122</v>
      </c>
      <c r="AL2" s="186" t="s">
        <v>123</v>
      </c>
      <c r="AM2" s="186" t="s">
        <v>124</v>
      </c>
      <c r="AN2" s="186" t="s">
        <v>418</v>
      </c>
      <c r="AO2" s="185" t="s">
        <v>89</v>
      </c>
      <c r="AP2" s="186" t="s">
        <v>125</v>
      </c>
      <c r="AQ2" s="186" t="s">
        <v>126</v>
      </c>
      <c r="AR2" s="185" t="s">
        <v>127</v>
      </c>
      <c r="AS2" s="187" t="s">
        <v>157</v>
      </c>
      <c r="AT2" s="186" t="s">
        <v>158</v>
      </c>
      <c r="AU2" s="186" t="s">
        <v>159</v>
      </c>
      <c r="AV2" s="186" t="s">
        <v>160</v>
      </c>
      <c r="AW2" s="186" t="s">
        <v>128</v>
      </c>
      <c r="AX2" s="186" t="s">
        <v>129</v>
      </c>
      <c r="AY2" s="186" t="s">
        <v>130</v>
      </c>
      <c r="AZ2" s="185" t="s">
        <v>131</v>
      </c>
      <c r="BA2" s="187" t="s">
        <v>132</v>
      </c>
      <c r="BB2" s="186" t="s">
        <v>133</v>
      </c>
      <c r="BC2" s="186" t="s">
        <v>134</v>
      </c>
      <c r="BD2" s="186" t="s">
        <v>135</v>
      </c>
      <c r="BE2" s="186" t="s">
        <v>136</v>
      </c>
      <c r="BF2" s="185" t="s">
        <v>63</v>
      </c>
      <c r="BG2" s="187" t="s">
        <v>137</v>
      </c>
      <c r="BH2" s="186" t="s">
        <v>138</v>
      </c>
      <c r="BI2" s="186" t="s">
        <v>139</v>
      </c>
      <c r="BJ2" s="186" t="s">
        <v>140</v>
      </c>
      <c r="BK2" s="186" t="s">
        <v>141</v>
      </c>
      <c r="BL2" s="185" t="s">
        <v>142</v>
      </c>
      <c r="BM2" s="187" t="s">
        <v>143</v>
      </c>
      <c r="BN2" s="186" t="s">
        <v>144</v>
      </c>
      <c r="BO2" s="185" t="s">
        <v>145</v>
      </c>
      <c r="BP2" s="94" t="s">
        <v>348</v>
      </c>
      <c r="BQ2" s="94" t="s">
        <v>349</v>
      </c>
      <c r="BR2" s="94" t="s">
        <v>350</v>
      </c>
      <c r="BS2" s="94" t="s">
        <v>59</v>
      </c>
    </row>
    <row r="3" spans="1:71" s="281" customFormat="1">
      <c r="A3" s="281">
        <v>1</v>
      </c>
      <c r="B3" s="192">
        <v>2</v>
      </c>
      <c r="C3" s="192">
        <v>3</v>
      </c>
      <c r="D3" s="78">
        <v>4</v>
      </c>
      <c r="E3" s="281">
        <v>5</v>
      </c>
      <c r="F3" s="281">
        <v>6</v>
      </c>
      <c r="G3" s="281">
        <v>7</v>
      </c>
      <c r="H3" s="281">
        <v>8</v>
      </c>
      <c r="I3" s="281">
        <v>9</v>
      </c>
      <c r="J3" s="281">
        <v>10</v>
      </c>
      <c r="K3" s="281">
        <v>11</v>
      </c>
      <c r="L3" s="281">
        <v>12</v>
      </c>
      <c r="M3" s="281">
        <v>13</v>
      </c>
      <c r="N3" s="281">
        <v>14</v>
      </c>
      <c r="O3" s="281">
        <v>15</v>
      </c>
      <c r="P3" s="281">
        <v>16</v>
      </c>
      <c r="Q3" s="281">
        <v>17</v>
      </c>
      <c r="R3" s="281">
        <v>18</v>
      </c>
      <c r="S3" s="281">
        <v>19</v>
      </c>
      <c r="T3" s="281">
        <v>20</v>
      </c>
      <c r="U3" s="281">
        <v>21</v>
      </c>
      <c r="V3" s="281">
        <v>22</v>
      </c>
      <c r="W3" s="281">
        <v>23</v>
      </c>
      <c r="X3" s="281">
        <v>24</v>
      </c>
      <c r="Y3" s="281">
        <v>25</v>
      </c>
      <c r="Z3" s="281">
        <v>26</v>
      </c>
      <c r="AA3" s="281">
        <v>27</v>
      </c>
      <c r="AB3" s="281">
        <v>28</v>
      </c>
      <c r="AC3" s="281">
        <v>29</v>
      </c>
      <c r="AD3" s="281">
        <v>30</v>
      </c>
      <c r="AE3" s="281">
        <v>31</v>
      </c>
      <c r="AF3" s="281">
        <v>32</v>
      </c>
      <c r="AG3" s="281">
        <v>33</v>
      </c>
      <c r="AH3" s="281">
        <v>34</v>
      </c>
      <c r="AI3" s="281">
        <v>35</v>
      </c>
      <c r="AJ3" s="281">
        <v>36</v>
      </c>
      <c r="AK3" s="281">
        <v>37</v>
      </c>
      <c r="AL3" s="281">
        <v>38</v>
      </c>
      <c r="AM3" s="281">
        <v>39</v>
      </c>
      <c r="AN3" s="281">
        <v>40</v>
      </c>
      <c r="AO3" s="281">
        <v>41</v>
      </c>
      <c r="AP3" s="281">
        <v>40</v>
      </c>
      <c r="AQ3" s="281">
        <v>41</v>
      </c>
      <c r="AR3" s="281">
        <v>42</v>
      </c>
      <c r="AS3" s="281">
        <v>43</v>
      </c>
      <c r="AT3" s="281">
        <v>44</v>
      </c>
      <c r="AU3" s="281">
        <v>45</v>
      </c>
      <c r="AV3" s="281">
        <v>46</v>
      </c>
      <c r="AW3" s="281">
        <v>47</v>
      </c>
      <c r="AX3" s="281">
        <v>48</v>
      </c>
      <c r="AY3" s="281">
        <v>49</v>
      </c>
      <c r="AZ3" s="281">
        <v>50</v>
      </c>
      <c r="BA3" s="281">
        <v>51</v>
      </c>
      <c r="BB3" s="281">
        <v>52</v>
      </c>
      <c r="BC3" s="281">
        <v>53</v>
      </c>
      <c r="BD3" s="281">
        <v>54</v>
      </c>
      <c r="BE3" s="281">
        <v>55</v>
      </c>
      <c r="BF3" s="281">
        <v>56</v>
      </c>
      <c r="BG3" s="281">
        <v>57</v>
      </c>
      <c r="BH3" s="281">
        <v>58</v>
      </c>
      <c r="BI3" s="281">
        <v>59</v>
      </c>
      <c r="BJ3" s="281">
        <v>60</v>
      </c>
      <c r="BK3" s="281">
        <v>61</v>
      </c>
      <c r="BL3" s="281">
        <v>62</v>
      </c>
      <c r="BM3" s="281">
        <v>63</v>
      </c>
      <c r="BN3" s="281">
        <v>64</v>
      </c>
      <c r="BO3" s="281">
        <v>65</v>
      </c>
      <c r="BP3" s="281">
        <v>57</v>
      </c>
      <c r="BQ3" s="281">
        <v>58</v>
      </c>
      <c r="BR3" s="281">
        <v>59</v>
      </c>
      <c r="BS3" s="281">
        <v>60</v>
      </c>
    </row>
    <row r="4" spans="1:71" s="78" customFormat="1">
      <c r="A4" s="130" t="s">
        <v>289</v>
      </c>
      <c r="B4" s="276">
        <v>9.2265732923111441E-3</v>
      </c>
      <c r="C4" s="276">
        <v>1.0113335403247643E-2</v>
      </c>
      <c r="D4" s="277">
        <f>C4-B4</f>
        <v>8.8676211093649884E-4</v>
      </c>
      <c r="E4" s="78">
        <v>1902453</v>
      </c>
      <c r="F4" s="78">
        <v>38099</v>
      </c>
      <c r="G4" s="78">
        <v>46003</v>
      </c>
      <c r="H4" s="78">
        <v>0</v>
      </c>
      <c r="I4" s="78">
        <v>-23934</v>
      </c>
      <c r="J4" s="78">
        <v>-263638</v>
      </c>
      <c r="K4" s="78">
        <v>175465</v>
      </c>
      <c r="L4" s="78">
        <v>-76773</v>
      </c>
      <c r="M4" s="78">
        <f>SUM(F4:L4)</f>
        <v>-104778</v>
      </c>
      <c r="N4" s="78">
        <f>M4+E4</f>
        <v>1797675</v>
      </c>
      <c r="O4" s="78" t="s">
        <v>147</v>
      </c>
      <c r="P4" s="78" t="s">
        <v>146</v>
      </c>
      <c r="Q4" s="78" t="s">
        <v>148</v>
      </c>
      <c r="R4" s="78" t="s">
        <v>147</v>
      </c>
      <c r="S4" s="78" t="s">
        <v>146</v>
      </c>
      <c r="T4" s="78" t="s">
        <v>149</v>
      </c>
      <c r="U4" s="78" t="s">
        <v>146</v>
      </c>
      <c r="V4" s="78" t="s">
        <v>147</v>
      </c>
      <c r="AA4" s="78">
        <v>2036988</v>
      </c>
      <c r="AB4" s="78">
        <v>1597429</v>
      </c>
      <c r="AC4" s="78">
        <v>1797675</v>
      </c>
      <c r="AD4" s="78">
        <v>1797675</v>
      </c>
      <c r="AE4" s="78">
        <f>F4</f>
        <v>38099</v>
      </c>
      <c r="AF4" s="78">
        <f>G4</f>
        <v>46003</v>
      </c>
      <c r="AG4" s="78" t="s">
        <v>347</v>
      </c>
      <c r="AH4" s="78" t="s">
        <v>347</v>
      </c>
      <c r="AI4" s="78" t="s">
        <v>347</v>
      </c>
      <c r="AJ4" s="78" t="s">
        <v>347</v>
      </c>
      <c r="AK4" s="78">
        <v>-15698</v>
      </c>
      <c r="AL4" s="78">
        <v>-10995</v>
      </c>
      <c r="AM4" s="78" t="s">
        <v>347</v>
      </c>
      <c r="AN4" s="78">
        <v>27859</v>
      </c>
      <c r="AO4" s="78">
        <f>SUM(AE4:AN4)</f>
        <v>85268</v>
      </c>
      <c r="AP4" s="78" t="s">
        <v>347</v>
      </c>
      <c r="AQ4" s="78" t="s">
        <v>347</v>
      </c>
      <c r="AR4" s="78" t="s">
        <v>347</v>
      </c>
      <c r="AS4" s="78">
        <v>0</v>
      </c>
      <c r="AT4" s="78">
        <v>0</v>
      </c>
      <c r="AU4" s="78">
        <v>0</v>
      </c>
      <c r="AV4" s="78">
        <v>-115089</v>
      </c>
      <c r="AW4" s="78">
        <v>0</v>
      </c>
      <c r="AX4" s="78">
        <v>0</v>
      </c>
      <c r="AY4" s="78">
        <v>0</v>
      </c>
      <c r="BA4" s="78">
        <v>-18867</v>
      </c>
      <c r="BB4" s="78">
        <v>-18867</v>
      </c>
      <c r="BC4" s="78">
        <v>-18867</v>
      </c>
      <c r="BD4" s="78">
        <v>-18867</v>
      </c>
      <c r="BE4" s="78">
        <v>-18867</v>
      </c>
      <c r="BF4" s="78">
        <v>-20754</v>
      </c>
      <c r="BG4" s="78" t="s">
        <v>150</v>
      </c>
      <c r="BH4" s="78" t="s">
        <v>150</v>
      </c>
      <c r="BI4" s="78" t="s">
        <v>150</v>
      </c>
      <c r="BJ4" s="78" t="s">
        <v>150</v>
      </c>
      <c r="BK4" s="78" t="s">
        <v>150</v>
      </c>
      <c r="BL4" s="78" t="s">
        <v>150</v>
      </c>
      <c r="BM4" s="78" t="s">
        <v>150</v>
      </c>
      <c r="BN4" s="78" t="s">
        <v>150</v>
      </c>
      <c r="BO4" s="78" t="s">
        <v>150</v>
      </c>
      <c r="BP4" s="78">
        <v>140</v>
      </c>
      <c r="BQ4" s="78">
        <v>41</v>
      </c>
      <c r="BR4" s="78">
        <v>790</v>
      </c>
      <c r="BS4" s="78">
        <f>BP4+BQ4+BR4</f>
        <v>971</v>
      </c>
    </row>
    <row r="5" spans="1:71" s="78" customFormat="1">
      <c r="A5" s="130" t="s">
        <v>295</v>
      </c>
      <c r="B5" s="276">
        <v>6.6840548585202306E-3</v>
      </c>
      <c r="C5" s="276">
        <v>7.2095070387869272E-3</v>
      </c>
      <c r="D5" s="277">
        <f t="shared" ref="D5:D54" si="0">C5-B5</f>
        <v>5.2545218026669657E-4</v>
      </c>
      <c r="E5" s="78">
        <v>1378204</v>
      </c>
      <c r="F5" s="78">
        <v>27160</v>
      </c>
      <c r="G5" s="78">
        <v>32794</v>
      </c>
      <c r="H5" s="78">
        <v>0</v>
      </c>
      <c r="I5" s="78">
        <v>-17062</v>
      </c>
      <c r="J5" s="78">
        <v>-187940</v>
      </c>
      <c r="K5" s="78">
        <v>103972</v>
      </c>
      <c r="L5" s="78">
        <v>-55617</v>
      </c>
      <c r="M5" s="78">
        <f t="shared" ref="M5:M54" si="1">SUM(F5:L5)</f>
        <v>-96693</v>
      </c>
      <c r="N5" s="78">
        <f t="shared" ref="N5:N54" si="2">M5+E5</f>
        <v>1281511</v>
      </c>
      <c r="O5" s="78" t="s">
        <v>147</v>
      </c>
      <c r="P5" s="78" t="s">
        <v>146</v>
      </c>
      <c r="Q5" s="78" t="s">
        <v>148</v>
      </c>
      <c r="R5" s="78" t="s">
        <v>147</v>
      </c>
      <c r="S5" s="78" t="s">
        <v>146</v>
      </c>
      <c r="T5" s="78" t="s">
        <v>149</v>
      </c>
      <c r="U5" s="78" t="s">
        <v>146</v>
      </c>
      <c r="V5" s="78" t="s">
        <v>147</v>
      </c>
      <c r="AA5" s="78">
        <v>1442381</v>
      </c>
      <c r="AB5" s="78">
        <v>1145675</v>
      </c>
      <c r="AC5" s="78">
        <v>1281511</v>
      </c>
      <c r="AD5" s="78">
        <v>1281511</v>
      </c>
      <c r="AE5" s="78">
        <f t="shared" ref="AE5:AE54" si="3">F5</f>
        <v>27160</v>
      </c>
      <c r="AF5" s="78">
        <f t="shared" ref="AF5:AF54" si="4">G5</f>
        <v>32794</v>
      </c>
      <c r="AG5" s="78" t="s">
        <v>347</v>
      </c>
      <c r="AH5" s="78" t="s">
        <v>347</v>
      </c>
      <c r="AI5" s="78" t="s">
        <v>347</v>
      </c>
      <c r="AJ5" s="78" t="s">
        <v>347</v>
      </c>
      <c r="AK5" s="78">
        <v>-11192</v>
      </c>
      <c r="AL5" s="78">
        <v>-7837</v>
      </c>
      <c r="AM5" s="78" t="s">
        <v>347</v>
      </c>
      <c r="AN5" s="78">
        <v>22803</v>
      </c>
      <c r="AO5" s="78">
        <f t="shared" ref="AO5:AO54" si="5">SUM(AE5:AN5)</f>
        <v>63728</v>
      </c>
      <c r="AP5" s="78" t="s">
        <v>347</v>
      </c>
      <c r="AQ5" s="78" t="s">
        <v>347</v>
      </c>
      <c r="AR5" s="78" t="s">
        <v>347</v>
      </c>
      <c r="AS5" s="78">
        <v>0</v>
      </c>
      <c r="AT5" s="78">
        <v>0</v>
      </c>
      <c r="AU5" s="78">
        <v>0</v>
      </c>
      <c r="AV5" s="78">
        <v>-80495</v>
      </c>
      <c r="AW5" s="78">
        <v>0</v>
      </c>
      <c r="AX5" s="78">
        <v>0</v>
      </c>
      <c r="AY5" s="78">
        <v>0</v>
      </c>
      <c r="BA5" s="78">
        <v>-13196</v>
      </c>
      <c r="BB5" s="78">
        <v>-13196</v>
      </c>
      <c r="BC5" s="78">
        <v>-13196</v>
      </c>
      <c r="BD5" s="78">
        <v>-13196</v>
      </c>
      <c r="BE5" s="78">
        <v>-13196</v>
      </c>
      <c r="BF5" s="78">
        <v>-14515</v>
      </c>
      <c r="BG5" s="78" t="s">
        <v>150</v>
      </c>
      <c r="BH5" s="78" t="s">
        <v>150</v>
      </c>
      <c r="BI5" s="78" t="s">
        <v>150</v>
      </c>
      <c r="BJ5" s="78" t="s">
        <v>150</v>
      </c>
      <c r="BK5" s="78" t="s">
        <v>150</v>
      </c>
      <c r="BL5" s="78" t="s">
        <v>150</v>
      </c>
      <c r="BM5" s="78" t="s">
        <v>150</v>
      </c>
      <c r="BN5" s="78" t="s">
        <v>150</v>
      </c>
      <c r="BO5" s="78" t="s">
        <v>150</v>
      </c>
      <c r="BP5" s="78">
        <v>98</v>
      </c>
      <c r="BQ5" s="78">
        <v>23</v>
      </c>
      <c r="BR5" s="78">
        <v>519</v>
      </c>
      <c r="BS5" s="78">
        <f t="shared" ref="BS5:BS54" si="6">BP5+BQ5+BR5</f>
        <v>640</v>
      </c>
    </row>
    <row r="6" spans="1:71" s="78" customFormat="1">
      <c r="A6" s="130" t="s">
        <v>296</v>
      </c>
      <c r="B6" s="276">
        <v>2.975816779481953E-3</v>
      </c>
      <c r="C6" s="276">
        <v>2.8854095400846556E-3</v>
      </c>
      <c r="D6" s="277">
        <f t="shared" si="0"/>
        <v>-9.0407239397297372E-5</v>
      </c>
      <c r="E6" s="78">
        <v>613592</v>
      </c>
      <c r="F6" s="78">
        <v>10870</v>
      </c>
      <c r="G6" s="78">
        <v>13125</v>
      </c>
      <c r="H6" s="78">
        <v>0</v>
      </c>
      <c r="I6" s="78">
        <v>-6829</v>
      </c>
      <c r="J6" s="78">
        <v>-75218</v>
      </c>
      <c r="K6" s="78">
        <v>-17889</v>
      </c>
      <c r="L6" s="78">
        <v>-24761</v>
      </c>
      <c r="M6" s="78">
        <f t="shared" si="1"/>
        <v>-100702</v>
      </c>
      <c r="N6" s="78">
        <f t="shared" si="2"/>
        <v>512890</v>
      </c>
      <c r="AA6" s="78">
        <v>577228</v>
      </c>
      <c r="AB6" s="78">
        <v>458624</v>
      </c>
      <c r="AC6" s="78">
        <v>512890</v>
      </c>
      <c r="AD6" s="78">
        <v>512890</v>
      </c>
      <c r="AE6" s="78">
        <f t="shared" si="3"/>
        <v>10870</v>
      </c>
      <c r="AF6" s="78">
        <f t="shared" si="4"/>
        <v>13125</v>
      </c>
      <c r="AG6" s="78" t="s">
        <v>347</v>
      </c>
      <c r="AH6" s="78" t="s">
        <v>347</v>
      </c>
      <c r="AI6" s="78" t="s">
        <v>347</v>
      </c>
      <c r="AJ6" s="78" t="s">
        <v>347</v>
      </c>
      <c r="AK6" s="78">
        <v>-4479</v>
      </c>
      <c r="AL6" s="78">
        <v>-3136</v>
      </c>
      <c r="AM6" s="78" t="s">
        <v>347</v>
      </c>
      <c r="AN6" s="78">
        <v>-2167</v>
      </c>
      <c r="AO6" s="78">
        <f t="shared" si="5"/>
        <v>14213</v>
      </c>
      <c r="AP6" s="78" t="s">
        <v>347</v>
      </c>
      <c r="AQ6" s="78" t="s">
        <v>347</v>
      </c>
      <c r="AR6" s="78" t="s">
        <v>347</v>
      </c>
      <c r="AS6" s="78">
        <v>0</v>
      </c>
      <c r="AT6" s="78">
        <v>0</v>
      </c>
      <c r="AU6" s="78">
        <v>0</v>
      </c>
      <c r="AV6" s="78">
        <v>-37095</v>
      </c>
      <c r="AW6" s="78">
        <v>0</v>
      </c>
      <c r="AX6" s="78">
        <v>0</v>
      </c>
      <c r="AY6" s="78">
        <v>0</v>
      </c>
      <c r="BA6" s="78">
        <v>-6081</v>
      </c>
      <c r="BB6" s="78">
        <v>-6081</v>
      </c>
      <c r="BC6" s="78">
        <v>-6081</v>
      </c>
      <c r="BD6" s="78">
        <v>-6081</v>
      </c>
      <c r="BE6" s="78">
        <v>-6081</v>
      </c>
      <c r="BF6" s="78">
        <v>-6690</v>
      </c>
      <c r="BG6" s="78" t="s">
        <v>150</v>
      </c>
      <c r="BH6" s="78" t="s">
        <v>150</v>
      </c>
      <c r="BI6" s="78" t="s">
        <v>150</v>
      </c>
      <c r="BJ6" s="78" t="s">
        <v>150</v>
      </c>
      <c r="BK6" s="78" t="s">
        <v>150</v>
      </c>
      <c r="BL6" s="78" t="s">
        <v>150</v>
      </c>
      <c r="BM6" s="78" t="s">
        <v>150</v>
      </c>
      <c r="BN6" s="78" t="s">
        <v>150</v>
      </c>
      <c r="BO6" s="78" t="s">
        <v>150</v>
      </c>
      <c r="BP6" s="78">
        <v>51</v>
      </c>
      <c r="BQ6" s="78">
        <v>14</v>
      </c>
      <c r="BR6" s="78">
        <v>168</v>
      </c>
      <c r="BS6" s="78">
        <f t="shared" si="6"/>
        <v>233</v>
      </c>
    </row>
    <row r="7" spans="1:71" s="78" customFormat="1">
      <c r="A7" s="130" t="s">
        <v>297</v>
      </c>
      <c r="B7" s="276">
        <v>3.8557553527014004E-3</v>
      </c>
      <c r="C7" s="276">
        <v>4.1017045401164414E-3</v>
      </c>
      <c r="D7" s="277">
        <f t="shared" si="0"/>
        <v>2.4594918741504103E-4</v>
      </c>
      <c r="E7" s="78">
        <v>795029</v>
      </c>
      <c r="F7" s="78">
        <v>15452</v>
      </c>
      <c r="G7" s="78">
        <v>18657</v>
      </c>
      <c r="H7" s="78">
        <v>0</v>
      </c>
      <c r="I7" s="78">
        <v>-9707</v>
      </c>
      <c r="J7" s="78">
        <v>-106924</v>
      </c>
      <c r="K7" s="78">
        <v>48666</v>
      </c>
      <c r="L7" s="78">
        <v>-32083</v>
      </c>
      <c r="M7" s="78">
        <f t="shared" si="1"/>
        <v>-65939</v>
      </c>
      <c r="N7" s="78">
        <f t="shared" si="2"/>
        <v>729090</v>
      </c>
      <c r="AA7" s="78">
        <v>819758</v>
      </c>
      <c r="AB7" s="78">
        <v>652558</v>
      </c>
      <c r="AC7" s="78">
        <v>729090</v>
      </c>
      <c r="AD7" s="78">
        <v>729090</v>
      </c>
      <c r="AE7" s="78">
        <f t="shared" si="3"/>
        <v>15452</v>
      </c>
      <c r="AF7" s="78">
        <f t="shared" si="4"/>
        <v>18657</v>
      </c>
      <c r="AG7" s="78" t="s">
        <v>347</v>
      </c>
      <c r="AH7" s="78" t="s">
        <v>347</v>
      </c>
      <c r="AI7" s="78" t="s">
        <v>347</v>
      </c>
      <c r="AJ7" s="78" t="s">
        <v>347</v>
      </c>
      <c r="AK7" s="78">
        <v>-6367</v>
      </c>
      <c r="AL7" s="78">
        <v>-4459</v>
      </c>
      <c r="AM7" s="78" t="s">
        <v>347</v>
      </c>
      <c r="AN7" s="78">
        <v>8946</v>
      </c>
      <c r="AO7" s="78">
        <f t="shared" si="5"/>
        <v>32229</v>
      </c>
      <c r="AP7" s="78" t="s">
        <v>347</v>
      </c>
      <c r="AQ7" s="78" t="s">
        <v>347</v>
      </c>
      <c r="AR7" s="78" t="s">
        <v>347</v>
      </c>
      <c r="AS7" s="78">
        <v>0</v>
      </c>
      <c r="AT7" s="78">
        <v>0</v>
      </c>
      <c r="AU7" s="78">
        <v>0</v>
      </c>
      <c r="AV7" s="78">
        <v>-47617</v>
      </c>
      <c r="AW7" s="78">
        <v>0</v>
      </c>
      <c r="AX7" s="78">
        <v>0</v>
      </c>
      <c r="AY7" s="78">
        <v>0</v>
      </c>
      <c r="BA7" s="78">
        <v>-7806</v>
      </c>
      <c r="BB7" s="78">
        <v>-7806</v>
      </c>
      <c r="BC7" s="78">
        <v>-7806</v>
      </c>
      <c r="BD7" s="78">
        <v>-7806</v>
      </c>
      <c r="BE7" s="78">
        <v>-7806</v>
      </c>
      <c r="BF7" s="78">
        <v>-8587</v>
      </c>
      <c r="BG7" s="78" t="s">
        <v>150</v>
      </c>
      <c r="BH7" s="78" t="s">
        <v>150</v>
      </c>
      <c r="BI7" s="78" t="s">
        <v>150</v>
      </c>
      <c r="BJ7" s="78" t="s">
        <v>150</v>
      </c>
      <c r="BK7" s="78" t="s">
        <v>150</v>
      </c>
      <c r="BL7" s="78" t="s">
        <v>150</v>
      </c>
      <c r="BM7" s="78" t="s">
        <v>150</v>
      </c>
      <c r="BN7" s="78" t="s">
        <v>150</v>
      </c>
      <c r="BO7" s="78" t="s">
        <v>150</v>
      </c>
      <c r="BP7" s="78">
        <v>78</v>
      </c>
      <c r="BQ7" s="78">
        <v>14</v>
      </c>
      <c r="BR7" s="78">
        <v>221</v>
      </c>
      <c r="BS7" s="78">
        <f t="shared" si="6"/>
        <v>313</v>
      </c>
    </row>
    <row r="8" spans="1:71" s="78" customFormat="1">
      <c r="A8" s="130" t="s">
        <v>298</v>
      </c>
      <c r="B8" s="276">
        <v>2.8327371001049787E-3</v>
      </c>
      <c r="C8" s="276">
        <v>2.9114681822685006E-3</v>
      </c>
      <c r="D8" s="277">
        <f t="shared" si="0"/>
        <v>7.8731082163521933E-5</v>
      </c>
      <c r="E8" s="78">
        <v>584090</v>
      </c>
      <c r="F8" s="78">
        <v>10968</v>
      </c>
      <c r="G8" s="78">
        <v>13243</v>
      </c>
      <c r="H8" s="78">
        <v>0</v>
      </c>
      <c r="I8" s="78">
        <v>-6890</v>
      </c>
      <c r="J8" s="78">
        <v>-75897</v>
      </c>
      <c r="K8" s="78">
        <v>15579</v>
      </c>
      <c r="L8" s="78">
        <v>-23571</v>
      </c>
      <c r="M8" s="78">
        <f t="shared" si="1"/>
        <v>-66568</v>
      </c>
      <c r="N8" s="78">
        <f t="shared" si="2"/>
        <v>517522</v>
      </c>
      <c r="AA8" s="78">
        <v>583791</v>
      </c>
      <c r="AB8" s="78">
        <v>461855</v>
      </c>
      <c r="AC8" s="78">
        <v>517522</v>
      </c>
      <c r="AD8" s="78">
        <v>517522</v>
      </c>
      <c r="AE8" s="78">
        <f t="shared" si="3"/>
        <v>10968</v>
      </c>
      <c r="AF8" s="78">
        <f t="shared" si="4"/>
        <v>13243</v>
      </c>
      <c r="AG8" s="78" t="s">
        <v>347</v>
      </c>
      <c r="AH8" s="78" t="s">
        <v>347</v>
      </c>
      <c r="AI8" s="78" t="s">
        <v>347</v>
      </c>
      <c r="AJ8" s="78" t="s">
        <v>347</v>
      </c>
      <c r="AK8" s="78">
        <v>-4520</v>
      </c>
      <c r="AL8" s="78">
        <v>-3164</v>
      </c>
      <c r="AM8" s="78" t="s">
        <v>347</v>
      </c>
      <c r="AN8" s="78">
        <v>7192</v>
      </c>
      <c r="AO8" s="78">
        <f t="shared" si="5"/>
        <v>23719</v>
      </c>
      <c r="AP8" s="78" t="s">
        <v>347</v>
      </c>
      <c r="AQ8" s="78" t="s">
        <v>347</v>
      </c>
      <c r="AR8" s="78" t="s">
        <v>347</v>
      </c>
      <c r="AS8" s="78">
        <v>0</v>
      </c>
      <c r="AT8" s="78">
        <v>0</v>
      </c>
      <c r="AU8" s="78">
        <v>0</v>
      </c>
      <c r="AV8" s="78">
        <v>-33367</v>
      </c>
      <c r="AW8" s="78">
        <v>0</v>
      </c>
      <c r="AX8" s="78">
        <v>0</v>
      </c>
      <c r="AY8" s="78">
        <v>0</v>
      </c>
      <c r="BA8" s="78">
        <v>-5470</v>
      </c>
      <c r="BB8" s="78">
        <v>-5470</v>
      </c>
      <c r="BC8" s="78">
        <v>-5470</v>
      </c>
      <c r="BD8" s="78">
        <v>-5470</v>
      </c>
      <c r="BE8" s="78">
        <v>-5470</v>
      </c>
      <c r="BF8" s="78">
        <v>-6017</v>
      </c>
      <c r="BG8" s="78" t="s">
        <v>150</v>
      </c>
      <c r="BH8" s="78" t="s">
        <v>150</v>
      </c>
      <c r="BI8" s="78" t="s">
        <v>150</v>
      </c>
      <c r="BJ8" s="78" t="s">
        <v>150</v>
      </c>
      <c r="BK8" s="78" t="s">
        <v>150</v>
      </c>
      <c r="BL8" s="78" t="s">
        <v>150</v>
      </c>
      <c r="BM8" s="78" t="s">
        <v>150</v>
      </c>
      <c r="BN8" s="78" t="s">
        <v>150</v>
      </c>
      <c r="BO8" s="78" t="s">
        <v>150</v>
      </c>
      <c r="BP8" s="78">
        <v>40</v>
      </c>
      <c r="BQ8" s="78">
        <v>13</v>
      </c>
      <c r="BR8" s="78">
        <v>184</v>
      </c>
      <c r="BS8" s="78">
        <f t="shared" si="6"/>
        <v>237</v>
      </c>
    </row>
    <row r="9" spans="1:71" s="78" customFormat="1">
      <c r="A9" s="130" t="s">
        <v>290</v>
      </c>
      <c r="B9" s="276">
        <v>2.4006352074307617E-2</v>
      </c>
      <c r="C9" s="276">
        <v>2.5900146906157891E-2</v>
      </c>
      <c r="D9" s="277">
        <f t="shared" si="0"/>
        <v>1.8937948318502734E-3</v>
      </c>
      <c r="E9" s="78">
        <v>4949937</v>
      </c>
      <c r="F9" s="78">
        <v>97571</v>
      </c>
      <c r="G9" s="78">
        <v>117811</v>
      </c>
      <c r="H9" s="78">
        <v>0</v>
      </c>
      <c r="I9" s="78">
        <v>-61295</v>
      </c>
      <c r="J9" s="78">
        <v>-675173</v>
      </c>
      <c r="K9" s="78">
        <v>374729</v>
      </c>
      <c r="L9" s="78">
        <v>-199753</v>
      </c>
      <c r="M9" s="78">
        <f t="shared" si="1"/>
        <v>-346110</v>
      </c>
      <c r="N9" s="78">
        <f t="shared" si="2"/>
        <v>4603827</v>
      </c>
      <c r="AA9" s="78">
        <v>5206135</v>
      </c>
      <c r="AB9" s="78">
        <v>4098526</v>
      </c>
      <c r="AC9" s="78">
        <v>4603827</v>
      </c>
      <c r="AD9" s="78">
        <v>4603827</v>
      </c>
      <c r="AE9" s="78">
        <f t="shared" si="3"/>
        <v>97571</v>
      </c>
      <c r="AF9" s="78">
        <f t="shared" si="4"/>
        <v>117811</v>
      </c>
      <c r="AG9" s="78" t="s">
        <v>347</v>
      </c>
      <c r="AH9" s="78" t="s">
        <v>347</v>
      </c>
      <c r="AI9" s="78" t="s">
        <v>347</v>
      </c>
      <c r="AJ9" s="78" t="s">
        <v>347</v>
      </c>
      <c r="AK9" s="78">
        <v>-40204</v>
      </c>
      <c r="AL9" s="78">
        <v>-28156</v>
      </c>
      <c r="AM9" s="78" t="s">
        <v>347</v>
      </c>
      <c r="AN9" s="78">
        <v>81666</v>
      </c>
      <c r="AO9" s="78">
        <f t="shared" si="5"/>
        <v>228688</v>
      </c>
      <c r="AP9" s="78" t="s">
        <v>347</v>
      </c>
      <c r="AQ9" s="78" t="s">
        <v>347</v>
      </c>
      <c r="AR9" s="78" t="s">
        <v>347</v>
      </c>
      <c r="AS9" s="78">
        <v>0</v>
      </c>
      <c r="AT9" s="78">
        <v>0</v>
      </c>
      <c r="AU9" s="78">
        <v>0</v>
      </c>
      <c r="AV9" s="78">
        <v>-289689</v>
      </c>
      <c r="AW9" s="78">
        <v>0</v>
      </c>
      <c r="AX9" s="78">
        <v>0</v>
      </c>
      <c r="AY9" s="78">
        <v>0</v>
      </c>
      <c r="BA9" s="78">
        <v>-47490</v>
      </c>
      <c r="BB9" s="78">
        <v>-47490</v>
      </c>
      <c r="BC9" s="78">
        <v>-47490</v>
      </c>
      <c r="BD9" s="78">
        <v>-47490</v>
      </c>
      <c r="BE9" s="78">
        <v>-47490</v>
      </c>
      <c r="BF9" s="78">
        <v>-52239</v>
      </c>
      <c r="BG9" s="78" t="s">
        <v>150</v>
      </c>
      <c r="BH9" s="78" t="s">
        <v>150</v>
      </c>
      <c r="BI9" s="78" t="s">
        <v>150</v>
      </c>
      <c r="BJ9" s="78" t="s">
        <v>150</v>
      </c>
      <c r="BK9" s="78" t="s">
        <v>150</v>
      </c>
      <c r="BL9" s="78" t="s">
        <v>150</v>
      </c>
      <c r="BM9" s="78" t="s">
        <v>150</v>
      </c>
      <c r="BN9" s="78" t="s">
        <v>150</v>
      </c>
      <c r="BO9" s="78" t="s">
        <v>150</v>
      </c>
      <c r="BP9" s="78">
        <v>307</v>
      </c>
      <c r="BQ9" s="78">
        <v>117</v>
      </c>
      <c r="BR9" s="78">
        <v>1976</v>
      </c>
      <c r="BS9" s="78">
        <f t="shared" si="6"/>
        <v>2400</v>
      </c>
    </row>
    <row r="10" spans="1:71" s="78" customFormat="1">
      <c r="A10" s="130" t="s">
        <v>299</v>
      </c>
      <c r="B10" s="276">
        <v>4.1347563626396621E-3</v>
      </c>
      <c r="C10" s="276">
        <v>4.2544221352638183E-3</v>
      </c>
      <c r="D10" s="277">
        <f t="shared" si="0"/>
        <v>1.196657726241562E-4</v>
      </c>
      <c r="E10" s="78">
        <v>852557</v>
      </c>
      <c r="F10" s="78">
        <v>16027</v>
      </c>
      <c r="G10" s="78">
        <v>19354</v>
      </c>
      <c r="H10" s="78">
        <v>0</v>
      </c>
      <c r="I10" s="78">
        <v>-10069</v>
      </c>
      <c r="J10" s="78">
        <v>-110906</v>
      </c>
      <c r="K10" s="78">
        <v>23678</v>
      </c>
      <c r="L10" s="78">
        <v>-34405</v>
      </c>
      <c r="M10" s="78">
        <f t="shared" si="1"/>
        <v>-96321</v>
      </c>
      <c r="N10" s="78">
        <f t="shared" si="2"/>
        <v>756236</v>
      </c>
      <c r="AA10" s="78">
        <v>853999</v>
      </c>
      <c r="AB10" s="78">
        <v>673985</v>
      </c>
      <c r="AC10" s="78">
        <v>756236</v>
      </c>
      <c r="AD10" s="78">
        <v>756236</v>
      </c>
      <c r="AE10" s="78">
        <f t="shared" si="3"/>
        <v>16027</v>
      </c>
      <c r="AF10" s="78">
        <f t="shared" si="4"/>
        <v>19354</v>
      </c>
      <c r="AG10" s="78" t="s">
        <v>347</v>
      </c>
      <c r="AH10" s="78" t="s">
        <v>347</v>
      </c>
      <c r="AI10" s="78" t="s">
        <v>347</v>
      </c>
      <c r="AJ10" s="78" t="s">
        <v>347</v>
      </c>
      <c r="AK10" s="78">
        <v>-6604</v>
      </c>
      <c r="AL10" s="78">
        <v>-4625</v>
      </c>
      <c r="AM10" s="78" t="s">
        <v>347</v>
      </c>
      <c r="AN10" s="78">
        <v>11278</v>
      </c>
      <c r="AO10" s="78">
        <f t="shared" si="5"/>
        <v>35430</v>
      </c>
      <c r="AP10" s="78" t="s">
        <v>347</v>
      </c>
      <c r="AQ10" s="78" t="s">
        <v>347</v>
      </c>
      <c r="AR10" s="78" t="s">
        <v>347</v>
      </c>
      <c r="AS10" s="78">
        <v>0</v>
      </c>
      <c r="AT10" s="78">
        <v>0</v>
      </c>
      <c r="AU10" s="78">
        <v>0</v>
      </c>
      <c r="AV10" s="78">
        <v>-48520</v>
      </c>
      <c r="AW10" s="78">
        <v>0</v>
      </c>
      <c r="AX10" s="78">
        <v>0</v>
      </c>
      <c r="AY10" s="78">
        <v>0</v>
      </c>
      <c r="BA10" s="78">
        <v>-7954</v>
      </c>
      <c r="BB10" s="78">
        <v>-7954</v>
      </c>
      <c r="BC10" s="78">
        <v>-7954</v>
      </c>
      <c r="BD10" s="78">
        <v>-7954</v>
      </c>
      <c r="BE10" s="78">
        <v>-7954</v>
      </c>
      <c r="BF10" s="78">
        <v>-8750</v>
      </c>
      <c r="BG10" s="78" t="s">
        <v>150</v>
      </c>
      <c r="BH10" s="78" t="s">
        <v>150</v>
      </c>
      <c r="BI10" s="78" t="s">
        <v>150</v>
      </c>
      <c r="BJ10" s="78" t="s">
        <v>150</v>
      </c>
      <c r="BK10" s="78" t="s">
        <v>150</v>
      </c>
      <c r="BL10" s="78" t="s">
        <v>150</v>
      </c>
      <c r="BM10" s="78" t="s">
        <v>150</v>
      </c>
      <c r="BN10" s="78" t="s">
        <v>150</v>
      </c>
      <c r="BO10" s="78" t="s">
        <v>150</v>
      </c>
      <c r="BP10" s="78">
        <v>61</v>
      </c>
      <c r="BQ10" s="78">
        <v>20</v>
      </c>
      <c r="BR10" s="78">
        <v>213</v>
      </c>
      <c r="BS10" s="78">
        <f t="shared" si="6"/>
        <v>294</v>
      </c>
    </row>
    <row r="11" spans="1:71" s="78" customFormat="1">
      <c r="A11" s="130" t="s">
        <v>291</v>
      </c>
      <c r="B11" s="276">
        <v>2.5197203537687025E-2</v>
      </c>
      <c r="C11" s="276">
        <v>2.7483620101227024E-2</v>
      </c>
      <c r="D11" s="277">
        <f t="shared" si="0"/>
        <v>2.2864165635399988E-3</v>
      </c>
      <c r="E11" s="78">
        <v>5195482</v>
      </c>
      <c r="F11" s="78">
        <v>103536</v>
      </c>
      <c r="G11" s="78">
        <v>125014</v>
      </c>
      <c r="H11" s="78">
        <v>0</v>
      </c>
      <c r="I11" s="78">
        <v>-65043</v>
      </c>
      <c r="J11" s="78">
        <v>-716451</v>
      </c>
      <c r="K11" s="78">
        <v>452418</v>
      </c>
      <c r="L11" s="78">
        <v>-209662</v>
      </c>
      <c r="M11" s="78">
        <f t="shared" si="1"/>
        <v>-310188</v>
      </c>
      <c r="N11" s="78">
        <f t="shared" si="2"/>
        <v>4885294</v>
      </c>
      <c r="AA11" s="78">
        <v>5507128</v>
      </c>
      <c r="AB11" s="78">
        <v>4359074</v>
      </c>
      <c r="AC11" s="78">
        <v>4885294</v>
      </c>
      <c r="AD11" s="78">
        <v>4885294</v>
      </c>
      <c r="AE11" s="78">
        <f t="shared" si="3"/>
        <v>103536</v>
      </c>
      <c r="AF11" s="78">
        <f t="shared" si="4"/>
        <v>125014</v>
      </c>
      <c r="AG11" s="78" t="s">
        <v>347</v>
      </c>
      <c r="AH11" s="78" t="s">
        <v>347</v>
      </c>
      <c r="AI11" s="78" t="s">
        <v>347</v>
      </c>
      <c r="AJ11" s="78" t="s">
        <v>347</v>
      </c>
      <c r="AK11" s="78">
        <v>-42661</v>
      </c>
      <c r="AL11" s="78">
        <v>-29877</v>
      </c>
      <c r="AM11" s="78" t="s">
        <v>347</v>
      </c>
      <c r="AN11" s="78">
        <v>100074</v>
      </c>
      <c r="AO11" s="78">
        <f t="shared" si="5"/>
        <v>256086</v>
      </c>
      <c r="AP11" s="78" t="s">
        <v>347</v>
      </c>
      <c r="AQ11" s="78" t="s">
        <v>347</v>
      </c>
      <c r="AR11" s="78" t="s">
        <v>347</v>
      </c>
      <c r="AS11" s="78">
        <v>0</v>
      </c>
      <c r="AT11" s="78">
        <v>0</v>
      </c>
      <c r="AU11" s="78">
        <v>0</v>
      </c>
      <c r="AV11" s="78">
        <v>-301578</v>
      </c>
      <c r="AW11" s="78">
        <v>0</v>
      </c>
      <c r="AX11" s="78">
        <v>0</v>
      </c>
      <c r="AY11" s="78">
        <v>0</v>
      </c>
      <c r="BA11" s="78">
        <v>-49439</v>
      </c>
      <c r="BB11" s="78">
        <v>-49439</v>
      </c>
      <c r="BC11" s="78">
        <v>-49439</v>
      </c>
      <c r="BD11" s="78">
        <v>-49439</v>
      </c>
      <c r="BE11" s="78">
        <v>-49439</v>
      </c>
      <c r="BF11" s="78">
        <v>-54383</v>
      </c>
      <c r="BG11" s="78" t="s">
        <v>150</v>
      </c>
      <c r="BH11" s="78" t="s">
        <v>150</v>
      </c>
      <c r="BI11" s="78" t="s">
        <v>150</v>
      </c>
      <c r="BJ11" s="78" t="s">
        <v>150</v>
      </c>
      <c r="BK11" s="78" t="s">
        <v>150</v>
      </c>
      <c r="BL11" s="78" t="s">
        <v>150</v>
      </c>
      <c r="BM11" s="78" t="s">
        <v>150</v>
      </c>
      <c r="BN11" s="78" t="s">
        <v>150</v>
      </c>
      <c r="BO11" s="78" t="s">
        <v>150</v>
      </c>
      <c r="BP11" s="78">
        <v>362</v>
      </c>
      <c r="BQ11" s="78">
        <v>74</v>
      </c>
      <c r="BR11" s="78">
        <v>1867</v>
      </c>
      <c r="BS11" s="78">
        <f t="shared" si="6"/>
        <v>2303</v>
      </c>
    </row>
    <row r="12" spans="1:71" s="78" customFormat="1">
      <c r="A12" s="130" t="s">
        <v>300</v>
      </c>
      <c r="B12" s="276">
        <v>3.576414854675674E-3</v>
      </c>
      <c r="C12" s="276">
        <v>3.7895015288918164E-3</v>
      </c>
      <c r="D12" s="277">
        <f t="shared" si="0"/>
        <v>2.1308667421614247E-4</v>
      </c>
      <c r="E12" s="78">
        <v>737431</v>
      </c>
      <c r="F12" s="78">
        <v>14276</v>
      </c>
      <c r="G12" s="78">
        <v>17237</v>
      </c>
      <c r="H12" s="78">
        <v>0</v>
      </c>
      <c r="I12" s="78">
        <v>-8968</v>
      </c>
      <c r="J12" s="78">
        <v>-98786</v>
      </c>
      <c r="K12" s="78">
        <v>42164</v>
      </c>
      <c r="L12" s="78">
        <v>-29759</v>
      </c>
      <c r="M12" s="78">
        <f t="shared" si="1"/>
        <v>-63836</v>
      </c>
      <c r="N12" s="78">
        <f t="shared" si="2"/>
        <v>673595</v>
      </c>
      <c r="AA12" s="78">
        <v>757401</v>
      </c>
      <c r="AB12" s="78">
        <v>602887</v>
      </c>
      <c r="AC12" s="78">
        <v>673595</v>
      </c>
      <c r="AD12" s="78">
        <v>673595</v>
      </c>
      <c r="AE12" s="78">
        <f t="shared" si="3"/>
        <v>14276</v>
      </c>
      <c r="AF12" s="78">
        <f t="shared" si="4"/>
        <v>17237</v>
      </c>
      <c r="AG12" s="78" t="s">
        <v>347</v>
      </c>
      <c r="AH12" s="78" t="s">
        <v>347</v>
      </c>
      <c r="AI12" s="78" t="s">
        <v>347</v>
      </c>
      <c r="AJ12" s="78" t="s">
        <v>347</v>
      </c>
      <c r="AK12" s="78">
        <v>-5882</v>
      </c>
      <c r="AL12" s="78">
        <v>-4119</v>
      </c>
      <c r="AM12" s="78" t="s">
        <v>347</v>
      </c>
      <c r="AN12" s="78">
        <v>2836</v>
      </c>
      <c r="AO12" s="78">
        <f t="shared" si="5"/>
        <v>24348</v>
      </c>
      <c r="AP12" s="78" t="s">
        <v>347</v>
      </c>
      <c r="AQ12" s="78" t="s">
        <v>347</v>
      </c>
      <c r="AR12" s="78" t="s">
        <v>347</v>
      </c>
      <c r="AS12" s="78">
        <v>0</v>
      </c>
      <c r="AT12" s="78">
        <v>0</v>
      </c>
      <c r="AU12" s="78">
        <v>0</v>
      </c>
      <c r="AV12" s="78">
        <v>-46525</v>
      </c>
      <c r="AW12" s="78">
        <v>0</v>
      </c>
      <c r="AX12" s="78">
        <v>0</v>
      </c>
      <c r="AY12" s="78">
        <v>0</v>
      </c>
      <c r="BA12" s="78">
        <v>-7627</v>
      </c>
      <c r="BB12" s="78">
        <v>-7627</v>
      </c>
      <c r="BC12" s="78">
        <v>-7627</v>
      </c>
      <c r="BD12" s="78">
        <v>-7627</v>
      </c>
      <c r="BE12" s="78">
        <v>-7627</v>
      </c>
      <c r="BF12" s="78">
        <v>-8390</v>
      </c>
      <c r="BG12" s="78" t="s">
        <v>150</v>
      </c>
      <c r="BH12" s="78" t="s">
        <v>150</v>
      </c>
      <c r="BI12" s="78" t="s">
        <v>150</v>
      </c>
      <c r="BJ12" s="78" t="s">
        <v>150</v>
      </c>
      <c r="BK12" s="78" t="s">
        <v>150</v>
      </c>
      <c r="BL12" s="78" t="s">
        <v>150</v>
      </c>
      <c r="BM12" s="78" t="s">
        <v>150</v>
      </c>
      <c r="BN12" s="78" t="s">
        <v>150</v>
      </c>
      <c r="BO12" s="78" t="s">
        <v>150</v>
      </c>
      <c r="BP12" s="78">
        <v>69</v>
      </c>
      <c r="BQ12" s="78">
        <v>17</v>
      </c>
      <c r="BR12" s="78">
        <v>196</v>
      </c>
      <c r="BS12" s="78">
        <f t="shared" si="6"/>
        <v>282</v>
      </c>
    </row>
    <row r="13" spans="1:71" s="78" customFormat="1">
      <c r="A13" s="130" t="s">
        <v>301</v>
      </c>
      <c r="B13" s="276">
        <v>4.169927328501021E-3</v>
      </c>
      <c r="C13" s="276">
        <v>4.443752347710949E-3</v>
      </c>
      <c r="D13" s="277">
        <f t="shared" si="0"/>
        <v>2.7382501920992803E-4</v>
      </c>
      <c r="E13" s="78">
        <v>859809</v>
      </c>
      <c r="F13" s="78">
        <v>16740</v>
      </c>
      <c r="G13" s="78">
        <v>20213</v>
      </c>
      <c r="H13" s="78">
        <v>0</v>
      </c>
      <c r="I13" s="78">
        <v>-10517</v>
      </c>
      <c r="J13" s="78">
        <v>-115841</v>
      </c>
      <c r="K13" s="78">
        <v>54183</v>
      </c>
      <c r="L13" s="78">
        <v>-34697</v>
      </c>
      <c r="M13" s="78">
        <f t="shared" si="1"/>
        <v>-69919</v>
      </c>
      <c r="N13" s="78">
        <f t="shared" si="2"/>
        <v>789890</v>
      </c>
      <c r="AA13" s="78">
        <v>886142</v>
      </c>
      <c r="AB13" s="78">
        <v>708348</v>
      </c>
      <c r="AC13" s="78">
        <v>789890</v>
      </c>
      <c r="AD13" s="78">
        <v>789890</v>
      </c>
      <c r="AE13" s="78">
        <f t="shared" si="3"/>
        <v>16740</v>
      </c>
      <c r="AF13" s="78">
        <f t="shared" si="4"/>
        <v>20213</v>
      </c>
      <c r="AG13" s="78" t="s">
        <v>347</v>
      </c>
      <c r="AH13" s="78" t="s">
        <v>347</v>
      </c>
      <c r="AI13" s="78" t="s">
        <v>347</v>
      </c>
      <c r="AJ13" s="78" t="s">
        <v>347</v>
      </c>
      <c r="AK13" s="78">
        <v>-6897</v>
      </c>
      <c r="AL13" s="78">
        <v>-4832</v>
      </c>
      <c r="AM13" s="78" t="s">
        <v>347</v>
      </c>
      <c r="AN13" s="78">
        <v>12084</v>
      </c>
      <c r="AO13" s="78">
        <f t="shared" si="5"/>
        <v>37308</v>
      </c>
      <c r="AP13" s="78" t="s">
        <v>347</v>
      </c>
      <c r="AQ13" s="78" t="s">
        <v>347</v>
      </c>
      <c r="AR13" s="78" t="s">
        <v>347</v>
      </c>
      <c r="AS13" s="78">
        <v>0</v>
      </c>
      <c r="AT13" s="78">
        <v>0</v>
      </c>
      <c r="AU13" s="78">
        <v>0</v>
      </c>
      <c r="AV13" s="78">
        <v>-50490</v>
      </c>
      <c r="AW13" s="78">
        <v>0</v>
      </c>
      <c r="AX13" s="78">
        <v>0</v>
      </c>
      <c r="AY13" s="78">
        <v>0</v>
      </c>
      <c r="BA13" s="78">
        <v>-8277</v>
      </c>
      <c r="BB13" s="78">
        <v>-8277</v>
      </c>
      <c r="BC13" s="78">
        <v>-8277</v>
      </c>
      <c r="BD13" s="78">
        <v>-8277</v>
      </c>
      <c r="BE13" s="78">
        <v>-8277</v>
      </c>
      <c r="BF13" s="78">
        <v>-9105</v>
      </c>
      <c r="BG13" s="78" t="s">
        <v>150</v>
      </c>
      <c r="BH13" s="78" t="s">
        <v>150</v>
      </c>
      <c r="BI13" s="78" t="s">
        <v>150</v>
      </c>
      <c r="BJ13" s="78" t="s">
        <v>150</v>
      </c>
      <c r="BK13" s="78" t="s">
        <v>150</v>
      </c>
      <c r="BL13" s="78" t="s">
        <v>150</v>
      </c>
      <c r="BM13" s="78" t="s">
        <v>150</v>
      </c>
      <c r="BN13" s="78" t="s">
        <v>150</v>
      </c>
      <c r="BO13" s="78" t="s">
        <v>150</v>
      </c>
      <c r="BP13" s="78">
        <v>67</v>
      </c>
      <c r="BQ13" s="78">
        <v>8</v>
      </c>
      <c r="BR13" s="78">
        <v>307</v>
      </c>
      <c r="BS13" s="78">
        <f t="shared" si="6"/>
        <v>382</v>
      </c>
    </row>
    <row r="14" spans="1:71" s="78" customFormat="1">
      <c r="A14" s="130" t="s">
        <v>302</v>
      </c>
      <c r="B14" s="276">
        <v>3.2075319486661808E-3</v>
      </c>
      <c r="C14" s="276">
        <v>3.4179914783964462E-3</v>
      </c>
      <c r="D14" s="277">
        <f t="shared" si="0"/>
        <v>2.1045952973026538E-4</v>
      </c>
      <c r="E14" s="78">
        <v>661370</v>
      </c>
      <c r="F14" s="78">
        <v>12876</v>
      </c>
      <c r="G14" s="78">
        <v>15547</v>
      </c>
      <c r="H14" s="78">
        <v>0</v>
      </c>
      <c r="I14" s="78">
        <v>-8089</v>
      </c>
      <c r="J14" s="78">
        <v>-89101</v>
      </c>
      <c r="K14" s="78">
        <v>41644</v>
      </c>
      <c r="L14" s="78">
        <v>-26689</v>
      </c>
      <c r="M14" s="78">
        <f t="shared" si="1"/>
        <v>-53812</v>
      </c>
      <c r="N14" s="78">
        <f t="shared" si="2"/>
        <v>607558</v>
      </c>
      <c r="AA14" s="78">
        <v>694355</v>
      </c>
      <c r="AB14" s="78">
        <v>534927</v>
      </c>
      <c r="AC14" s="78">
        <v>607558</v>
      </c>
      <c r="AD14" s="78">
        <v>607558</v>
      </c>
      <c r="AE14" s="78">
        <f t="shared" si="3"/>
        <v>12876</v>
      </c>
      <c r="AF14" s="78">
        <f t="shared" si="4"/>
        <v>15547</v>
      </c>
      <c r="AG14" s="78" t="s">
        <v>347</v>
      </c>
      <c r="AH14" s="78" t="s">
        <v>347</v>
      </c>
      <c r="AI14" s="78" t="s">
        <v>347</v>
      </c>
      <c r="AJ14" s="78" t="s">
        <v>347</v>
      </c>
      <c r="AK14" s="78">
        <v>-5306</v>
      </c>
      <c r="AL14" s="78">
        <v>-3715</v>
      </c>
      <c r="AM14" s="78" t="s">
        <v>347</v>
      </c>
      <c r="AN14" s="78">
        <v>8360</v>
      </c>
      <c r="AO14" s="78">
        <f t="shared" si="5"/>
        <v>27762</v>
      </c>
      <c r="AP14" s="78" t="s">
        <v>347</v>
      </c>
      <c r="AQ14" s="78" t="s">
        <v>347</v>
      </c>
      <c r="AR14" s="78" t="s">
        <v>347</v>
      </c>
      <c r="AS14" s="78">
        <v>0</v>
      </c>
      <c r="AT14" s="78">
        <v>0</v>
      </c>
      <c r="AU14" s="78">
        <v>0</v>
      </c>
      <c r="AV14" s="78">
        <v>-39247</v>
      </c>
      <c r="AW14" s="78">
        <v>0</v>
      </c>
      <c r="AX14" s="78">
        <v>0</v>
      </c>
      <c r="AY14" s="78">
        <v>0</v>
      </c>
      <c r="BA14" s="78">
        <v>-6434</v>
      </c>
      <c r="BB14" s="78">
        <v>-6434</v>
      </c>
      <c r="BC14" s="78">
        <v>-6434</v>
      </c>
      <c r="BD14" s="78">
        <v>-6434</v>
      </c>
      <c r="BE14" s="78">
        <v>-6434</v>
      </c>
      <c r="BF14" s="78">
        <v>-7077</v>
      </c>
      <c r="BG14" s="78" t="s">
        <v>150</v>
      </c>
      <c r="BH14" s="78" t="s">
        <v>150</v>
      </c>
      <c r="BI14" s="78" t="s">
        <v>150</v>
      </c>
      <c r="BJ14" s="78" t="s">
        <v>150</v>
      </c>
      <c r="BK14" s="78" t="s">
        <v>150</v>
      </c>
      <c r="BL14" s="78" t="s">
        <v>150</v>
      </c>
      <c r="BM14" s="78" t="s">
        <v>150</v>
      </c>
      <c r="BN14" s="78" t="s">
        <v>150</v>
      </c>
      <c r="BO14" s="78" t="s">
        <v>150</v>
      </c>
      <c r="BP14" s="78">
        <v>28</v>
      </c>
      <c r="BQ14" s="78">
        <v>14</v>
      </c>
      <c r="BR14" s="78">
        <v>348</v>
      </c>
      <c r="BS14" s="78">
        <f t="shared" si="6"/>
        <v>390</v>
      </c>
    </row>
    <row r="15" spans="1:71" s="78" customFormat="1">
      <c r="A15" s="130" t="s">
        <v>303</v>
      </c>
      <c r="B15" s="276">
        <v>6.1245590910588626E-3</v>
      </c>
      <c r="C15" s="276">
        <v>6.6427653260061588E-3</v>
      </c>
      <c r="D15" s="277">
        <f t="shared" si="0"/>
        <v>5.1820623494729622E-4</v>
      </c>
      <c r="E15" s="78">
        <v>1262840</v>
      </c>
      <c r="F15" s="78">
        <v>25025</v>
      </c>
      <c r="G15" s="78">
        <v>30216</v>
      </c>
      <c r="H15" s="78">
        <v>0</v>
      </c>
      <c r="I15" s="78">
        <v>-15721</v>
      </c>
      <c r="J15" s="78">
        <v>-173166</v>
      </c>
      <c r="K15" s="78">
        <v>102538</v>
      </c>
      <c r="L15" s="78">
        <v>-50961</v>
      </c>
      <c r="M15" s="78">
        <f t="shared" si="1"/>
        <v>-82069</v>
      </c>
      <c r="N15" s="78">
        <f t="shared" si="2"/>
        <v>1180771</v>
      </c>
      <c r="AA15" s="78">
        <v>1336356</v>
      </c>
      <c r="AB15" s="78">
        <v>1049087</v>
      </c>
      <c r="AC15" s="78">
        <v>1180771</v>
      </c>
      <c r="AD15" s="78">
        <v>1180771</v>
      </c>
      <c r="AE15" s="78">
        <f t="shared" si="3"/>
        <v>25025</v>
      </c>
      <c r="AF15" s="78">
        <f t="shared" si="4"/>
        <v>30216</v>
      </c>
      <c r="AG15" s="78" t="s">
        <v>347</v>
      </c>
      <c r="AH15" s="78" t="s">
        <v>347</v>
      </c>
      <c r="AI15" s="78" t="s">
        <v>347</v>
      </c>
      <c r="AJ15" s="78" t="s">
        <v>347</v>
      </c>
      <c r="AK15" s="78">
        <v>-10311</v>
      </c>
      <c r="AL15" s="78">
        <v>-7222</v>
      </c>
      <c r="AM15" s="78" t="s">
        <v>347</v>
      </c>
      <c r="AN15" s="78">
        <v>25711</v>
      </c>
      <c r="AO15" s="78">
        <f t="shared" si="5"/>
        <v>63419</v>
      </c>
      <c r="AP15" s="78" t="s">
        <v>347</v>
      </c>
      <c r="AQ15" s="78" t="s">
        <v>347</v>
      </c>
      <c r="AR15" s="78" t="s">
        <v>347</v>
      </c>
      <c r="AS15" s="78">
        <v>0</v>
      </c>
      <c r="AT15" s="78">
        <v>0</v>
      </c>
      <c r="AU15" s="78">
        <v>0</v>
      </c>
      <c r="AV15" s="78">
        <v>-72133</v>
      </c>
      <c r="AW15" s="78">
        <v>0</v>
      </c>
      <c r="AX15" s="78">
        <v>0</v>
      </c>
      <c r="AY15" s="78">
        <v>0</v>
      </c>
      <c r="BA15" s="78">
        <v>-11825</v>
      </c>
      <c r="BB15" s="78">
        <v>-11825</v>
      </c>
      <c r="BC15" s="78">
        <v>-11825</v>
      </c>
      <c r="BD15" s="78">
        <v>-11825</v>
      </c>
      <c r="BE15" s="78">
        <v>-11825</v>
      </c>
      <c r="BF15" s="78">
        <v>-13008</v>
      </c>
      <c r="BG15" s="78" t="s">
        <v>150</v>
      </c>
      <c r="BH15" s="78" t="s">
        <v>150</v>
      </c>
      <c r="BI15" s="78" t="s">
        <v>150</v>
      </c>
      <c r="BJ15" s="78" t="s">
        <v>150</v>
      </c>
      <c r="BK15" s="78" t="s">
        <v>150</v>
      </c>
      <c r="BL15" s="78" t="s">
        <v>150</v>
      </c>
      <c r="BM15" s="78" t="s">
        <v>150</v>
      </c>
      <c r="BN15" s="78" t="s">
        <v>150</v>
      </c>
      <c r="BO15" s="78" t="s">
        <v>150</v>
      </c>
      <c r="BP15" s="78">
        <v>62</v>
      </c>
      <c r="BQ15" s="78">
        <v>15</v>
      </c>
      <c r="BR15" s="78">
        <v>497</v>
      </c>
      <c r="BS15" s="78">
        <f t="shared" si="6"/>
        <v>574</v>
      </c>
    </row>
    <row r="16" spans="1:71" s="78" customFormat="1">
      <c r="A16" s="130" t="s">
        <v>304</v>
      </c>
      <c r="B16" s="276">
        <v>5.8110030436464991E-3</v>
      </c>
      <c r="C16" s="276">
        <v>5.9326448233511537E-3</v>
      </c>
      <c r="D16" s="277">
        <f t="shared" si="0"/>
        <v>1.216417797046546E-4</v>
      </c>
      <c r="E16" s="78">
        <v>1198187</v>
      </c>
      <c r="F16" s="78">
        <v>22349</v>
      </c>
      <c r="G16" s="78">
        <v>26985</v>
      </c>
      <c r="H16" s="78">
        <v>0</v>
      </c>
      <c r="I16" s="78">
        <v>-14040</v>
      </c>
      <c r="J16" s="78">
        <v>-154654</v>
      </c>
      <c r="K16" s="78">
        <v>24070</v>
      </c>
      <c r="L16" s="78">
        <v>-48352</v>
      </c>
      <c r="M16" s="78">
        <f t="shared" si="1"/>
        <v>-143642</v>
      </c>
      <c r="N16" s="78">
        <f t="shared" si="2"/>
        <v>1054545</v>
      </c>
      <c r="AA16" s="78">
        <v>1184869</v>
      </c>
      <c r="AB16" s="78">
        <v>944086</v>
      </c>
      <c r="AC16" s="78">
        <v>1054545</v>
      </c>
      <c r="AD16" s="78">
        <v>1054545</v>
      </c>
      <c r="AE16" s="78">
        <f t="shared" si="3"/>
        <v>22349</v>
      </c>
      <c r="AF16" s="78">
        <f t="shared" si="4"/>
        <v>26985</v>
      </c>
      <c r="AG16" s="78" t="s">
        <v>347</v>
      </c>
      <c r="AH16" s="78" t="s">
        <v>347</v>
      </c>
      <c r="AI16" s="78" t="s">
        <v>347</v>
      </c>
      <c r="AJ16" s="78" t="s">
        <v>347</v>
      </c>
      <c r="AK16" s="78">
        <v>-9209</v>
      </c>
      <c r="AL16" s="78">
        <v>-6449</v>
      </c>
      <c r="AM16" s="78" t="s">
        <v>347</v>
      </c>
      <c r="AN16" s="78">
        <v>10876</v>
      </c>
      <c r="AO16" s="78">
        <f t="shared" si="5"/>
        <v>44552</v>
      </c>
      <c r="AP16" s="78" t="s">
        <v>347</v>
      </c>
      <c r="AQ16" s="78" t="s">
        <v>347</v>
      </c>
      <c r="AR16" s="78" t="s">
        <v>347</v>
      </c>
      <c r="AS16" s="78">
        <v>0</v>
      </c>
      <c r="AT16" s="78">
        <v>0</v>
      </c>
      <c r="AU16" s="78">
        <v>0</v>
      </c>
      <c r="AV16" s="78">
        <v>-69717</v>
      </c>
      <c r="AW16" s="78">
        <v>0</v>
      </c>
      <c r="AX16" s="78">
        <v>0</v>
      </c>
      <c r="AY16" s="78">
        <v>0</v>
      </c>
      <c r="BA16" s="78">
        <v>-11429</v>
      </c>
      <c r="BB16" s="78">
        <v>-11429</v>
      </c>
      <c r="BC16" s="78">
        <v>-11429</v>
      </c>
      <c r="BD16" s="78">
        <v>-11429</v>
      </c>
      <c r="BE16" s="78">
        <v>-11429</v>
      </c>
      <c r="BF16" s="78">
        <v>-12572</v>
      </c>
      <c r="BG16" s="78" t="s">
        <v>150</v>
      </c>
      <c r="BH16" s="78" t="s">
        <v>150</v>
      </c>
      <c r="BI16" s="78" t="s">
        <v>150</v>
      </c>
      <c r="BJ16" s="78" t="s">
        <v>150</v>
      </c>
      <c r="BK16" s="78" t="s">
        <v>150</v>
      </c>
      <c r="BL16" s="78" t="s">
        <v>150</v>
      </c>
      <c r="BM16" s="78" t="s">
        <v>150</v>
      </c>
      <c r="BN16" s="78" t="s">
        <v>150</v>
      </c>
      <c r="BO16" s="78" t="s">
        <v>150</v>
      </c>
      <c r="BP16" s="78">
        <v>85</v>
      </c>
      <c r="BQ16" s="78">
        <v>21</v>
      </c>
      <c r="BR16" s="78">
        <v>319</v>
      </c>
      <c r="BS16" s="78">
        <f t="shared" si="6"/>
        <v>425</v>
      </c>
    </row>
    <row r="17" spans="1:71" s="78" customFormat="1">
      <c r="A17" s="130" t="s">
        <v>305</v>
      </c>
      <c r="B17" s="276">
        <v>8.3753796604403297E-3</v>
      </c>
      <c r="C17" s="276">
        <v>8.6346256008269454E-3</v>
      </c>
      <c r="D17" s="277">
        <f t="shared" si="0"/>
        <v>2.5924594038661576E-4</v>
      </c>
      <c r="E17" s="78">
        <v>1726943</v>
      </c>
      <c r="F17" s="78">
        <v>32528</v>
      </c>
      <c r="G17" s="78">
        <v>39276</v>
      </c>
      <c r="H17" s="78">
        <v>0</v>
      </c>
      <c r="I17" s="78">
        <v>-20435</v>
      </c>
      <c r="J17" s="78">
        <v>-225090</v>
      </c>
      <c r="K17" s="78">
        <v>51298</v>
      </c>
      <c r="L17" s="78">
        <v>-69690</v>
      </c>
      <c r="M17" s="78">
        <f t="shared" si="1"/>
        <v>-192113</v>
      </c>
      <c r="N17" s="78">
        <f t="shared" si="2"/>
        <v>1534830</v>
      </c>
      <c r="AA17" s="78">
        <v>1713090</v>
      </c>
      <c r="AB17" s="78">
        <v>1382909</v>
      </c>
      <c r="AC17" s="78">
        <v>1534830</v>
      </c>
      <c r="AD17" s="78">
        <v>1534830</v>
      </c>
      <c r="AE17" s="78">
        <f t="shared" si="3"/>
        <v>32528</v>
      </c>
      <c r="AF17" s="78">
        <f t="shared" si="4"/>
        <v>39276</v>
      </c>
      <c r="AG17" s="78" t="s">
        <v>347</v>
      </c>
      <c r="AH17" s="78" t="s">
        <v>347</v>
      </c>
      <c r="AI17" s="78" t="s">
        <v>347</v>
      </c>
      <c r="AJ17" s="78" t="s">
        <v>347</v>
      </c>
      <c r="AK17" s="78">
        <v>-13403</v>
      </c>
      <c r="AL17" s="78">
        <v>-9387</v>
      </c>
      <c r="AM17" s="78" t="s">
        <v>347</v>
      </c>
      <c r="AN17" s="78">
        <v>-26976</v>
      </c>
      <c r="AO17" s="78">
        <f t="shared" si="5"/>
        <v>22038</v>
      </c>
      <c r="AP17" s="78" t="s">
        <v>347</v>
      </c>
      <c r="AQ17" s="78" t="s">
        <v>347</v>
      </c>
      <c r="AR17" s="78" t="s">
        <v>347</v>
      </c>
      <c r="AS17" s="78">
        <v>0</v>
      </c>
      <c r="AT17" s="78">
        <v>0</v>
      </c>
      <c r="AU17" s="78">
        <v>0</v>
      </c>
      <c r="AV17" s="78">
        <v>-121067</v>
      </c>
      <c r="AW17" s="78">
        <v>0</v>
      </c>
      <c r="AX17" s="78">
        <v>0</v>
      </c>
      <c r="AY17" s="78">
        <v>0</v>
      </c>
      <c r="BA17" s="78">
        <v>-19847</v>
      </c>
      <c r="BB17" s="78">
        <v>-19847</v>
      </c>
      <c r="BC17" s="78">
        <v>-19847</v>
      </c>
      <c r="BD17" s="78">
        <v>-19847</v>
      </c>
      <c r="BE17" s="78">
        <v>-19847</v>
      </c>
      <c r="BF17" s="78">
        <v>-21832</v>
      </c>
      <c r="BG17" s="78" t="s">
        <v>150</v>
      </c>
      <c r="BH17" s="78" t="s">
        <v>150</v>
      </c>
      <c r="BI17" s="78" t="s">
        <v>150</v>
      </c>
      <c r="BJ17" s="78" t="s">
        <v>150</v>
      </c>
      <c r="BK17" s="78" t="s">
        <v>150</v>
      </c>
      <c r="BL17" s="78" t="s">
        <v>150</v>
      </c>
      <c r="BM17" s="78" t="s">
        <v>150</v>
      </c>
      <c r="BN17" s="78" t="s">
        <v>150</v>
      </c>
      <c r="BO17" s="78" t="s">
        <v>150</v>
      </c>
      <c r="BP17" s="78">
        <v>167</v>
      </c>
      <c r="BQ17" s="78">
        <v>41</v>
      </c>
      <c r="BR17" s="78">
        <v>457</v>
      </c>
      <c r="BS17" s="78">
        <f t="shared" si="6"/>
        <v>665</v>
      </c>
    </row>
    <row r="18" spans="1:71" s="78" customFormat="1">
      <c r="A18" s="130" t="s">
        <v>287</v>
      </c>
      <c r="B18" s="276">
        <v>1.0975252181693519E-2</v>
      </c>
      <c r="C18" s="276">
        <v>2.3162262360457292E-3</v>
      </c>
      <c r="D18" s="277">
        <f t="shared" si="0"/>
        <v>-8.65902594564779E-3</v>
      </c>
      <c r="E18" s="78">
        <v>2263018</v>
      </c>
      <c r="F18" s="78">
        <v>8726</v>
      </c>
      <c r="G18" s="78">
        <v>10536</v>
      </c>
      <c r="H18" s="78">
        <v>0</v>
      </c>
      <c r="I18" s="78">
        <v>-5482</v>
      </c>
      <c r="J18" s="78">
        <v>-60380</v>
      </c>
      <c r="K18" s="78">
        <v>-1713379</v>
      </c>
      <c r="L18" s="78">
        <v>-91323</v>
      </c>
      <c r="M18" s="78">
        <f t="shared" si="1"/>
        <v>-1851302</v>
      </c>
      <c r="N18" s="78">
        <f t="shared" si="2"/>
        <v>411716</v>
      </c>
      <c r="AA18" s="78">
        <v>473164</v>
      </c>
      <c r="AB18" s="78">
        <v>360833</v>
      </c>
      <c r="AC18" s="78">
        <v>411716</v>
      </c>
      <c r="AD18" s="78">
        <v>411716</v>
      </c>
      <c r="AE18" s="78">
        <f t="shared" si="3"/>
        <v>8726</v>
      </c>
      <c r="AF18" s="78">
        <f t="shared" si="4"/>
        <v>10536</v>
      </c>
      <c r="AG18" s="78" t="s">
        <v>347</v>
      </c>
      <c r="AH18" s="78" t="s">
        <v>347</v>
      </c>
      <c r="AI18" s="78" t="s">
        <v>347</v>
      </c>
      <c r="AJ18" s="78" t="s">
        <v>347</v>
      </c>
      <c r="AK18" s="78">
        <v>-3596</v>
      </c>
      <c r="AL18" s="78">
        <v>-2518</v>
      </c>
      <c r="AM18" s="78" t="s">
        <v>347</v>
      </c>
      <c r="AN18" s="78">
        <v>-273655</v>
      </c>
      <c r="AO18" s="78">
        <f t="shared" si="5"/>
        <v>-260507</v>
      </c>
      <c r="AP18" s="78" t="s">
        <v>347</v>
      </c>
      <c r="AQ18" s="78" t="s">
        <v>347</v>
      </c>
      <c r="AR18" s="78" t="s">
        <v>347</v>
      </c>
      <c r="AS18" s="78">
        <v>0</v>
      </c>
      <c r="AT18" s="78">
        <v>0</v>
      </c>
      <c r="AU18" s="78">
        <v>0</v>
      </c>
      <c r="AV18" s="78">
        <v>-146820</v>
      </c>
      <c r="AW18" s="78">
        <v>0</v>
      </c>
      <c r="AX18" s="78">
        <v>0</v>
      </c>
      <c r="AY18" s="78">
        <v>0</v>
      </c>
      <c r="BA18" s="78">
        <v>-24069</v>
      </c>
      <c r="BB18" s="78">
        <v>-24069</v>
      </c>
      <c r="BC18" s="78">
        <v>-24069</v>
      </c>
      <c r="BD18" s="78">
        <v>-24069</v>
      </c>
      <c r="BE18" s="78">
        <v>-24069</v>
      </c>
      <c r="BF18" s="78">
        <v>-26475</v>
      </c>
      <c r="BG18" s="78" t="s">
        <v>150</v>
      </c>
      <c r="BH18" s="78" t="s">
        <v>150</v>
      </c>
      <c r="BI18" s="78" t="s">
        <v>150</v>
      </c>
      <c r="BJ18" s="78" t="s">
        <v>150</v>
      </c>
      <c r="BK18" s="78" t="s">
        <v>150</v>
      </c>
      <c r="BL18" s="78" t="s">
        <v>150</v>
      </c>
      <c r="BM18" s="78" t="s">
        <v>150</v>
      </c>
      <c r="BN18" s="78" t="s">
        <v>150</v>
      </c>
      <c r="BO18" s="78" t="s">
        <v>150</v>
      </c>
      <c r="BP18" s="78">
        <v>439</v>
      </c>
      <c r="BQ18" s="78">
        <v>45</v>
      </c>
      <c r="BR18" s="78">
        <v>103</v>
      </c>
      <c r="BS18" s="78">
        <f t="shared" si="6"/>
        <v>587</v>
      </c>
    </row>
    <row r="19" spans="1:71" s="78" customFormat="1">
      <c r="A19" s="130" t="s">
        <v>288</v>
      </c>
      <c r="B19" s="276">
        <v>0</v>
      </c>
      <c r="C19" s="78">
        <v>6.8634592971266353E-6</v>
      </c>
      <c r="D19" s="277">
        <f>C19-B19</f>
        <v>6.8634592971266353E-6</v>
      </c>
      <c r="E19" s="78">
        <v>0</v>
      </c>
      <c r="F19" s="78">
        <v>26</v>
      </c>
      <c r="G19" s="78">
        <v>31</v>
      </c>
      <c r="H19" s="78">
        <v>0</v>
      </c>
      <c r="I19" s="78">
        <v>-16</v>
      </c>
      <c r="J19" s="78">
        <v>-179</v>
      </c>
      <c r="K19" s="78">
        <v>1358</v>
      </c>
      <c r="L19" s="78">
        <v>0</v>
      </c>
      <c r="M19" s="78">
        <f>SUM(F19:L19)</f>
        <v>1220</v>
      </c>
      <c r="N19" s="78">
        <f t="shared" si="2"/>
        <v>1220</v>
      </c>
      <c r="AA19" s="78">
        <v>1543</v>
      </c>
      <c r="AB19" s="78">
        <v>973</v>
      </c>
      <c r="AC19" s="78">
        <v>1220</v>
      </c>
      <c r="AD19" s="78">
        <v>1220</v>
      </c>
      <c r="AE19" s="78">
        <f t="shared" si="3"/>
        <v>26</v>
      </c>
      <c r="AF19" s="78">
        <f t="shared" si="4"/>
        <v>31</v>
      </c>
      <c r="AG19" s="78" t="s">
        <v>347</v>
      </c>
      <c r="AH19" s="78" t="s">
        <v>347</v>
      </c>
      <c r="AI19" s="78" t="s">
        <v>347</v>
      </c>
      <c r="AJ19" s="78" t="s">
        <v>347</v>
      </c>
      <c r="AK19" s="78">
        <v>-11</v>
      </c>
      <c r="AL19" s="78">
        <v>-7</v>
      </c>
      <c r="AM19" s="78" t="s">
        <v>347</v>
      </c>
      <c r="AN19" s="78">
        <v>200</v>
      </c>
      <c r="AO19" s="78">
        <f t="shared" si="5"/>
        <v>239</v>
      </c>
      <c r="AP19" s="78" t="s">
        <v>347</v>
      </c>
      <c r="AQ19" s="78" t="s">
        <v>347</v>
      </c>
      <c r="AR19" s="78" t="s">
        <v>347</v>
      </c>
      <c r="AS19" s="78">
        <v>0</v>
      </c>
      <c r="AT19" s="78">
        <v>0</v>
      </c>
      <c r="AU19" s="78">
        <v>0</v>
      </c>
      <c r="AV19" s="78">
        <v>-311</v>
      </c>
      <c r="AW19" s="78">
        <v>0</v>
      </c>
      <c r="AX19" s="78">
        <v>0</v>
      </c>
      <c r="AY19" s="78">
        <v>0</v>
      </c>
      <c r="BA19" s="78">
        <v>-51</v>
      </c>
      <c r="BB19" s="78">
        <v>-51</v>
      </c>
      <c r="BC19" s="78">
        <v>-51</v>
      </c>
      <c r="BD19" s="78">
        <v>-51</v>
      </c>
      <c r="BE19" s="78">
        <v>-51</v>
      </c>
      <c r="BF19" s="78">
        <v>-56</v>
      </c>
      <c r="BG19" s="78" t="s">
        <v>150</v>
      </c>
      <c r="BH19" s="78" t="s">
        <v>150</v>
      </c>
      <c r="BI19" s="78" t="s">
        <v>150</v>
      </c>
      <c r="BJ19" s="78" t="s">
        <v>150</v>
      </c>
      <c r="BK19" s="78" t="s">
        <v>150</v>
      </c>
      <c r="BL19" s="78" t="s">
        <v>150</v>
      </c>
      <c r="BM19" s="78" t="s">
        <v>150</v>
      </c>
      <c r="BN19" s="78" t="s">
        <v>150</v>
      </c>
      <c r="BO19" s="78" t="s">
        <v>150</v>
      </c>
      <c r="BP19" s="78">
        <v>0</v>
      </c>
      <c r="BQ19" s="78">
        <v>0</v>
      </c>
      <c r="BR19" s="78">
        <v>14</v>
      </c>
      <c r="BS19" s="78">
        <f>BP19+BQ19+BR19</f>
        <v>14</v>
      </c>
    </row>
    <row r="20" spans="1:71" s="78" customFormat="1">
      <c r="A20" s="130" t="s">
        <v>292</v>
      </c>
      <c r="B20" s="276">
        <v>1.2238021771487445E-2</v>
      </c>
      <c r="C20" s="276">
        <v>1.2763772726559276E-2</v>
      </c>
      <c r="D20" s="277">
        <f t="shared" si="0"/>
        <v>5.2575095507183082E-4</v>
      </c>
      <c r="E20" s="78">
        <v>2523392</v>
      </c>
      <c r="F20" s="78">
        <v>48084</v>
      </c>
      <c r="G20" s="78">
        <v>58059</v>
      </c>
      <c r="H20" s="78">
        <v>0</v>
      </c>
      <c r="I20" s="78">
        <v>-30207</v>
      </c>
      <c r="J20" s="78">
        <v>-332730</v>
      </c>
      <c r="K20" s="78">
        <v>104031</v>
      </c>
      <c r="L20" s="78">
        <v>-101831</v>
      </c>
      <c r="M20" s="78">
        <f t="shared" si="1"/>
        <v>-254594</v>
      </c>
      <c r="N20" s="78">
        <f t="shared" si="2"/>
        <v>2268798</v>
      </c>
      <c r="AA20" s="78">
        <v>2550736</v>
      </c>
      <c r="AB20" s="78">
        <v>2030557</v>
      </c>
      <c r="AC20" s="78">
        <v>2268798</v>
      </c>
      <c r="AD20" s="78">
        <v>2268798</v>
      </c>
      <c r="AE20" s="78">
        <f t="shared" si="3"/>
        <v>48084</v>
      </c>
      <c r="AF20" s="78">
        <f t="shared" si="4"/>
        <v>58059</v>
      </c>
      <c r="AG20" s="78" t="s">
        <v>347</v>
      </c>
      <c r="AH20" s="78" t="s">
        <v>347</v>
      </c>
      <c r="AI20" s="78" t="s">
        <v>347</v>
      </c>
      <c r="AJ20" s="78" t="s">
        <v>347</v>
      </c>
      <c r="AK20" s="78">
        <v>-19812</v>
      </c>
      <c r="AL20" s="78">
        <v>-13877</v>
      </c>
      <c r="AM20" s="78" t="s">
        <v>347</v>
      </c>
      <c r="AN20" s="78">
        <v>5073</v>
      </c>
      <c r="AO20" s="78">
        <f t="shared" si="5"/>
        <v>77527</v>
      </c>
      <c r="AP20" s="78" t="s">
        <v>347</v>
      </c>
      <c r="AQ20" s="78" t="s">
        <v>347</v>
      </c>
      <c r="AR20" s="78" t="s">
        <v>347</v>
      </c>
      <c r="AS20" s="78">
        <v>0</v>
      </c>
      <c r="AT20" s="78">
        <v>0</v>
      </c>
      <c r="AU20" s="78">
        <v>0</v>
      </c>
      <c r="AV20" s="78">
        <v>-158551</v>
      </c>
      <c r="AW20" s="78">
        <v>0</v>
      </c>
      <c r="AX20" s="78">
        <v>0</v>
      </c>
      <c r="AY20" s="78">
        <v>0</v>
      </c>
      <c r="BA20" s="78">
        <v>-25992</v>
      </c>
      <c r="BB20" s="78">
        <v>-25992</v>
      </c>
      <c r="BC20" s="78">
        <v>-25992</v>
      </c>
      <c r="BD20" s="78">
        <v>-25992</v>
      </c>
      <c r="BE20" s="78">
        <v>-25992</v>
      </c>
      <c r="BF20" s="78">
        <v>-28591</v>
      </c>
      <c r="BG20" s="78" t="s">
        <v>150</v>
      </c>
      <c r="BH20" s="78" t="s">
        <v>150</v>
      </c>
      <c r="BI20" s="78" t="s">
        <v>150</v>
      </c>
      <c r="BJ20" s="78" t="s">
        <v>150</v>
      </c>
      <c r="BK20" s="78" t="s">
        <v>150</v>
      </c>
      <c r="BL20" s="78" t="s">
        <v>150</v>
      </c>
      <c r="BM20" s="78" t="s">
        <v>150</v>
      </c>
      <c r="BN20" s="78" t="s">
        <v>150</v>
      </c>
      <c r="BO20" s="78" t="s">
        <v>150</v>
      </c>
      <c r="BP20" s="78">
        <v>176</v>
      </c>
      <c r="BQ20" s="78">
        <v>29</v>
      </c>
      <c r="BR20" s="78">
        <v>1061</v>
      </c>
      <c r="BS20" s="78">
        <f t="shared" si="6"/>
        <v>1266</v>
      </c>
    </row>
    <row r="21" spans="1:71" s="78" customFormat="1">
      <c r="A21" s="130" t="s">
        <v>293</v>
      </c>
      <c r="B21" s="276">
        <v>1.772865475682318E-2</v>
      </c>
      <c r="C21" s="276">
        <v>1.849568386861471E-2</v>
      </c>
      <c r="D21" s="277">
        <f t="shared" si="0"/>
        <v>7.6702911179152983E-4</v>
      </c>
      <c r="E21" s="78">
        <v>3655521</v>
      </c>
      <c r="F21" s="78">
        <v>69677</v>
      </c>
      <c r="G21" s="78">
        <v>84130</v>
      </c>
      <c r="H21" s="78">
        <v>0</v>
      </c>
      <c r="I21" s="78">
        <v>-43772</v>
      </c>
      <c r="J21" s="78">
        <v>-482151</v>
      </c>
      <c r="K21" s="78">
        <v>151774</v>
      </c>
      <c r="L21" s="78">
        <v>-147517</v>
      </c>
      <c r="M21" s="78">
        <f t="shared" si="1"/>
        <v>-367859</v>
      </c>
      <c r="N21" s="78">
        <f t="shared" si="2"/>
        <v>3287662</v>
      </c>
      <c r="AA21" s="78">
        <v>3690634</v>
      </c>
      <c r="AB21" s="78">
        <v>2947308</v>
      </c>
      <c r="AC21" s="78">
        <v>3287662</v>
      </c>
      <c r="AD21" s="78">
        <v>3287662</v>
      </c>
      <c r="AE21" s="78">
        <f t="shared" si="3"/>
        <v>69677</v>
      </c>
      <c r="AF21" s="78">
        <f t="shared" si="4"/>
        <v>84130</v>
      </c>
      <c r="AG21" s="78" t="s">
        <v>347</v>
      </c>
      <c r="AH21" s="78" t="s">
        <v>347</v>
      </c>
      <c r="AI21" s="78" t="s">
        <v>347</v>
      </c>
      <c r="AJ21" s="78" t="s">
        <v>347</v>
      </c>
      <c r="AK21" s="78">
        <v>-28710</v>
      </c>
      <c r="AL21" s="78">
        <v>-20106</v>
      </c>
      <c r="AM21" s="78" t="s">
        <v>347</v>
      </c>
      <c r="AN21" s="78">
        <v>49098</v>
      </c>
      <c r="AO21" s="78">
        <f t="shared" si="5"/>
        <v>154089</v>
      </c>
      <c r="AP21" s="78" t="s">
        <v>347</v>
      </c>
      <c r="AQ21" s="78" t="s">
        <v>347</v>
      </c>
      <c r="AR21" s="78" t="s">
        <v>347</v>
      </c>
      <c r="AS21" s="78">
        <v>0</v>
      </c>
      <c r="AT21" s="78">
        <v>0</v>
      </c>
      <c r="AU21" s="78">
        <v>0</v>
      </c>
      <c r="AV21" s="78">
        <v>-210609</v>
      </c>
      <c r="AW21" s="78">
        <v>0</v>
      </c>
      <c r="AX21" s="78">
        <v>0</v>
      </c>
      <c r="AY21" s="78">
        <v>0</v>
      </c>
      <c r="BA21" s="78">
        <v>-34526</v>
      </c>
      <c r="BB21" s="78">
        <v>-34526</v>
      </c>
      <c r="BC21" s="78">
        <v>-34526</v>
      </c>
      <c r="BD21" s="78">
        <v>-34526</v>
      </c>
      <c r="BE21" s="78">
        <v>-34526</v>
      </c>
      <c r="BF21" s="78">
        <v>-37979</v>
      </c>
      <c r="BG21" s="78" t="s">
        <v>150</v>
      </c>
      <c r="BH21" s="78" t="s">
        <v>150</v>
      </c>
      <c r="BI21" s="78" t="s">
        <v>150</v>
      </c>
      <c r="BJ21" s="78" t="s">
        <v>150</v>
      </c>
      <c r="BK21" s="78" t="s">
        <v>150</v>
      </c>
      <c r="BL21" s="78" t="s">
        <v>150</v>
      </c>
      <c r="BM21" s="78" t="s">
        <v>150</v>
      </c>
      <c r="BN21" s="78" t="s">
        <v>150</v>
      </c>
      <c r="BO21" s="78" t="s">
        <v>150</v>
      </c>
      <c r="BP21" s="78">
        <v>303</v>
      </c>
      <c r="BQ21" s="78">
        <v>79</v>
      </c>
      <c r="BR21" s="78">
        <v>987</v>
      </c>
      <c r="BS21" s="78">
        <f t="shared" si="6"/>
        <v>1369</v>
      </c>
    </row>
    <row r="22" spans="1:71" s="78" customFormat="1">
      <c r="A22" s="130" t="s">
        <v>189</v>
      </c>
      <c r="B22" s="276">
        <v>2.1140117199629502E-3</v>
      </c>
      <c r="C22" s="276">
        <v>1.9802092713745983E-3</v>
      </c>
      <c r="D22" s="277">
        <f t="shared" si="0"/>
        <v>-1.3380244858835193E-4</v>
      </c>
      <c r="E22" s="78">
        <v>435894</v>
      </c>
      <c r="F22" s="78">
        <v>7460</v>
      </c>
      <c r="G22" s="78">
        <v>9007</v>
      </c>
      <c r="H22" s="78">
        <v>0</v>
      </c>
      <c r="I22" s="78">
        <v>-4686</v>
      </c>
      <c r="J22" s="78">
        <v>-51621</v>
      </c>
      <c r="K22" s="78">
        <v>-26476</v>
      </c>
      <c r="L22" s="78">
        <v>-17590</v>
      </c>
      <c r="M22" s="78">
        <f t="shared" si="1"/>
        <v>-83906</v>
      </c>
      <c r="N22" s="78">
        <f t="shared" si="2"/>
        <v>351988</v>
      </c>
      <c r="AA22" s="78">
        <v>406600</v>
      </c>
      <c r="AB22" s="78">
        <v>306796</v>
      </c>
      <c r="AC22" s="78">
        <v>351988</v>
      </c>
      <c r="AD22" s="78">
        <v>351988</v>
      </c>
      <c r="AE22" s="78">
        <f t="shared" si="3"/>
        <v>7460</v>
      </c>
      <c r="AF22" s="78">
        <f t="shared" si="4"/>
        <v>9007</v>
      </c>
      <c r="AG22" s="78" t="s">
        <v>347</v>
      </c>
      <c r="AH22" s="78" t="s">
        <v>347</v>
      </c>
      <c r="AI22" s="78" t="s">
        <v>347</v>
      </c>
      <c r="AJ22" s="78" t="s">
        <v>347</v>
      </c>
      <c r="AK22" s="78">
        <v>-3074</v>
      </c>
      <c r="AL22" s="78">
        <v>-2153</v>
      </c>
      <c r="AM22" s="78" t="s">
        <v>347</v>
      </c>
      <c r="AN22" s="78">
        <v>1696</v>
      </c>
      <c r="AO22" s="78">
        <f t="shared" si="5"/>
        <v>12936</v>
      </c>
      <c r="AP22" s="78" t="s">
        <v>347</v>
      </c>
      <c r="AQ22" s="78" t="s">
        <v>347</v>
      </c>
      <c r="AR22" s="78" t="s">
        <v>347</v>
      </c>
      <c r="AS22" s="78">
        <v>0</v>
      </c>
      <c r="AT22" s="78">
        <v>0</v>
      </c>
      <c r="AU22" s="78">
        <v>0</v>
      </c>
      <c r="AV22" s="78">
        <v>-23961</v>
      </c>
      <c r="AW22" s="78">
        <v>0</v>
      </c>
      <c r="AX22" s="78">
        <v>0</v>
      </c>
      <c r="AY22" s="78">
        <v>0</v>
      </c>
      <c r="BA22" s="78">
        <v>-3928</v>
      </c>
      <c r="BB22" s="78">
        <v>-3928</v>
      </c>
      <c r="BC22" s="78">
        <v>-3928</v>
      </c>
      <c r="BD22" s="78">
        <v>-3928</v>
      </c>
      <c r="BE22" s="78">
        <v>-3928</v>
      </c>
      <c r="BF22" s="78">
        <v>-4321</v>
      </c>
      <c r="BG22" s="78" t="s">
        <v>150</v>
      </c>
      <c r="BH22" s="78" t="s">
        <v>150</v>
      </c>
      <c r="BI22" s="78" t="s">
        <v>150</v>
      </c>
      <c r="BJ22" s="78" t="s">
        <v>150</v>
      </c>
      <c r="BK22" s="78" t="s">
        <v>150</v>
      </c>
      <c r="BL22" s="78" t="s">
        <v>150</v>
      </c>
      <c r="BM22" s="78" t="s">
        <v>150</v>
      </c>
      <c r="BN22" s="78" t="s">
        <v>150</v>
      </c>
      <c r="BO22" s="78" t="s">
        <v>150</v>
      </c>
      <c r="BP22" s="78">
        <v>23</v>
      </c>
      <c r="BQ22" s="78">
        <v>15</v>
      </c>
      <c r="BR22" s="78">
        <v>179</v>
      </c>
      <c r="BS22" s="78">
        <f t="shared" si="6"/>
        <v>217</v>
      </c>
    </row>
    <row r="23" spans="1:71" s="78" customFormat="1">
      <c r="A23" s="130" t="s">
        <v>190</v>
      </c>
      <c r="B23" s="276">
        <v>5.9225636790172719E-4</v>
      </c>
      <c r="C23" s="276">
        <v>6.670494826723813E-4</v>
      </c>
      <c r="D23" s="277">
        <f t="shared" si="0"/>
        <v>7.4793114770654108E-5</v>
      </c>
      <c r="E23" s="78">
        <v>122119</v>
      </c>
      <c r="F23" s="78">
        <v>2513</v>
      </c>
      <c r="G23" s="78">
        <v>3034</v>
      </c>
      <c r="H23" s="78">
        <v>0</v>
      </c>
      <c r="I23" s="78">
        <v>-1579</v>
      </c>
      <c r="J23" s="78">
        <v>-17389</v>
      </c>
      <c r="K23" s="78">
        <v>14800</v>
      </c>
      <c r="L23" s="78">
        <v>-4928</v>
      </c>
      <c r="M23" s="78">
        <f t="shared" si="1"/>
        <v>-3549</v>
      </c>
      <c r="N23" s="78">
        <f t="shared" si="2"/>
        <v>118570</v>
      </c>
      <c r="AA23" s="78">
        <v>135838</v>
      </c>
      <c r="AB23" s="78">
        <v>104222</v>
      </c>
      <c r="AC23" s="78">
        <v>118570</v>
      </c>
      <c r="AD23" s="78">
        <v>118570</v>
      </c>
      <c r="AE23" s="78">
        <f t="shared" si="3"/>
        <v>2513</v>
      </c>
      <c r="AF23" s="78">
        <f t="shared" si="4"/>
        <v>3034</v>
      </c>
      <c r="AG23" s="78" t="s">
        <v>347</v>
      </c>
      <c r="AH23" s="78" t="s">
        <v>347</v>
      </c>
      <c r="AI23" s="78" t="s">
        <v>347</v>
      </c>
      <c r="AJ23" s="78" t="s">
        <v>347</v>
      </c>
      <c r="AK23" s="78">
        <v>-1036</v>
      </c>
      <c r="AL23" s="78">
        <v>-725</v>
      </c>
      <c r="AM23" s="78" t="s">
        <v>347</v>
      </c>
      <c r="AN23" s="78">
        <v>898</v>
      </c>
      <c r="AO23" s="78">
        <f t="shared" si="5"/>
        <v>4684</v>
      </c>
      <c r="AP23" s="78" t="s">
        <v>347</v>
      </c>
      <c r="AQ23" s="78" t="s">
        <v>347</v>
      </c>
      <c r="AR23" s="78" t="s">
        <v>347</v>
      </c>
      <c r="AS23" s="78">
        <v>0</v>
      </c>
      <c r="AT23" s="78">
        <v>0</v>
      </c>
      <c r="AU23" s="78">
        <v>0</v>
      </c>
      <c r="AV23" s="78">
        <v>-7984</v>
      </c>
      <c r="AW23" s="78">
        <v>0</v>
      </c>
      <c r="AX23" s="78">
        <v>0</v>
      </c>
      <c r="AY23" s="78">
        <v>0</v>
      </c>
      <c r="BA23" s="78">
        <v>-1309</v>
      </c>
      <c r="BB23" s="78">
        <v>-1309</v>
      </c>
      <c r="BC23" s="78">
        <v>-1309</v>
      </c>
      <c r="BD23" s="78">
        <v>-1309</v>
      </c>
      <c r="BE23" s="78">
        <v>-1309</v>
      </c>
      <c r="BF23" s="78">
        <v>-1439</v>
      </c>
      <c r="BG23" s="78" t="s">
        <v>150</v>
      </c>
      <c r="BH23" s="78" t="s">
        <v>150</v>
      </c>
      <c r="BI23" s="78" t="s">
        <v>150</v>
      </c>
      <c r="BJ23" s="78" t="s">
        <v>150</v>
      </c>
      <c r="BK23" s="78" t="s">
        <v>150</v>
      </c>
      <c r="BL23" s="78" t="s">
        <v>150</v>
      </c>
      <c r="BM23" s="78" t="s">
        <v>150</v>
      </c>
      <c r="BN23" s="78" t="s">
        <v>150</v>
      </c>
      <c r="BO23" s="78" t="s">
        <v>150</v>
      </c>
      <c r="BP23" s="78">
        <v>9</v>
      </c>
      <c r="BQ23" s="78">
        <v>3</v>
      </c>
      <c r="BR23" s="78">
        <v>45</v>
      </c>
      <c r="BS23" s="78">
        <f t="shared" si="6"/>
        <v>57</v>
      </c>
    </row>
    <row r="24" spans="1:71" s="78" customFormat="1">
      <c r="A24" s="130" t="s">
        <v>308</v>
      </c>
      <c r="B24" s="276">
        <v>2.4890781589941241E-4</v>
      </c>
      <c r="C24" s="276">
        <v>3.6089981751636952E-4</v>
      </c>
      <c r="D24" s="277">
        <f t="shared" si="0"/>
        <v>1.1199200161695711E-4</v>
      </c>
      <c r="E24" s="78">
        <v>51323</v>
      </c>
      <c r="F24" s="78">
        <v>1360</v>
      </c>
      <c r="G24" s="78">
        <v>1641</v>
      </c>
      <c r="H24" s="78">
        <v>0</v>
      </c>
      <c r="I24" s="78">
        <v>-854</v>
      </c>
      <c r="J24" s="78">
        <v>-9408</v>
      </c>
      <c r="K24" s="78">
        <v>22160</v>
      </c>
      <c r="L24" s="78">
        <v>-2071</v>
      </c>
      <c r="M24" s="78">
        <f t="shared" si="1"/>
        <v>12828</v>
      </c>
      <c r="N24" s="78">
        <f t="shared" si="2"/>
        <v>64151</v>
      </c>
      <c r="AA24" s="78">
        <v>72585</v>
      </c>
      <c r="AB24" s="78">
        <v>56998</v>
      </c>
      <c r="AC24" s="78">
        <v>64151</v>
      </c>
      <c r="AD24" s="78">
        <v>64151</v>
      </c>
      <c r="AE24" s="78">
        <f t="shared" si="3"/>
        <v>1360</v>
      </c>
      <c r="AF24" s="78">
        <f t="shared" si="4"/>
        <v>1641</v>
      </c>
      <c r="AG24" s="78" t="s">
        <v>347</v>
      </c>
      <c r="AH24" s="78" t="s">
        <v>347</v>
      </c>
      <c r="AI24" s="78" t="s">
        <v>347</v>
      </c>
      <c r="AJ24" s="78" t="s">
        <v>347</v>
      </c>
      <c r="AK24" s="78">
        <v>-560</v>
      </c>
      <c r="AL24" s="78">
        <v>-393</v>
      </c>
      <c r="AM24" s="78" t="s">
        <v>347</v>
      </c>
      <c r="AN24" s="78">
        <v>1532</v>
      </c>
      <c r="AO24" s="78">
        <f t="shared" si="5"/>
        <v>3580</v>
      </c>
      <c r="AP24" s="78" t="s">
        <v>347</v>
      </c>
      <c r="AQ24" s="78" t="s">
        <v>347</v>
      </c>
      <c r="AR24" s="78" t="s">
        <v>347</v>
      </c>
      <c r="AS24" s="78">
        <v>0</v>
      </c>
      <c r="AT24" s="78">
        <v>0</v>
      </c>
      <c r="AU24" s="78">
        <v>0</v>
      </c>
      <c r="AV24" s="78">
        <v>-3879</v>
      </c>
      <c r="AW24" s="78">
        <v>0</v>
      </c>
      <c r="AX24" s="78">
        <v>0</v>
      </c>
      <c r="AY24" s="78">
        <v>0</v>
      </c>
      <c r="BA24" s="78">
        <v>-636</v>
      </c>
      <c r="BB24" s="78">
        <v>-636</v>
      </c>
      <c r="BC24" s="78">
        <v>-636</v>
      </c>
      <c r="BD24" s="78">
        <v>-636</v>
      </c>
      <c r="BE24" s="78">
        <v>-636</v>
      </c>
      <c r="BF24" s="78">
        <v>-699</v>
      </c>
      <c r="BG24" s="78" t="s">
        <v>150</v>
      </c>
      <c r="BH24" s="78" t="s">
        <v>150</v>
      </c>
      <c r="BI24" s="78" t="s">
        <v>150</v>
      </c>
      <c r="BJ24" s="78" t="s">
        <v>150</v>
      </c>
      <c r="BK24" s="78" t="s">
        <v>150</v>
      </c>
      <c r="BL24" s="78" t="s">
        <v>150</v>
      </c>
      <c r="BM24" s="78" t="s">
        <v>150</v>
      </c>
      <c r="BN24" s="78" t="s">
        <v>150</v>
      </c>
      <c r="BO24" s="78" t="s">
        <v>150</v>
      </c>
      <c r="BP24" s="78">
        <v>3</v>
      </c>
      <c r="BQ24" s="78">
        <v>3</v>
      </c>
      <c r="BR24" s="78">
        <v>23</v>
      </c>
      <c r="BS24" s="78">
        <f t="shared" si="6"/>
        <v>29</v>
      </c>
    </row>
    <row r="25" spans="1:71" s="78" customFormat="1">
      <c r="A25" s="130" t="s">
        <v>309</v>
      </c>
      <c r="B25" s="276">
        <v>2.7201240516630645E-4</v>
      </c>
      <c r="C25" s="276">
        <v>2.5983819225933435E-4</v>
      </c>
      <c r="D25" s="277">
        <f t="shared" si="0"/>
        <v>-1.2174212906972104E-5</v>
      </c>
      <c r="E25" s="78">
        <v>56087</v>
      </c>
      <c r="F25" s="78">
        <v>979</v>
      </c>
      <c r="G25" s="78">
        <v>1182</v>
      </c>
      <c r="H25" s="78">
        <v>0</v>
      </c>
      <c r="I25" s="78">
        <v>-615</v>
      </c>
      <c r="J25" s="78">
        <v>-6774</v>
      </c>
      <c r="K25" s="78">
        <v>-2409</v>
      </c>
      <c r="L25" s="78">
        <v>-2263</v>
      </c>
      <c r="M25" s="78">
        <f t="shared" si="1"/>
        <v>-9900</v>
      </c>
      <c r="N25" s="78">
        <f t="shared" si="2"/>
        <v>46187</v>
      </c>
      <c r="AA25" s="78">
        <v>52832</v>
      </c>
      <c r="AB25" s="78">
        <v>40590</v>
      </c>
      <c r="AC25" s="78">
        <v>46187</v>
      </c>
      <c r="AD25" s="78">
        <v>46187</v>
      </c>
      <c r="AE25" s="78">
        <f t="shared" si="3"/>
        <v>979</v>
      </c>
      <c r="AF25" s="78">
        <f t="shared" si="4"/>
        <v>1182</v>
      </c>
      <c r="AG25" s="78" t="s">
        <v>347</v>
      </c>
      <c r="AH25" s="78" t="s">
        <v>347</v>
      </c>
      <c r="AI25" s="78" t="s">
        <v>347</v>
      </c>
      <c r="AJ25" s="78" t="s">
        <v>347</v>
      </c>
      <c r="AK25" s="78">
        <v>-404</v>
      </c>
      <c r="AL25" s="78">
        <v>-284</v>
      </c>
      <c r="AM25" s="78" t="s">
        <v>347</v>
      </c>
      <c r="AN25" s="78">
        <v>-3618</v>
      </c>
      <c r="AO25" s="78">
        <f t="shared" si="5"/>
        <v>-2145</v>
      </c>
      <c r="AP25" s="78" t="s">
        <v>347</v>
      </c>
      <c r="AQ25" s="78" t="s">
        <v>347</v>
      </c>
      <c r="AR25" s="78" t="s">
        <v>347</v>
      </c>
      <c r="AS25" s="78">
        <v>0</v>
      </c>
      <c r="AT25" s="78">
        <v>0</v>
      </c>
      <c r="AU25" s="78">
        <v>0</v>
      </c>
      <c r="AV25" s="78">
        <v>-4856</v>
      </c>
      <c r="AW25" s="78">
        <v>0</v>
      </c>
      <c r="AX25" s="78">
        <v>0</v>
      </c>
      <c r="AY25" s="78">
        <v>0</v>
      </c>
      <c r="BA25" s="78">
        <v>-796</v>
      </c>
      <c r="BB25" s="78">
        <v>-796</v>
      </c>
      <c r="BC25" s="78">
        <v>-796</v>
      </c>
      <c r="BD25" s="78">
        <v>-796</v>
      </c>
      <c r="BE25" s="78">
        <v>-796</v>
      </c>
      <c r="BF25" s="78">
        <v>-876</v>
      </c>
      <c r="BG25" s="78" t="s">
        <v>150</v>
      </c>
      <c r="BH25" s="78" t="s">
        <v>150</v>
      </c>
      <c r="BI25" s="78" t="s">
        <v>150</v>
      </c>
      <c r="BJ25" s="78" t="s">
        <v>150</v>
      </c>
      <c r="BK25" s="78" t="s">
        <v>150</v>
      </c>
      <c r="BL25" s="78" t="s">
        <v>150</v>
      </c>
      <c r="BM25" s="78" t="s">
        <v>150</v>
      </c>
      <c r="BN25" s="78" t="s">
        <v>150</v>
      </c>
      <c r="BO25" s="78" t="s">
        <v>150</v>
      </c>
      <c r="BP25" s="78">
        <v>4</v>
      </c>
      <c r="BQ25" s="78">
        <v>7</v>
      </c>
      <c r="BR25" s="78">
        <v>38</v>
      </c>
      <c r="BS25" s="78">
        <f t="shared" si="6"/>
        <v>49</v>
      </c>
    </row>
    <row r="26" spans="1:71" s="78" customFormat="1">
      <c r="A26" s="130" t="s">
        <v>310</v>
      </c>
      <c r="B26" s="276">
        <v>2.8051900667221157E-4</v>
      </c>
      <c r="C26" s="276">
        <v>2.8000663617753021E-4</v>
      </c>
      <c r="D26" s="277">
        <f t="shared" si="0"/>
        <v>-5.1237049468135952E-7</v>
      </c>
      <c r="E26" s="78">
        <v>57841</v>
      </c>
      <c r="F26" s="78">
        <v>1055</v>
      </c>
      <c r="G26" s="78">
        <v>1274</v>
      </c>
      <c r="H26" s="78">
        <v>0</v>
      </c>
      <c r="I26" s="78">
        <v>-663</v>
      </c>
      <c r="J26" s="78">
        <v>-7299</v>
      </c>
      <c r="K26" s="78">
        <v>-102</v>
      </c>
      <c r="L26" s="78">
        <v>-2334</v>
      </c>
      <c r="M26" s="78">
        <f t="shared" si="1"/>
        <v>-8069</v>
      </c>
      <c r="N26" s="78">
        <f t="shared" si="2"/>
        <v>49772</v>
      </c>
      <c r="AA26" s="78">
        <v>56191</v>
      </c>
      <c r="AB26" s="78">
        <v>44370</v>
      </c>
      <c r="AC26" s="78">
        <v>49772</v>
      </c>
      <c r="AD26" s="78">
        <v>49772</v>
      </c>
      <c r="AE26" s="78">
        <f t="shared" si="3"/>
        <v>1055</v>
      </c>
      <c r="AF26" s="78">
        <f t="shared" si="4"/>
        <v>1274</v>
      </c>
      <c r="AG26" s="78" t="s">
        <v>347</v>
      </c>
      <c r="AH26" s="78" t="s">
        <v>347</v>
      </c>
      <c r="AI26" s="78" t="s">
        <v>347</v>
      </c>
      <c r="AJ26" s="78" t="s">
        <v>347</v>
      </c>
      <c r="AK26" s="78">
        <v>-434</v>
      </c>
      <c r="AL26" s="78">
        <v>-304</v>
      </c>
      <c r="AM26" s="78" t="s">
        <v>347</v>
      </c>
      <c r="AN26" s="78">
        <v>290</v>
      </c>
      <c r="AO26" s="78">
        <f t="shared" si="5"/>
        <v>1881</v>
      </c>
      <c r="AP26" s="78" t="s">
        <v>347</v>
      </c>
      <c r="AQ26" s="78" t="s">
        <v>347</v>
      </c>
      <c r="AR26" s="78" t="s">
        <v>347</v>
      </c>
      <c r="AS26" s="78">
        <v>0</v>
      </c>
      <c r="AT26" s="78">
        <v>0</v>
      </c>
      <c r="AU26" s="78">
        <v>0</v>
      </c>
      <c r="AV26" s="78">
        <v>-3348</v>
      </c>
      <c r="AW26" s="78">
        <v>0</v>
      </c>
      <c r="AX26" s="78">
        <v>0</v>
      </c>
      <c r="AY26" s="78">
        <v>0</v>
      </c>
      <c r="BA26" s="78">
        <v>-549</v>
      </c>
      <c r="BB26" s="78">
        <v>-549</v>
      </c>
      <c r="BC26" s="78">
        <v>-549</v>
      </c>
      <c r="BD26" s="78">
        <v>-549</v>
      </c>
      <c r="BE26" s="78">
        <v>-549</v>
      </c>
      <c r="BF26" s="78">
        <v>-603</v>
      </c>
      <c r="BG26" s="78" t="s">
        <v>150</v>
      </c>
      <c r="BH26" s="78" t="s">
        <v>150</v>
      </c>
      <c r="BI26" s="78" t="s">
        <v>150</v>
      </c>
      <c r="BJ26" s="78" t="s">
        <v>150</v>
      </c>
      <c r="BK26" s="78" t="s">
        <v>150</v>
      </c>
      <c r="BL26" s="78" t="s">
        <v>150</v>
      </c>
      <c r="BM26" s="78" t="s">
        <v>150</v>
      </c>
      <c r="BN26" s="78" t="s">
        <v>150</v>
      </c>
      <c r="BO26" s="78" t="s">
        <v>150</v>
      </c>
      <c r="BP26" s="78">
        <v>3</v>
      </c>
      <c r="BQ26" s="78">
        <v>4</v>
      </c>
      <c r="BR26" s="78">
        <v>10</v>
      </c>
      <c r="BS26" s="78">
        <f t="shared" si="6"/>
        <v>17</v>
      </c>
    </row>
    <row r="27" spans="1:71" s="78" customFormat="1">
      <c r="A27" s="130" t="s">
        <v>311</v>
      </c>
      <c r="B27" s="276">
        <v>2.1759246474568981E-4</v>
      </c>
      <c r="C27" s="276">
        <v>2.1785294903437034E-4</v>
      </c>
      <c r="D27" s="277">
        <f t="shared" si="0"/>
        <v>2.604842886805292E-7</v>
      </c>
      <c r="E27" s="78">
        <v>44866</v>
      </c>
      <c r="F27" s="78">
        <v>821</v>
      </c>
      <c r="G27" s="78">
        <v>991</v>
      </c>
      <c r="H27" s="78">
        <v>0</v>
      </c>
      <c r="I27" s="78">
        <v>-516</v>
      </c>
      <c r="J27" s="78">
        <v>-5679</v>
      </c>
      <c r="K27" s="78">
        <v>52</v>
      </c>
      <c r="L27" s="78">
        <v>-1811</v>
      </c>
      <c r="M27" s="78">
        <f t="shared" si="1"/>
        <v>-6142</v>
      </c>
      <c r="N27" s="78">
        <f t="shared" si="2"/>
        <v>38724</v>
      </c>
      <c r="AA27" s="78">
        <v>45184</v>
      </c>
      <c r="AB27" s="78">
        <v>33379</v>
      </c>
      <c r="AC27" s="78">
        <v>38724</v>
      </c>
      <c r="AD27" s="78">
        <v>38724</v>
      </c>
      <c r="AE27" s="78">
        <f t="shared" si="3"/>
        <v>821</v>
      </c>
      <c r="AF27" s="78">
        <f t="shared" si="4"/>
        <v>991</v>
      </c>
      <c r="AG27" s="78" t="s">
        <v>347</v>
      </c>
      <c r="AH27" s="78" t="s">
        <v>347</v>
      </c>
      <c r="AI27" s="78" t="s">
        <v>347</v>
      </c>
      <c r="AJ27" s="78" t="s">
        <v>347</v>
      </c>
      <c r="AK27" s="78">
        <v>-338</v>
      </c>
      <c r="AL27" s="78">
        <v>-236</v>
      </c>
      <c r="AM27" s="78" t="s">
        <v>347</v>
      </c>
      <c r="AN27" s="78">
        <v>4194</v>
      </c>
      <c r="AO27" s="78">
        <f t="shared" si="5"/>
        <v>5432</v>
      </c>
      <c r="AP27" s="78" t="s">
        <v>347</v>
      </c>
      <c r="AQ27" s="78" t="s">
        <v>347</v>
      </c>
      <c r="AR27" s="78" t="s">
        <v>347</v>
      </c>
      <c r="AS27" s="78">
        <v>0</v>
      </c>
      <c r="AT27" s="78">
        <v>0</v>
      </c>
      <c r="AU27" s="78">
        <v>0</v>
      </c>
      <c r="AV27" s="78">
        <v>-799</v>
      </c>
      <c r="AW27" s="78">
        <v>0</v>
      </c>
      <c r="AX27" s="78">
        <v>0</v>
      </c>
      <c r="AY27" s="78">
        <v>0</v>
      </c>
      <c r="BA27" s="78">
        <v>-131</v>
      </c>
      <c r="BB27" s="78">
        <v>-131</v>
      </c>
      <c r="BC27" s="78">
        <v>-131</v>
      </c>
      <c r="BD27" s="78">
        <v>-131</v>
      </c>
      <c r="BE27" s="78">
        <v>-131</v>
      </c>
      <c r="BF27" s="78">
        <v>-144</v>
      </c>
      <c r="BG27" s="78" t="s">
        <v>150</v>
      </c>
      <c r="BH27" s="78" t="s">
        <v>150</v>
      </c>
      <c r="BI27" s="78" t="s">
        <v>150</v>
      </c>
      <c r="BJ27" s="78" t="s">
        <v>150</v>
      </c>
      <c r="BK27" s="78" t="s">
        <v>150</v>
      </c>
      <c r="BL27" s="78" t="s">
        <v>150</v>
      </c>
      <c r="BM27" s="78" t="s">
        <v>150</v>
      </c>
      <c r="BN27" s="78" t="s">
        <v>150</v>
      </c>
      <c r="BO27" s="78" t="s">
        <v>150</v>
      </c>
      <c r="BP27" s="78">
        <v>0</v>
      </c>
      <c r="BQ27" s="78">
        <v>3</v>
      </c>
      <c r="BR27" s="78">
        <v>5</v>
      </c>
      <c r="BS27" s="78">
        <f t="shared" si="6"/>
        <v>8</v>
      </c>
    </row>
    <row r="28" spans="1:71" s="78" customFormat="1">
      <c r="A28" s="130" t="s">
        <v>312</v>
      </c>
      <c r="B28" s="276">
        <v>3.6687507646362939E-4</v>
      </c>
      <c r="C28" s="276">
        <v>3.6886593093008368E-4</v>
      </c>
      <c r="D28" s="277">
        <f t="shared" si="0"/>
        <v>1.9908544664542973E-6</v>
      </c>
      <c r="E28" s="78">
        <v>75647</v>
      </c>
      <c r="F28" s="78">
        <v>1390</v>
      </c>
      <c r="G28" s="78">
        <v>1679</v>
      </c>
      <c r="H28" s="78">
        <v>0</v>
      </c>
      <c r="I28" s="78">
        <v>-873</v>
      </c>
      <c r="J28" s="78">
        <v>-9616</v>
      </c>
      <c r="K28" s="78">
        <v>393</v>
      </c>
      <c r="L28" s="78">
        <v>-3053</v>
      </c>
      <c r="M28" s="78">
        <f t="shared" si="1"/>
        <v>-10080</v>
      </c>
      <c r="N28" s="78">
        <f t="shared" si="2"/>
        <v>65567</v>
      </c>
      <c r="AA28" s="78">
        <v>72884</v>
      </c>
      <c r="AB28" s="78">
        <v>59315</v>
      </c>
      <c r="AC28" s="78">
        <v>65567</v>
      </c>
      <c r="AD28" s="78">
        <v>65567</v>
      </c>
      <c r="AE28" s="78">
        <f t="shared" si="3"/>
        <v>1390</v>
      </c>
      <c r="AF28" s="78">
        <f t="shared" si="4"/>
        <v>1679</v>
      </c>
      <c r="AG28" s="78" t="s">
        <v>347</v>
      </c>
      <c r="AH28" s="78" t="s">
        <v>347</v>
      </c>
      <c r="AI28" s="78" t="s">
        <v>347</v>
      </c>
      <c r="AJ28" s="78" t="s">
        <v>347</v>
      </c>
      <c r="AK28" s="78">
        <v>-574</v>
      </c>
      <c r="AL28" s="78">
        <v>-402</v>
      </c>
      <c r="AM28" s="78" t="s">
        <v>347</v>
      </c>
      <c r="AN28" s="78">
        <v>2082</v>
      </c>
      <c r="AO28" s="78">
        <f t="shared" si="5"/>
        <v>4175</v>
      </c>
      <c r="AP28" s="78" t="s">
        <v>347</v>
      </c>
      <c r="AQ28" s="78" t="s">
        <v>347</v>
      </c>
      <c r="AR28" s="78" t="s">
        <v>347</v>
      </c>
      <c r="AS28" s="78">
        <v>0</v>
      </c>
      <c r="AT28" s="78">
        <v>0</v>
      </c>
      <c r="AU28" s="78">
        <v>0</v>
      </c>
      <c r="AV28" s="78">
        <v>-3659</v>
      </c>
      <c r="AW28" s="78">
        <v>0</v>
      </c>
      <c r="AX28" s="78">
        <v>0</v>
      </c>
      <c r="AY28" s="78">
        <v>0</v>
      </c>
      <c r="BA28" s="78">
        <v>-600</v>
      </c>
      <c r="BB28" s="78">
        <v>-600</v>
      </c>
      <c r="BC28" s="78">
        <v>-600</v>
      </c>
      <c r="BD28" s="78">
        <v>-600</v>
      </c>
      <c r="BE28" s="78">
        <v>-600</v>
      </c>
      <c r="BF28" s="78">
        <v>-659</v>
      </c>
      <c r="BG28" s="78" t="s">
        <v>150</v>
      </c>
      <c r="BH28" s="78" t="s">
        <v>150</v>
      </c>
      <c r="BI28" s="78" t="s">
        <v>150</v>
      </c>
      <c r="BJ28" s="78" t="s">
        <v>150</v>
      </c>
      <c r="BK28" s="78" t="s">
        <v>150</v>
      </c>
      <c r="BL28" s="78" t="s">
        <v>150</v>
      </c>
      <c r="BM28" s="78" t="s">
        <v>150</v>
      </c>
      <c r="BN28" s="78" t="s">
        <v>150</v>
      </c>
      <c r="BO28" s="78" t="s">
        <v>150</v>
      </c>
      <c r="BP28" s="78">
        <v>6</v>
      </c>
      <c r="BQ28" s="78">
        <v>1</v>
      </c>
      <c r="BR28" s="78">
        <v>17</v>
      </c>
      <c r="BS28" s="78">
        <f t="shared" si="6"/>
        <v>24</v>
      </c>
    </row>
    <row r="29" spans="1:71" s="78" customFormat="1">
      <c r="A29" s="130" t="s">
        <v>313</v>
      </c>
      <c r="B29" s="276">
        <v>6.0364861815108363E-4</v>
      </c>
      <c r="C29" s="276">
        <v>5.0870047542957522E-4</v>
      </c>
      <c r="D29" s="277">
        <f t="shared" si="0"/>
        <v>-9.4948142721508412E-5</v>
      </c>
      <c r="E29" s="78">
        <v>124468</v>
      </c>
      <c r="F29" s="78">
        <v>1916</v>
      </c>
      <c r="G29" s="78">
        <v>2315</v>
      </c>
      <c r="H29" s="78">
        <v>0</v>
      </c>
      <c r="I29" s="78">
        <v>-1204</v>
      </c>
      <c r="J29" s="78">
        <v>-13261</v>
      </c>
      <c r="K29" s="78">
        <v>-18788</v>
      </c>
      <c r="L29" s="78">
        <v>-5023</v>
      </c>
      <c r="M29" s="78">
        <f t="shared" si="1"/>
        <v>-34045</v>
      </c>
      <c r="N29" s="78">
        <f t="shared" si="2"/>
        <v>90423</v>
      </c>
      <c r="AA29" s="78">
        <v>104010</v>
      </c>
      <c r="AB29" s="78">
        <v>79139</v>
      </c>
      <c r="AC29" s="78">
        <v>90423</v>
      </c>
      <c r="AD29" s="78">
        <v>90423</v>
      </c>
      <c r="AE29" s="78">
        <f t="shared" si="3"/>
        <v>1916</v>
      </c>
      <c r="AF29" s="78">
        <f t="shared" si="4"/>
        <v>2315</v>
      </c>
      <c r="AG29" s="78" t="s">
        <v>347</v>
      </c>
      <c r="AH29" s="78" t="s">
        <v>347</v>
      </c>
      <c r="AI29" s="78" t="s">
        <v>347</v>
      </c>
      <c r="AJ29" s="78" t="s">
        <v>347</v>
      </c>
      <c r="AK29" s="78">
        <v>-790</v>
      </c>
      <c r="AL29" s="78">
        <v>-553</v>
      </c>
      <c r="AM29" s="78" t="s">
        <v>347</v>
      </c>
      <c r="AN29" s="78">
        <v>-229</v>
      </c>
      <c r="AO29" s="78">
        <f t="shared" si="5"/>
        <v>2659</v>
      </c>
      <c r="AP29" s="78" t="s">
        <v>347</v>
      </c>
      <c r="AQ29" s="78" t="s">
        <v>347</v>
      </c>
      <c r="AR29" s="78" t="s">
        <v>347</v>
      </c>
      <c r="AS29" s="78">
        <v>0</v>
      </c>
      <c r="AT29" s="78">
        <v>0</v>
      </c>
      <c r="AU29" s="78">
        <v>0</v>
      </c>
      <c r="AV29" s="78">
        <v>-6398</v>
      </c>
      <c r="AW29" s="78">
        <v>0</v>
      </c>
      <c r="AX29" s="78">
        <v>0</v>
      </c>
      <c r="AY29" s="78">
        <v>0</v>
      </c>
      <c r="BA29" s="78">
        <v>-1049</v>
      </c>
      <c r="BB29" s="78">
        <v>-1049</v>
      </c>
      <c r="BC29" s="78">
        <v>-1049</v>
      </c>
      <c r="BD29" s="78">
        <v>-1049</v>
      </c>
      <c r="BE29" s="78">
        <v>-1049</v>
      </c>
      <c r="BF29" s="78">
        <v>-1153</v>
      </c>
      <c r="BG29" s="78" t="s">
        <v>150</v>
      </c>
      <c r="BH29" s="78" t="s">
        <v>150</v>
      </c>
      <c r="BI29" s="78" t="s">
        <v>150</v>
      </c>
      <c r="BJ29" s="78" t="s">
        <v>150</v>
      </c>
      <c r="BK29" s="78" t="s">
        <v>150</v>
      </c>
      <c r="BL29" s="78" t="s">
        <v>150</v>
      </c>
      <c r="BM29" s="78" t="s">
        <v>150</v>
      </c>
      <c r="BN29" s="78" t="s">
        <v>150</v>
      </c>
      <c r="BO29" s="78" t="s">
        <v>150</v>
      </c>
      <c r="BP29" s="78">
        <v>7</v>
      </c>
      <c r="BQ29" s="78">
        <v>2</v>
      </c>
      <c r="BR29" s="78">
        <v>47</v>
      </c>
      <c r="BS29" s="78">
        <f t="shared" si="6"/>
        <v>56</v>
      </c>
    </row>
    <row r="30" spans="1:71" s="78" customFormat="1">
      <c r="A30" s="130" t="s">
        <v>314</v>
      </c>
      <c r="B30" s="276">
        <v>3.6304371090509744E-4</v>
      </c>
      <c r="C30" s="276">
        <v>3.324895966553125E-4</v>
      </c>
      <c r="D30" s="277">
        <f t="shared" si="0"/>
        <v>-3.0554114249784945E-5</v>
      </c>
      <c r="E30" s="78">
        <v>74857</v>
      </c>
      <c r="F30" s="78">
        <v>1253</v>
      </c>
      <c r="G30" s="78">
        <v>1512</v>
      </c>
      <c r="H30" s="78">
        <v>0</v>
      </c>
      <c r="I30" s="78">
        <v>-787</v>
      </c>
      <c r="J30" s="78">
        <v>-8667</v>
      </c>
      <c r="K30" s="78">
        <v>-6046</v>
      </c>
      <c r="L30" s="78">
        <v>-3021</v>
      </c>
      <c r="M30" s="78">
        <f t="shared" si="1"/>
        <v>-15756</v>
      </c>
      <c r="N30" s="78">
        <f t="shared" si="2"/>
        <v>59101</v>
      </c>
      <c r="AA30" s="78">
        <v>67754</v>
      </c>
      <c r="AB30" s="78">
        <v>51873</v>
      </c>
      <c r="AC30" s="78">
        <v>59101</v>
      </c>
      <c r="AD30" s="78">
        <v>59101</v>
      </c>
      <c r="AE30" s="78">
        <f t="shared" si="3"/>
        <v>1253</v>
      </c>
      <c r="AF30" s="78">
        <f t="shared" si="4"/>
        <v>1512</v>
      </c>
      <c r="AG30" s="78" t="s">
        <v>347</v>
      </c>
      <c r="AH30" s="78" t="s">
        <v>347</v>
      </c>
      <c r="AI30" s="78" t="s">
        <v>347</v>
      </c>
      <c r="AJ30" s="78" t="s">
        <v>347</v>
      </c>
      <c r="AK30" s="78">
        <v>-517</v>
      </c>
      <c r="AL30" s="78">
        <v>-361</v>
      </c>
      <c r="AM30" s="78" t="s">
        <v>347</v>
      </c>
      <c r="AN30" s="78">
        <v>1083</v>
      </c>
      <c r="AO30" s="78">
        <f t="shared" si="5"/>
        <v>2970</v>
      </c>
      <c r="AP30" s="78" t="s">
        <v>347</v>
      </c>
      <c r="AQ30" s="78" t="s">
        <v>347</v>
      </c>
      <c r="AR30" s="78" t="s">
        <v>347</v>
      </c>
      <c r="AS30" s="78">
        <v>0</v>
      </c>
      <c r="AT30" s="78">
        <v>0</v>
      </c>
      <c r="AU30" s="78">
        <v>0</v>
      </c>
      <c r="AV30" s="78">
        <v>-3611</v>
      </c>
      <c r="AW30" s="78">
        <v>0</v>
      </c>
      <c r="AX30" s="78">
        <v>0</v>
      </c>
      <c r="AY30" s="78">
        <v>0</v>
      </c>
      <c r="BA30" s="78">
        <v>-592</v>
      </c>
      <c r="BB30" s="78">
        <v>-592</v>
      </c>
      <c r="BC30" s="78">
        <v>-592</v>
      </c>
      <c r="BD30" s="78">
        <v>-592</v>
      </c>
      <c r="BE30" s="78">
        <v>-592</v>
      </c>
      <c r="BF30" s="78">
        <v>-651</v>
      </c>
      <c r="BG30" s="78" t="s">
        <v>150</v>
      </c>
      <c r="BH30" s="78" t="s">
        <v>150</v>
      </c>
      <c r="BI30" s="78" t="s">
        <v>150</v>
      </c>
      <c r="BJ30" s="78" t="s">
        <v>150</v>
      </c>
      <c r="BK30" s="78" t="s">
        <v>150</v>
      </c>
      <c r="BL30" s="78" t="s">
        <v>150</v>
      </c>
      <c r="BM30" s="78" t="s">
        <v>150</v>
      </c>
      <c r="BN30" s="78" t="s">
        <v>150</v>
      </c>
      <c r="BO30" s="78" t="s">
        <v>150</v>
      </c>
      <c r="BP30" s="78">
        <v>2</v>
      </c>
      <c r="BQ30" s="78">
        <v>4</v>
      </c>
      <c r="BR30" s="78">
        <v>30</v>
      </c>
      <c r="BS30" s="78">
        <f t="shared" si="6"/>
        <v>36</v>
      </c>
    </row>
    <row r="31" spans="1:71" s="78" customFormat="1">
      <c r="A31" s="130" t="s">
        <v>315</v>
      </c>
      <c r="B31" s="276">
        <v>2.3584722419165728E-4</v>
      </c>
      <c r="C31" s="276">
        <v>2.5453307576983402E-4</v>
      </c>
      <c r="D31" s="277">
        <f t="shared" si="0"/>
        <v>1.8685851578176737E-5</v>
      </c>
      <c r="E31" s="78">
        <v>48630</v>
      </c>
      <c r="F31" s="78">
        <v>959</v>
      </c>
      <c r="G31" s="78">
        <v>1156</v>
      </c>
      <c r="H31" s="78">
        <v>0</v>
      </c>
      <c r="I31" s="78">
        <v>-602</v>
      </c>
      <c r="J31" s="78">
        <v>-6635</v>
      </c>
      <c r="K31" s="78">
        <v>3698</v>
      </c>
      <c r="L31" s="78">
        <v>-1962</v>
      </c>
      <c r="M31" s="78">
        <f t="shared" si="1"/>
        <v>-3386</v>
      </c>
      <c r="N31" s="78">
        <f t="shared" si="2"/>
        <v>45244</v>
      </c>
      <c r="AA31" s="78">
        <v>51590</v>
      </c>
      <c r="AB31" s="78">
        <v>39962</v>
      </c>
      <c r="AC31" s="78">
        <v>45244</v>
      </c>
      <c r="AD31" s="78">
        <v>45244</v>
      </c>
      <c r="AE31" s="78">
        <f t="shared" si="3"/>
        <v>959</v>
      </c>
      <c r="AF31" s="78">
        <f t="shared" si="4"/>
        <v>1156</v>
      </c>
      <c r="AG31" s="78" t="s">
        <v>347</v>
      </c>
      <c r="AH31" s="78" t="s">
        <v>347</v>
      </c>
      <c r="AI31" s="78" t="s">
        <v>347</v>
      </c>
      <c r="AJ31" s="78" t="s">
        <v>347</v>
      </c>
      <c r="AK31" s="78">
        <v>-395</v>
      </c>
      <c r="AL31" s="78">
        <v>-278</v>
      </c>
      <c r="AM31" s="78" t="s">
        <v>347</v>
      </c>
      <c r="AN31" s="78">
        <v>113</v>
      </c>
      <c r="AO31" s="78">
        <f t="shared" si="5"/>
        <v>1555</v>
      </c>
      <c r="AP31" s="78" t="s">
        <v>347</v>
      </c>
      <c r="AQ31" s="78" t="s">
        <v>347</v>
      </c>
      <c r="AR31" s="78" t="s">
        <v>347</v>
      </c>
      <c r="AS31" s="78">
        <v>0</v>
      </c>
      <c r="AT31" s="78">
        <v>0</v>
      </c>
      <c r="AU31" s="78">
        <v>0</v>
      </c>
      <c r="AV31" s="78">
        <v>-3141</v>
      </c>
      <c r="AW31" s="78">
        <v>0</v>
      </c>
      <c r="AX31" s="78">
        <v>0</v>
      </c>
      <c r="AY31" s="78">
        <v>0</v>
      </c>
      <c r="BA31" s="78">
        <v>-515</v>
      </c>
      <c r="BB31" s="78">
        <v>-515</v>
      </c>
      <c r="BC31" s="78">
        <v>-515</v>
      </c>
      <c r="BD31" s="78">
        <v>-515</v>
      </c>
      <c r="BE31" s="78">
        <v>-515</v>
      </c>
      <c r="BF31" s="78">
        <v>-566</v>
      </c>
      <c r="BG31" s="78" t="s">
        <v>150</v>
      </c>
      <c r="BH31" s="78" t="s">
        <v>150</v>
      </c>
      <c r="BI31" s="78" t="s">
        <v>150</v>
      </c>
      <c r="BJ31" s="78" t="s">
        <v>150</v>
      </c>
      <c r="BK31" s="78" t="s">
        <v>150</v>
      </c>
      <c r="BL31" s="78" t="s">
        <v>150</v>
      </c>
      <c r="BM31" s="78" t="s">
        <v>150</v>
      </c>
      <c r="BN31" s="78" t="s">
        <v>150</v>
      </c>
      <c r="BO31" s="78" t="s">
        <v>150</v>
      </c>
      <c r="BP31" s="78">
        <v>4</v>
      </c>
      <c r="BQ31" s="78">
        <v>1</v>
      </c>
      <c r="BR31" s="78">
        <v>23</v>
      </c>
      <c r="BS31" s="78">
        <f t="shared" si="6"/>
        <v>28</v>
      </c>
    </row>
    <row r="32" spans="1:71" s="78" customFormat="1">
      <c r="A32" s="130" t="s">
        <v>316</v>
      </c>
      <c r="B32" s="276">
        <v>3.7248632956644141E-4</v>
      </c>
      <c r="C32" s="276">
        <v>3.7751839027351053E-4</v>
      </c>
      <c r="D32" s="277">
        <f t="shared" si="0"/>
        <v>5.0320607070691208E-6</v>
      </c>
      <c r="E32" s="78">
        <v>76804</v>
      </c>
      <c r="F32" s="78">
        <v>1422</v>
      </c>
      <c r="G32" s="78">
        <v>1716</v>
      </c>
      <c r="H32" s="78">
        <v>0</v>
      </c>
      <c r="I32" s="78">
        <v>-893</v>
      </c>
      <c r="J32" s="78">
        <v>-9841</v>
      </c>
      <c r="K32" s="78">
        <v>996</v>
      </c>
      <c r="L32" s="78">
        <v>-3099</v>
      </c>
      <c r="M32" s="78">
        <f t="shared" si="1"/>
        <v>-9699</v>
      </c>
      <c r="N32" s="78">
        <f t="shared" si="2"/>
        <v>67105</v>
      </c>
      <c r="AA32" s="78">
        <v>76044</v>
      </c>
      <c r="AB32" s="78">
        <v>59598</v>
      </c>
      <c r="AC32" s="78">
        <v>67105</v>
      </c>
      <c r="AD32" s="78">
        <v>67105</v>
      </c>
      <c r="AE32" s="78">
        <f t="shared" si="3"/>
        <v>1422</v>
      </c>
      <c r="AF32" s="78">
        <f t="shared" si="4"/>
        <v>1716</v>
      </c>
      <c r="AG32" s="78" t="s">
        <v>347</v>
      </c>
      <c r="AH32" s="78" t="s">
        <v>347</v>
      </c>
      <c r="AI32" s="78" t="s">
        <v>347</v>
      </c>
      <c r="AJ32" s="78" t="s">
        <v>347</v>
      </c>
      <c r="AK32" s="78">
        <v>-587</v>
      </c>
      <c r="AL32" s="78">
        <v>-410</v>
      </c>
      <c r="AM32" s="78" t="s">
        <v>347</v>
      </c>
      <c r="AN32" s="78">
        <v>1872</v>
      </c>
      <c r="AO32" s="78">
        <f t="shared" si="5"/>
        <v>4013</v>
      </c>
      <c r="AP32" s="78" t="s">
        <v>347</v>
      </c>
      <c r="AQ32" s="78" t="s">
        <v>347</v>
      </c>
      <c r="AR32" s="78" t="s">
        <v>347</v>
      </c>
      <c r="AS32" s="78">
        <v>0</v>
      </c>
      <c r="AT32" s="78">
        <v>0</v>
      </c>
      <c r="AU32" s="78">
        <v>0</v>
      </c>
      <c r="AV32" s="78">
        <v>-3849</v>
      </c>
      <c r="AW32" s="78">
        <v>0</v>
      </c>
      <c r="AX32" s="78">
        <v>0</v>
      </c>
      <c r="AY32" s="78">
        <v>0</v>
      </c>
      <c r="BA32" s="78">
        <v>-631</v>
      </c>
      <c r="BB32" s="78">
        <v>-631</v>
      </c>
      <c r="BC32" s="78">
        <v>-631</v>
      </c>
      <c r="BD32" s="78">
        <v>-631</v>
      </c>
      <c r="BE32" s="78">
        <v>-631</v>
      </c>
      <c r="BF32" s="78">
        <v>-694</v>
      </c>
      <c r="BG32" s="78" t="s">
        <v>150</v>
      </c>
      <c r="BH32" s="78" t="s">
        <v>150</v>
      </c>
      <c r="BI32" s="78" t="s">
        <v>150</v>
      </c>
      <c r="BJ32" s="78" t="s">
        <v>150</v>
      </c>
      <c r="BK32" s="78" t="s">
        <v>150</v>
      </c>
      <c r="BL32" s="78" t="s">
        <v>150</v>
      </c>
      <c r="BM32" s="78" t="s">
        <v>150</v>
      </c>
      <c r="BN32" s="78" t="s">
        <v>150</v>
      </c>
      <c r="BO32" s="78" t="s">
        <v>150</v>
      </c>
      <c r="BP32" s="78">
        <v>3</v>
      </c>
      <c r="BQ32" s="78">
        <v>2</v>
      </c>
      <c r="BR32" s="78">
        <v>26</v>
      </c>
      <c r="BS32" s="78">
        <f t="shared" si="6"/>
        <v>31</v>
      </c>
    </row>
    <row r="33" spans="1:71" s="78" customFormat="1">
      <c r="A33" s="130" t="s">
        <v>317</v>
      </c>
      <c r="B33" s="276">
        <v>3.7595880771822479E-4</v>
      </c>
      <c r="C33" s="276">
        <v>4.0559106395602029E-4</v>
      </c>
      <c r="D33" s="277">
        <f t="shared" si="0"/>
        <v>2.9632256237795498E-5</v>
      </c>
      <c r="E33" s="78">
        <v>77520</v>
      </c>
      <c r="F33" s="78">
        <v>1528</v>
      </c>
      <c r="G33" s="78">
        <v>1845</v>
      </c>
      <c r="H33" s="78">
        <v>0</v>
      </c>
      <c r="I33" s="78">
        <v>-960</v>
      </c>
      <c r="J33" s="78">
        <v>-10573</v>
      </c>
      <c r="K33" s="78">
        <v>5863</v>
      </c>
      <c r="L33" s="78">
        <v>-3128</v>
      </c>
      <c r="M33" s="78">
        <f t="shared" si="1"/>
        <v>-5425</v>
      </c>
      <c r="N33" s="78">
        <f t="shared" si="2"/>
        <v>72095</v>
      </c>
      <c r="AA33" s="78">
        <v>81530</v>
      </c>
      <c r="AB33" s="78">
        <v>64207</v>
      </c>
      <c r="AC33" s="78">
        <v>72095</v>
      </c>
      <c r="AD33" s="78">
        <v>72095</v>
      </c>
      <c r="AE33" s="78">
        <f t="shared" si="3"/>
        <v>1528</v>
      </c>
      <c r="AF33" s="78">
        <f t="shared" si="4"/>
        <v>1845</v>
      </c>
      <c r="AG33" s="78" t="s">
        <v>347</v>
      </c>
      <c r="AH33" s="78" t="s">
        <v>347</v>
      </c>
      <c r="AI33" s="78" t="s">
        <v>347</v>
      </c>
      <c r="AJ33" s="78" t="s">
        <v>347</v>
      </c>
      <c r="AK33" s="78">
        <v>-630</v>
      </c>
      <c r="AL33" s="78">
        <v>-441</v>
      </c>
      <c r="AM33" s="78" t="s">
        <v>347</v>
      </c>
      <c r="AN33" s="78">
        <v>566</v>
      </c>
      <c r="AO33" s="78">
        <f t="shared" si="5"/>
        <v>2868</v>
      </c>
      <c r="AP33" s="78" t="s">
        <v>347</v>
      </c>
      <c r="AQ33" s="78" t="s">
        <v>347</v>
      </c>
      <c r="AR33" s="78" t="s">
        <v>347</v>
      </c>
      <c r="AS33" s="78">
        <v>0</v>
      </c>
      <c r="AT33" s="78">
        <v>0</v>
      </c>
      <c r="AU33" s="78">
        <v>0</v>
      </c>
      <c r="AV33" s="78">
        <v>-4825</v>
      </c>
      <c r="AW33" s="78">
        <v>0</v>
      </c>
      <c r="AX33" s="78">
        <v>0</v>
      </c>
      <c r="AY33" s="78">
        <v>0</v>
      </c>
      <c r="BA33" s="78">
        <v>-791</v>
      </c>
      <c r="BB33" s="78">
        <v>-791</v>
      </c>
      <c r="BC33" s="78">
        <v>-791</v>
      </c>
      <c r="BD33" s="78">
        <v>-791</v>
      </c>
      <c r="BE33" s="78">
        <v>-791</v>
      </c>
      <c r="BF33" s="78">
        <v>-870</v>
      </c>
      <c r="BG33" s="78" t="s">
        <v>150</v>
      </c>
      <c r="BH33" s="78" t="s">
        <v>150</v>
      </c>
      <c r="BI33" s="78" t="s">
        <v>150</v>
      </c>
      <c r="BJ33" s="78" t="s">
        <v>150</v>
      </c>
      <c r="BK33" s="78" t="s">
        <v>150</v>
      </c>
      <c r="BL33" s="78" t="s">
        <v>150</v>
      </c>
      <c r="BM33" s="78" t="s">
        <v>150</v>
      </c>
      <c r="BN33" s="78" t="s">
        <v>150</v>
      </c>
      <c r="BO33" s="78" t="s">
        <v>150</v>
      </c>
      <c r="BP33" s="78">
        <v>5</v>
      </c>
      <c r="BQ33" s="78">
        <v>5</v>
      </c>
      <c r="BR33" s="78">
        <v>24</v>
      </c>
      <c r="BS33" s="78">
        <f t="shared" si="6"/>
        <v>34</v>
      </c>
    </row>
    <row r="34" spans="1:71" s="78" customFormat="1">
      <c r="A34" s="130" t="s">
        <v>318</v>
      </c>
      <c r="B34" s="276">
        <v>4.0568341469068354E-4</v>
      </c>
      <c r="C34" s="276">
        <v>3.4832055932917672E-4</v>
      </c>
      <c r="D34" s="277">
        <f t="shared" si="0"/>
        <v>-5.7362855361506814E-5</v>
      </c>
      <c r="E34" s="78">
        <v>83649</v>
      </c>
      <c r="F34" s="78">
        <v>1312</v>
      </c>
      <c r="G34" s="78">
        <v>1585</v>
      </c>
      <c r="H34" s="78">
        <v>0</v>
      </c>
      <c r="I34" s="78">
        <v>-824</v>
      </c>
      <c r="J34" s="78">
        <v>-9080</v>
      </c>
      <c r="K34" s="78">
        <v>-11351</v>
      </c>
      <c r="L34" s="78">
        <v>-3376</v>
      </c>
      <c r="M34" s="78">
        <f t="shared" si="1"/>
        <v>-21734</v>
      </c>
      <c r="N34" s="78">
        <f t="shared" si="2"/>
        <v>61915</v>
      </c>
      <c r="AA34" s="78">
        <v>68602</v>
      </c>
      <c r="AB34" s="78">
        <v>56174</v>
      </c>
      <c r="AC34" s="78">
        <v>61915</v>
      </c>
      <c r="AD34" s="78">
        <v>61915</v>
      </c>
      <c r="AE34" s="78">
        <f t="shared" si="3"/>
        <v>1312</v>
      </c>
      <c r="AF34" s="78">
        <f t="shared" si="4"/>
        <v>1585</v>
      </c>
      <c r="AG34" s="78" t="s">
        <v>347</v>
      </c>
      <c r="AH34" s="78" t="s">
        <v>347</v>
      </c>
      <c r="AI34" s="78" t="s">
        <v>347</v>
      </c>
      <c r="AJ34" s="78" t="s">
        <v>347</v>
      </c>
      <c r="AK34" s="78">
        <v>-541</v>
      </c>
      <c r="AL34" s="78">
        <v>-379</v>
      </c>
      <c r="AM34" s="78" t="s">
        <v>347</v>
      </c>
      <c r="AN34" s="78">
        <v>-4149</v>
      </c>
      <c r="AO34" s="78">
        <f t="shared" si="5"/>
        <v>-2172</v>
      </c>
      <c r="AP34" s="78" t="s">
        <v>347</v>
      </c>
      <c r="AQ34" s="78" t="s">
        <v>347</v>
      </c>
      <c r="AR34" s="78" t="s">
        <v>347</v>
      </c>
      <c r="AS34" s="78">
        <v>0</v>
      </c>
      <c r="AT34" s="78">
        <v>0</v>
      </c>
      <c r="AU34" s="78">
        <v>0</v>
      </c>
      <c r="AV34" s="78">
        <v>-6179</v>
      </c>
      <c r="AW34" s="78">
        <v>0</v>
      </c>
      <c r="AX34" s="78">
        <v>0</v>
      </c>
      <c r="AY34" s="78">
        <v>0</v>
      </c>
      <c r="BA34" s="78">
        <v>-1013</v>
      </c>
      <c r="BB34" s="78">
        <v>-1013</v>
      </c>
      <c r="BC34" s="78">
        <v>-1013</v>
      </c>
      <c r="BD34" s="78">
        <v>-1013</v>
      </c>
      <c r="BE34" s="78">
        <v>-1013</v>
      </c>
      <c r="BF34" s="78">
        <v>-1114</v>
      </c>
      <c r="BG34" s="78" t="s">
        <v>150</v>
      </c>
      <c r="BH34" s="78" t="s">
        <v>150</v>
      </c>
      <c r="BI34" s="78" t="s">
        <v>150</v>
      </c>
      <c r="BJ34" s="78" t="s">
        <v>150</v>
      </c>
      <c r="BK34" s="78" t="s">
        <v>150</v>
      </c>
      <c r="BL34" s="78" t="s">
        <v>150</v>
      </c>
      <c r="BM34" s="78" t="s">
        <v>150</v>
      </c>
      <c r="BN34" s="78" t="s">
        <v>150</v>
      </c>
      <c r="BO34" s="78" t="s">
        <v>150</v>
      </c>
      <c r="BP34" s="78">
        <v>8</v>
      </c>
      <c r="BQ34" s="78">
        <v>3</v>
      </c>
      <c r="BR34" s="78">
        <v>19</v>
      </c>
      <c r="BS34" s="78">
        <f t="shared" si="6"/>
        <v>30</v>
      </c>
    </row>
    <row r="35" spans="1:71" s="78" customFormat="1">
      <c r="A35" s="130" t="s">
        <v>319</v>
      </c>
      <c r="B35" s="276">
        <v>5.7788147231250099E-4</v>
      </c>
      <c r="C35" s="276">
        <v>6.0474389929887509E-4</v>
      </c>
      <c r="D35" s="277">
        <f t="shared" si="0"/>
        <v>2.6862426986374102E-5</v>
      </c>
      <c r="E35" s="78">
        <v>119155</v>
      </c>
      <c r="F35" s="78">
        <v>2278</v>
      </c>
      <c r="G35" s="78">
        <v>2751</v>
      </c>
      <c r="H35" s="78">
        <v>0</v>
      </c>
      <c r="I35" s="78">
        <v>-1431</v>
      </c>
      <c r="J35" s="78">
        <v>-15765</v>
      </c>
      <c r="K35" s="78">
        <v>5315</v>
      </c>
      <c r="L35" s="78">
        <v>-4808</v>
      </c>
      <c r="M35" s="78">
        <f t="shared" si="1"/>
        <v>-11660</v>
      </c>
      <c r="N35" s="78">
        <f t="shared" si="2"/>
        <v>107495</v>
      </c>
      <c r="AA35" s="78">
        <v>121754</v>
      </c>
      <c r="AB35" s="78">
        <v>95423</v>
      </c>
      <c r="AC35" s="78">
        <v>107495</v>
      </c>
      <c r="AD35" s="78">
        <v>107495</v>
      </c>
      <c r="AE35" s="78">
        <f t="shared" si="3"/>
        <v>2278</v>
      </c>
      <c r="AF35" s="78">
        <f t="shared" si="4"/>
        <v>2751</v>
      </c>
      <c r="AG35" s="78" t="s">
        <v>347</v>
      </c>
      <c r="AH35" s="78" t="s">
        <v>347</v>
      </c>
      <c r="AI35" s="78" t="s">
        <v>347</v>
      </c>
      <c r="AJ35" s="78" t="s">
        <v>347</v>
      </c>
      <c r="AK35" s="78">
        <v>-939</v>
      </c>
      <c r="AL35" s="78">
        <v>-658</v>
      </c>
      <c r="AM35" s="78" t="s">
        <v>347</v>
      </c>
      <c r="AN35" s="78">
        <v>599</v>
      </c>
      <c r="AO35" s="78">
        <f t="shared" si="5"/>
        <v>4031</v>
      </c>
      <c r="AP35" s="78" t="s">
        <v>347</v>
      </c>
      <c r="AQ35" s="78" t="s">
        <v>347</v>
      </c>
      <c r="AR35" s="78" t="s">
        <v>347</v>
      </c>
      <c r="AS35" s="78">
        <v>0</v>
      </c>
      <c r="AT35" s="78">
        <v>0</v>
      </c>
      <c r="AU35" s="78">
        <v>0</v>
      </c>
      <c r="AV35" s="78">
        <v>-7308</v>
      </c>
      <c r="AW35" s="78">
        <v>0</v>
      </c>
      <c r="AX35" s="78">
        <v>0</v>
      </c>
      <c r="AY35" s="78">
        <v>0</v>
      </c>
      <c r="BA35" s="78">
        <v>-1198</v>
      </c>
      <c r="BB35" s="78">
        <v>-1198</v>
      </c>
      <c r="BC35" s="78">
        <v>-1198</v>
      </c>
      <c r="BD35" s="78">
        <v>-1198</v>
      </c>
      <c r="BE35" s="78">
        <v>-1198</v>
      </c>
      <c r="BF35" s="78">
        <v>-1318</v>
      </c>
      <c r="BG35" s="78" t="s">
        <v>150</v>
      </c>
      <c r="BH35" s="78" t="s">
        <v>150</v>
      </c>
      <c r="BI35" s="78" t="s">
        <v>150</v>
      </c>
      <c r="BJ35" s="78" t="s">
        <v>150</v>
      </c>
      <c r="BK35" s="78" t="s">
        <v>150</v>
      </c>
      <c r="BL35" s="78" t="s">
        <v>150</v>
      </c>
      <c r="BM35" s="78" t="s">
        <v>150</v>
      </c>
      <c r="BN35" s="78" t="s">
        <v>150</v>
      </c>
      <c r="BO35" s="78" t="s">
        <v>150</v>
      </c>
      <c r="BP35" s="78">
        <v>8</v>
      </c>
      <c r="BQ35" s="78">
        <v>1</v>
      </c>
      <c r="BR35" s="78">
        <v>43</v>
      </c>
      <c r="BS35" s="78">
        <f t="shared" si="6"/>
        <v>52</v>
      </c>
    </row>
    <row r="36" spans="1:71" s="78" customFormat="1">
      <c r="A36" s="130" t="s">
        <v>320</v>
      </c>
      <c r="B36" s="276">
        <v>6.4376641042978796E-4</v>
      </c>
      <c r="C36" s="276">
        <v>6.7979751444884767E-4</v>
      </c>
      <c r="D36" s="277">
        <f t="shared" si="0"/>
        <v>3.6031104019059704E-5</v>
      </c>
      <c r="E36" s="78">
        <v>132740</v>
      </c>
      <c r="F36" s="78">
        <v>2561</v>
      </c>
      <c r="G36" s="78">
        <v>3093</v>
      </c>
      <c r="H36" s="78">
        <v>0</v>
      </c>
      <c r="I36" s="78">
        <v>-1609</v>
      </c>
      <c r="J36" s="78">
        <v>-17721</v>
      </c>
      <c r="K36" s="78">
        <v>7129</v>
      </c>
      <c r="L36" s="78">
        <v>-5357</v>
      </c>
      <c r="M36" s="78">
        <f t="shared" si="1"/>
        <v>-11904</v>
      </c>
      <c r="N36" s="78">
        <f t="shared" si="2"/>
        <v>120836</v>
      </c>
      <c r="AA36" s="78">
        <v>135836</v>
      </c>
      <c r="AB36" s="78">
        <v>108234</v>
      </c>
      <c r="AC36" s="78">
        <v>120836</v>
      </c>
      <c r="AD36" s="78">
        <v>120836</v>
      </c>
      <c r="AE36" s="78">
        <f t="shared" si="3"/>
        <v>2561</v>
      </c>
      <c r="AF36" s="78">
        <f t="shared" si="4"/>
        <v>3093</v>
      </c>
      <c r="AG36" s="78" t="s">
        <v>347</v>
      </c>
      <c r="AH36" s="78" t="s">
        <v>347</v>
      </c>
      <c r="AI36" s="78" t="s">
        <v>347</v>
      </c>
      <c r="AJ36" s="78" t="s">
        <v>347</v>
      </c>
      <c r="AK36" s="78">
        <v>-1056</v>
      </c>
      <c r="AL36" s="78">
        <v>-739</v>
      </c>
      <c r="AM36" s="78" t="s">
        <v>347</v>
      </c>
      <c r="AN36" s="78">
        <v>491</v>
      </c>
      <c r="AO36" s="78">
        <f t="shared" si="5"/>
        <v>4350</v>
      </c>
      <c r="AP36" s="78" t="s">
        <v>347</v>
      </c>
      <c r="AQ36" s="78" t="s">
        <v>347</v>
      </c>
      <c r="AR36" s="78" t="s">
        <v>347</v>
      </c>
      <c r="AS36" s="78">
        <v>0</v>
      </c>
      <c r="AT36" s="78">
        <v>0</v>
      </c>
      <c r="AU36" s="78">
        <v>0</v>
      </c>
      <c r="AV36" s="78">
        <v>-8296</v>
      </c>
      <c r="AW36" s="78">
        <v>0</v>
      </c>
      <c r="AX36" s="78">
        <v>0</v>
      </c>
      <c r="AY36" s="78">
        <v>0</v>
      </c>
      <c r="BA36" s="78">
        <v>-1360</v>
      </c>
      <c r="BB36" s="78">
        <v>-1360</v>
      </c>
      <c r="BC36" s="78">
        <v>-1360</v>
      </c>
      <c r="BD36" s="78">
        <v>-1360</v>
      </c>
      <c r="BE36" s="78">
        <v>-1360</v>
      </c>
      <c r="BF36" s="78">
        <v>-1496</v>
      </c>
      <c r="BG36" s="78" t="s">
        <v>150</v>
      </c>
      <c r="BH36" s="78" t="s">
        <v>150</v>
      </c>
      <c r="BI36" s="78" t="s">
        <v>150</v>
      </c>
      <c r="BJ36" s="78" t="s">
        <v>150</v>
      </c>
      <c r="BK36" s="78" t="s">
        <v>150</v>
      </c>
      <c r="BL36" s="78" t="s">
        <v>150</v>
      </c>
      <c r="BM36" s="78" t="s">
        <v>150</v>
      </c>
      <c r="BN36" s="78" t="s">
        <v>150</v>
      </c>
      <c r="BO36" s="78" t="s">
        <v>150</v>
      </c>
      <c r="BP36" s="78">
        <v>11</v>
      </c>
      <c r="BQ36" s="78">
        <v>3</v>
      </c>
      <c r="BR36" s="78">
        <v>57</v>
      </c>
      <c r="BS36" s="78">
        <f t="shared" si="6"/>
        <v>71</v>
      </c>
    </row>
    <row r="37" spans="1:71" s="78" customFormat="1">
      <c r="A37" s="130" t="s">
        <v>321</v>
      </c>
      <c r="B37" s="276">
        <v>4.2926328728002831E-4</v>
      </c>
      <c r="C37" s="276">
        <v>5.1225597237693915E-4</v>
      </c>
      <c r="D37" s="277">
        <f t="shared" si="0"/>
        <v>8.2992685096910837E-5</v>
      </c>
      <c r="E37" s="78">
        <v>88511</v>
      </c>
      <c r="F37" s="78">
        <v>1930</v>
      </c>
      <c r="G37" s="78">
        <v>2331</v>
      </c>
      <c r="H37" s="78">
        <v>0</v>
      </c>
      <c r="I37" s="78">
        <v>-1212</v>
      </c>
      <c r="J37" s="78">
        <v>-13354</v>
      </c>
      <c r="K37" s="78">
        <v>16421</v>
      </c>
      <c r="L37" s="78">
        <v>-3572</v>
      </c>
      <c r="M37" s="78">
        <f t="shared" si="1"/>
        <v>2544</v>
      </c>
      <c r="N37" s="78">
        <f t="shared" si="2"/>
        <v>91055</v>
      </c>
      <c r="AA37" s="78">
        <v>102699</v>
      </c>
      <c r="AB37" s="78">
        <v>81246</v>
      </c>
      <c r="AC37" s="78">
        <v>91055</v>
      </c>
      <c r="AD37" s="78">
        <v>91055</v>
      </c>
      <c r="AE37" s="78">
        <f t="shared" si="3"/>
        <v>1930</v>
      </c>
      <c r="AF37" s="78">
        <f t="shared" si="4"/>
        <v>2331</v>
      </c>
      <c r="AG37" s="78" t="s">
        <v>347</v>
      </c>
      <c r="AH37" s="78" t="s">
        <v>347</v>
      </c>
      <c r="AI37" s="78" t="s">
        <v>347</v>
      </c>
      <c r="AJ37" s="78" t="s">
        <v>347</v>
      </c>
      <c r="AK37" s="78">
        <v>-794</v>
      </c>
      <c r="AL37" s="78">
        <v>-557</v>
      </c>
      <c r="AM37" s="78" t="s">
        <v>347</v>
      </c>
      <c r="AN37" s="78">
        <v>3259</v>
      </c>
      <c r="AO37" s="78">
        <f t="shared" si="5"/>
        <v>6169</v>
      </c>
      <c r="AP37" s="78" t="s">
        <v>347</v>
      </c>
      <c r="AQ37" s="78" t="s">
        <v>347</v>
      </c>
      <c r="AR37" s="78" t="s">
        <v>347</v>
      </c>
      <c r="AS37" s="78">
        <v>0</v>
      </c>
      <c r="AT37" s="78">
        <v>0</v>
      </c>
      <c r="AU37" s="78">
        <v>0</v>
      </c>
      <c r="AV37" s="78">
        <v>-4959</v>
      </c>
      <c r="AW37" s="78">
        <v>0</v>
      </c>
      <c r="AX37" s="78">
        <v>0</v>
      </c>
      <c r="AY37" s="78">
        <v>0</v>
      </c>
      <c r="BA37" s="78">
        <v>-813</v>
      </c>
      <c r="BB37" s="78">
        <v>-813</v>
      </c>
      <c r="BC37" s="78">
        <v>-813</v>
      </c>
      <c r="BD37" s="78">
        <v>-813</v>
      </c>
      <c r="BE37" s="78">
        <v>-813</v>
      </c>
      <c r="BF37" s="78">
        <v>-894</v>
      </c>
      <c r="BG37" s="78" t="s">
        <v>150</v>
      </c>
      <c r="BH37" s="78" t="s">
        <v>150</v>
      </c>
      <c r="BI37" s="78" t="s">
        <v>150</v>
      </c>
      <c r="BJ37" s="78" t="s">
        <v>150</v>
      </c>
      <c r="BK37" s="78" t="s">
        <v>150</v>
      </c>
      <c r="BL37" s="78" t="s">
        <v>150</v>
      </c>
      <c r="BM37" s="78" t="s">
        <v>150</v>
      </c>
      <c r="BN37" s="78" t="s">
        <v>150</v>
      </c>
      <c r="BO37" s="78" t="s">
        <v>150</v>
      </c>
      <c r="BP37" s="78">
        <v>4</v>
      </c>
      <c r="BQ37" s="78">
        <v>5</v>
      </c>
      <c r="BR37" s="78">
        <v>19</v>
      </c>
      <c r="BS37" s="78">
        <f t="shared" si="6"/>
        <v>28</v>
      </c>
    </row>
    <row r="38" spans="1:71" s="78" customFormat="1">
      <c r="A38" s="130" t="s">
        <v>322</v>
      </c>
      <c r="B38" s="276">
        <v>1.9970144253629184E-4</v>
      </c>
      <c r="C38" s="276">
        <v>2.0145940772959412E-4</v>
      </c>
      <c r="D38" s="277">
        <f t="shared" si="0"/>
        <v>1.75796519330228E-6</v>
      </c>
      <c r="E38" s="78">
        <v>41177</v>
      </c>
      <c r="F38" s="78">
        <v>759</v>
      </c>
      <c r="G38" s="78">
        <v>918</v>
      </c>
      <c r="H38" s="78">
        <v>0</v>
      </c>
      <c r="I38" s="78">
        <v>-477</v>
      </c>
      <c r="J38" s="78">
        <v>-5252</v>
      </c>
      <c r="K38" s="78">
        <v>347</v>
      </c>
      <c r="L38" s="78">
        <v>-1662</v>
      </c>
      <c r="M38" s="78">
        <f t="shared" si="1"/>
        <v>-5367</v>
      </c>
      <c r="N38" s="78">
        <f t="shared" si="2"/>
        <v>35810</v>
      </c>
      <c r="AA38" s="78">
        <v>40366</v>
      </c>
      <c r="AB38" s="78">
        <v>31951</v>
      </c>
      <c r="AC38" s="78">
        <v>35810</v>
      </c>
      <c r="AD38" s="78">
        <v>35810</v>
      </c>
      <c r="AE38" s="78">
        <f t="shared" si="3"/>
        <v>759</v>
      </c>
      <c r="AF38" s="78">
        <f t="shared" si="4"/>
        <v>918</v>
      </c>
      <c r="AG38" s="78" t="s">
        <v>347</v>
      </c>
      <c r="AH38" s="78" t="s">
        <v>347</v>
      </c>
      <c r="AI38" s="78" t="s">
        <v>347</v>
      </c>
      <c r="AJ38" s="78" t="s">
        <v>347</v>
      </c>
      <c r="AK38" s="78">
        <v>-312</v>
      </c>
      <c r="AL38" s="78">
        <v>-219</v>
      </c>
      <c r="AM38" s="78" t="s">
        <v>347</v>
      </c>
      <c r="AN38" s="78">
        <v>-2831</v>
      </c>
      <c r="AO38" s="78">
        <f t="shared" si="5"/>
        <v>-1685</v>
      </c>
      <c r="AP38" s="78" t="s">
        <v>347</v>
      </c>
      <c r="AQ38" s="78" t="s">
        <v>347</v>
      </c>
      <c r="AR38" s="78" t="s">
        <v>347</v>
      </c>
      <c r="AS38" s="78">
        <v>0</v>
      </c>
      <c r="AT38" s="78">
        <v>0</v>
      </c>
      <c r="AU38" s="78">
        <v>0</v>
      </c>
      <c r="AV38" s="78">
        <v>-3807</v>
      </c>
      <c r="AW38" s="78">
        <v>0</v>
      </c>
      <c r="AX38" s="78">
        <v>0</v>
      </c>
      <c r="AY38" s="78">
        <v>0</v>
      </c>
      <c r="BA38" s="78">
        <v>-624</v>
      </c>
      <c r="BB38" s="78">
        <v>-624</v>
      </c>
      <c r="BC38" s="78">
        <v>-624</v>
      </c>
      <c r="BD38" s="78">
        <v>-624</v>
      </c>
      <c r="BE38" s="78">
        <v>-624</v>
      </c>
      <c r="BF38" s="78">
        <v>-687</v>
      </c>
      <c r="BG38" s="78" t="s">
        <v>150</v>
      </c>
      <c r="BH38" s="78" t="s">
        <v>150</v>
      </c>
      <c r="BI38" s="78" t="s">
        <v>150</v>
      </c>
      <c r="BJ38" s="78" t="s">
        <v>150</v>
      </c>
      <c r="BK38" s="78" t="s">
        <v>150</v>
      </c>
      <c r="BL38" s="78" t="s">
        <v>150</v>
      </c>
      <c r="BM38" s="78" t="s">
        <v>150</v>
      </c>
      <c r="BN38" s="78" t="s">
        <v>150</v>
      </c>
      <c r="BO38" s="78" t="s">
        <v>150</v>
      </c>
      <c r="BP38" s="78">
        <v>6</v>
      </c>
      <c r="BQ38" s="78">
        <v>1</v>
      </c>
      <c r="BR38" s="78">
        <v>14</v>
      </c>
      <c r="BS38" s="78">
        <f t="shared" si="6"/>
        <v>21</v>
      </c>
    </row>
    <row r="39" spans="1:71" s="78" customFormat="1">
      <c r="A39" s="130" t="s">
        <v>323</v>
      </c>
      <c r="B39" s="276">
        <v>3.4297026527628255E-4</v>
      </c>
      <c r="C39" s="276">
        <v>3.0747172493865503E-4</v>
      </c>
      <c r="D39" s="277">
        <f t="shared" si="0"/>
        <v>-3.5498540337627524E-5</v>
      </c>
      <c r="E39" s="78">
        <v>70718</v>
      </c>
      <c r="F39" s="78">
        <v>1158</v>
      </c>
      <c r="G39" s="78">
        <v>1400</v>
      </c>
      <c r="H39" s="78">
        <v>0</v>
      </c>
      <c r="I39" s="78">
        <v>-728</v>
      </c>
      <c r="J39" s="78">
        <v>-8015</v>
      </c>
      <c r="K39" s="78">
        <v>-7025</v>
      </c>
      <c r="L39" s="78">
        <v>-2854</v>
      </c>
      <c r="M39" s="78">
        <f t="shared" si="1"/>
        <v>-16064</v>
      </c>
      <c r="N39" s="78">
        <f t="shared" si="2"/>
        <v>54654</v>
      </c>
      <c r="AA39" s="78">
        <v>60058</v>
      </c>
      <c r="AB39" s="78">
        <v>50044</v>
      </c>
      <c r="AC39" s="78">
        <v>54654</v>
      </c>
      <c r="AD39" s="78">
        <v>54654</v>
      </c>
      <c r="AE39" s="78">
        <f t="shared" si="3"/>
        <v>1158</v>
      </c>
      <c r="AF39" s="78">
        <f t="shared" si="4"/>
        <v>1400</v>
      </c>
      <c r="AG39" s="78" t="s">
        <v>347</v>
      </c>
      <c r="AH39" s="78" t="s">
        <v>347</v>
      </c>
      <c r="AI39" s="78" t="s">
        <v>347</v>
      </c>
      <c r="AJ39" s="78" t="s">
        <v>347</v>
      </c>
      <c r="AK39" s="78">
        <v>-476</v>
      </c>
      <c r="AL39" s="78">
        <v>-336</v>
      </c>
      <c r="AM39" s="78" t="s">
        <v>347</v>
      </c>
      <c r="AN39" s="78">
        <v>106</v>
      </c>
      <c r="AO39" s="78">
        <f t="shared" si="5"/>
        <v>1852</v>
      </c>
      <c r="AP39" s="78" t="s">
        <v>347</v>
      </c>
      <c r="AQ39" s="78" t="s">
        <v>347</v>
      </c>
      <c r="AR39" s="78" t="s">
        <v>347</v>
      </c>
      <c r="AS39" s="78">
        <v>0</v>
      </c>
      <c r="AT39" s="78">
        <v>0</v>
      </c>
      <c r="AU39" s="78">
        <v>0</v>
      </c>
      <c r="AV39" s="78">
        <v>-3770</v>
      </c>
      <c r="AW39" s="78">
        <v>0</v>
      </c>
      <c r="AX39" s="78">
        <v>0</v>
      </c>
      <c r="AY39" s="78">
        <v>0</v>
      </c>
      <c r="BA39" s="78">
        <v>-618</v>
      </c>
      <c r="BB39" s="78">
        <v>-618</v>
      </c>
      <c r="BC39" s="78">
        <v>-618</v>
      </c>
      <c r="BD39" s="78">
        <v>-618</v>
      </c>
      <c r="BE39" s="78">
        <v>-618</v>
      </c>
      <c r="BF39" s="78">
        <v>-680</v>
      </c>
      <c r="BG39" s="78" t="s">
        <v>150</v>
      </c>
      <c r="BH39" s="78" t="s">
        <v>150</v>
      </c>
      <c r="BI39" s="78" t="s">
        <v>150</v>
      </c>
      <c r="BJ39" s="78" t="s">
        <v>150</v>
      </c>
      <c r="BK39" s="78" t="s">
        <v>150</v>
      </c>
      <c r="BL39" s="78" t="s">
        <v>150</v>
      </c>
      <c r="BM39" s="78" t="s">
        <v>150</v>
      </c>
      <c r="BN39" s="78" t="s">
        <v>150</v>
      </c>
      <c r="BO39" s="78" t="s">
        <v>150</v>
      </c>
      <c r="BP39" s="78">
        <v>8</v>
      </c>
      <c r="BQ39" s="78">
        <v>1</v>
      </c>
      <c r="BR39" s="78">
        <v>16</v>
      </c>
      <c r="BS39" s="78">
        <f t="shared" si="6"/>
        <v>25</v>
      </c>
    </row>
    <row r="40" spans="1:71" s="78" customFormat="1">
      <c r="A40" s="130" t="s">
        <v>324</v>
      </c>
      <c r="B40" s="276">
        <v>2.0182033318505463E-3</v>
      </c>
      <c r="C40" s="276">
        <v>1.917605521326709E-3</v>
      </c>
      <c r="D40" s="277">
        <f t="shared" si="0"/>
        <v>-1.005978105238373E-4</v>
      </c>
      <c r="E40" s="78">
        <v>416139</v>
      </c>
      <c r="F40" s="78">
        <v>7224</v>
      </c>
      <c r="G40" s="78">
        <v>8723</v>
      </c>
      <c r="H40" s="78">
        <v>0</v>
      </c>
      <c r="I40" s="78">
        <v>-4538</v>
      </c>
      <c r="J40" s="78">
        <v>-49989</v>
      </c>
      <c r="K40" s="78">
        <v>-19906</v>
      </c>
      <c r="L40" s="78">
        <v>-16793</v>
      </c>
      <c r="M40" s="78">
        <f t="shared" si="1"/>
        <v>-75279</v>
      </c>
      <c r="N40" s="78">
        <f t="shared" si="2"/>
        <v>340860</v>
      </c>
      <c r="AA40" s="78">
        <v>380903</v>
      </c>
      <c r="AB40" s="78">
        <v>307067</v>
      </c>
      <c r="AC40" s="78">
        <v>340860</v>
      </c>
      <c r="AD40" s="78">
        <v>340860</v>
      </c>
      <c r="AE40" s="78">
        <f t="shared" si="3"/>
        <v>7224</v>
      </c>
      <c r="AF40" s="78">
        <f t="shared" si="4"/>
        <v>8723</v>
      </c>
      <c r="AG40" s="78" t="s">
        <v>347</v>
      </c>
      <c r="AH40" s="78" t="s">
        <v>347</v>
      </c>
      <c r="AI40" s="78" t="s">
        <v>347</v>
      </c>
      <c r="AJ40" s="78" t="s">
        <v>347</v>
      </c>
      <c r="AK40" s="78">
        <v>-2976</v>
      </c>
      <c r="AL40" s="78">
        <v>-2085</v>
      </c>
      <c r="AM40" s="78" t="s">
        <v>347</v>
      </c>
      <c r="AN40" s="78">
        <v>35184</v>
      </c>
      <c r="AO40" s="78">
        <f t="shared" si="5"/>
        <v>46070</v>
      </c>
      <c r="AP40" s="78" t="s">
        <v>347</v>
      </c>
      <c r="AQ40" s="78" t="s">
        <v>347</v>
      </c>
      <c r="AR40" s="78" t="s">
        <v>347</v>
      </c>
      <c r="AS40" s="78">
        <v>0</v>
      </c>
      <c r="AT40" s="78">
        <v>0</v>
      </c>
      <c r="AU40" s="78">
        <v>0</v>
      </c>
      <c r="AV40" s="78">
        <v>-7790</v>
      </c>
      <c r="AW40" s="78">
        <v>0</v>
      </c>
      <c r="AX40" s="78">
        <v>0</v>
      </c>
      <c r="AY40" s="78">
        <v>0</v>
      </c>
      <c r="BA40" s="78">
        <v>-1277</v>
      </c>
      <c r="BB40" s="78">
        <v>-1277</v>
      </c>
      <c r="BC40" s="78">
        <v>-1277</v>
      </c>
      <c r="BD40" s="78">
        <v>-1277</v>
      </c>
      <c r="BE40" s="78">
        <v>-1277</v>
      </c>
      <c r="BF40" s="78">
        <v>-1405</v>
      </c>
      <c r="BG40" s="78" t="s">
        <v>150</v>
      </c>
      <c r="BH40" s="78" t="s">
        <v>150</v>
      </c>
      <c r="BI40" s="78" t="s">
        <v>150</v>
      </c>
      <c r="BJ40" s="78" t="s">
        <v>150</v>
      </c>
      <c r="BK40" s="78" t="s">
        <v>150</v>
      </c>
      <c r="BL40" s="78" t="s">
        <v>150</v>
      </c>
      <c r="BM40" s="78" t="s">
        <v>150</v>
      </c>
      <c r="BN40" s="78" t="s">
        <v>150</v>
      </c>
      <c r="BO40" s="78" t="s">
        <v>150</v>
      </c>
      <c r="BP40" s="78">
        <v>11</v>
      </c>
      <c r="BQ40" s="78">
        <v>5</v>
      </c>
      <c r="BR40" s="78">
        <v>51</v>
      </c>
      <c r="BS40" s="78">
        <f t="shared" si="6"/>
        <v>67</v>
      </c>
    </row>
    <row r="41" spans="1:71" s="78" customFormat="1">
      <c r="A41" s="130" t="s">
        <v>325</v>
      </c>
      <c r="B41" s="276">
        <v>7.7831038932193184E-4</v>
      </c>
      <c r="C41" s="276">
        <v>7.295519685667066E-4</v>
      </c>
      <c r="D41" s="277">
        <f t="shared" si="0"/>
        <v>-4.875842075522524E-5</v>
      </c>
      <c r="E41" s="78">
        <v>160482</v>
      </c>
      <c r="F41" s="78">
        <v>2748</v>
      </c>
      <c r="G41" s="78">
        <v>3319</v>
      </c>
      <c r="H41" s="78">
        <v>0</v>
      </c>
      <c r="I41" s="78">
        <v>-1727</v>
      </c>
      <c r="J41" s="78">
        <v>-19018</v>
      </c>
      <c r="K41" s="78">
        <v>-9648</v>
      </c>
      <c r="L41" s="78">
        <v>-6476</v>
      </c>
      <c r="M41" s="78">
        <f t="shared" si="1"/>
        <v>-30802</v>
      </c>
      <c r="N41" s="78">
        <f t="shared" si="2"/>
        <v>129680</v>
      </c>
      <c r="AA41" s="78">
        <v>145207</v>
      </c>
      <c r="AB41" s="78">
        <v>116499</v>
      </c>
      <c r="AC41" s="78">
        <v>129680</v>
      </c>
      <c r="AD41" s="78">
        <v>129680</v>
      </c>
      <c r="AE41" s="78">
        <f t="shared" si="3"/>
        <v>2748</v>
      </c>
      <c r="AF41" s="78">
        <f t="shared" si="4"/>
        <v>3319</v>
      </c>
      <c r="AG41" s="78" t="s">
        <v>347</v>
      </c>
      <c r="AH41" s="78" t="s">
        <v>347</v>
      </c>
      <c r="AI41" s="78" t="s">
        <v>347</v>
      </c>
      <c r="AJ41" s="78" t="s">
        <v>347</v>
      </c>
      <c r="AK41" s="78">
        <v>-1133</v>
      </c>
      <c r="AL41" s="78">
        <v>-793</v>
      </c>
      <c r="AM41" s="78" t="s">
        <v>347</v>
      </c>
      <c r="AN41" s="78">
        <v>-890</v>
      </c>
      <c r="AO41" s="78">
        <f t="shared" si="5"/>
        <v>3251</v>
      </c>
      <c r="AP41" s="78" t="s">
        <v>347</v>
      </c>
      <c r="AQ41" s="78" t="s">
        <v>347</v>
      </c>
      <c r="AR41" s="78" t="s">
        <v>347</v>
      </c>
      <c r="AS41" s="78">
        <v>0</v>
      </c>
      <c r="AT41" s="78">
        <v>0</v>
      </c>
      <c r="AU41" s="78">
        <v>0</v>
      </c>
      <c r="AV41" s="78">
        <v>-9492</v>
      </c>
      <c r="AW41" s="78">
        <v>0</v>
      </c>
      <c r="AX41" s="78">
        <v>0</v>
      </c>
      <c r="AY41" s="78">
        <v>0</v>
      </c>
      <c r="BA41" s="78">
        <v>-1556</v>
      </c>
      <c r="BB41" s="78">
        <v>-1556</v>
      </c>
      <c r="BC41" s="78">
        <v>-1556</v>
      </c>
      <c r="BD41" s="78">
        <v>-1556</v>
      </c>
      <c r="BE41" s="78">
        <v>-1556</v>
      </c>
      <c r="BF41" s="78">
        <v>-1712</v>
      </c>
      <c r="BG41" s="78" t="s">
        <v>150</v>
      </c>
      <c r="BH41" s="78" t="s">
        <v>150</v>
      </c>
      <c r="BI41" s="78" t="s">
        <v>150</v>
      </c>
      <c r="BJ41" s="78" t="s">
        <v>150</v>
      </c>
      <c r="BK41" s="78" t="s">
        <v>150</v>
      </c>
      <c r="BL41" s="78" t="s">
        <v>150</v>
      </c>
      <c r="BM41" s="78" t="s">
        <v>150</v>
      </c>
      <c r="BN41" s="78" t="s">
        <v>150</v>
      </c>
      <c r="BO41" s="78" t="s">
        <v>150</v>
      </c>
      <c r="BP41" s="78">
        <v>12</v>
      </c>
      <c r="BQ41" s="78">
        <v>3</v>
      </c>
      <c r="BR41" s="78">
        <v>39</v>
      </c>
      <c r="BS41" s="78">
        <f t="shared" si="6"/>
        <v>54</v>
      </c>
    </row>
    <row r="42" spans="1:71" s="78" customFormat="1">
      <c r="A42" s="130" t="s">
        <v>326</v>
      </c>
      <c r="B42" s="276">
        <v>3.5644794234863735E-4</v>
      </c>
      <c r="C42" s="276">
        <v>3.9082900068088892E-4</v>
      </c>
      <c r="D42" s="277">
        <f t="shared" si="0"/>
        <v>3.4381058332251567E-5</v>
      </c>
      <c r="E42" s="78">
        <v>73497</v>
      </c>
      <c r="F42" s="78">
        <v>1472</v>
      </c>
      <c r="G42" s="78">
        <v>1778</v>
      </c>
      <c r="H42" s="78">
        <v>0</v>
      </c>
      <c r="I42" s="78">
        <v>-925</v>
      </c>
      <c r="J42" s="78">
        <v>-10188</v>
      </c>
      <c r="K42" s="78">
        <v>6803</v>
      </c>
      <c r="L42" s="78">
        <v>-2966</v>
      </c>
      <c r="M42" s="78">
        <f t="shared" si="1"/>
        <v>-4026</v>
      </c>
      <c r="N42" s="78">
        <f t="shared" si="2"/>
        <v>69471</v>
      </c>
      <c r="AA42" s="78">
        <v>78296</v>
      </c>
      <c r="AB42" s="78">
        <v>62045</v>
      </c>
      <c r="AC42" s="78">
        <v>69471</v>
      </c>
      <c r="AD42" s="78">
        <v>69471</v>
      </c>
      <c r="AE42" s="78">
        <f t="shared" si="3"/>
        <v>1472</v>
      </c>
      <c r="AF42" s="78">
        <f t="shared" si="4"/>
        <v>1778</v>
      </c>
      <c r="AG42" s="78" t="s">
        <v>347</v>
      </c>
      <c r="AH42" s="78" t="s">
        <v>347</v>
      </c>
      <c r="AI42" s="78" t="s">
        <v>347</v>
      </c>
      <c r="AJ42" s="78" t="s">
        <v>347</v>
      </c>
      <c r="AK42" s="78">
        <v>-607</v>
      </c>
      <c r="AL42" s="78">
        <v>-425</v>
      </c>
      <c r="AM42" s="78" t="s">
        <v>347</v>
      </c>
      <c r="AN42" s="78">
        <v>1458</v>
      </c>
      <c r="AO42" s="78">
        <f t="shared" si="5"/>
        <v>3676</v>
      </c>
      <c r="AP42" s="78" t="s">
        <v>347</v>
      </c>
      <c r="AQ42" s="78" t="s">
        <v>347</v>
      </c>
      <c r="AR42" s="78" t="s">
        <v>347</v>
      </c>
      <c r="AS42" s="78">
        <v>0</v>
      </c>
      <c r="AT42" s="78">
        <v>0</v>
      </c>
      <c r="AU42" s="78">
        <v>0</v>
      </c>
      <c r="AV42" s="78">
        <v>-4251</v>
      </c>
      <c r="AW42" s="78">
        <v>0</v>
      </c>
      <c r="AX42" s="78">
        <v>0</v>
      </c>
      <c r="AY42" s="78">
        <v>0</v>
      </c>
      <c r="BA42" s="78">
        <v>-697</v>
      </c>
      <c r="BB42" s="78">
        <v>-697</v>
      </c>
      <c r="BC42" s="78">
        <v>-697</v>
      </c>
      <c r="BD42" s="78">
        <v>-697</v>
      </c>
      <c r="BE42" s="78">
        <v>-697</v>
      </c>
      <c r="BF42" s="78">
        <v>-766</v>
      </c>
      <c r="BG42" s="78" t="s">
        <v>150</v>
      </c>
      <c r="BH42" s="78" t="s">
        <v>150</v>
      </c>
      <c r="BI42" s="78" t="s">
        <v>150</v>
      </c>
      <c r="BJ42" s="78" t="s">
        <v>150</v>
      </c>
      <c r="BK42" s="78" t="s">
        <v>150</v>
      </c>
      <c r="BL42" s="78" t="s">
        <v>150</v>
      </c>
      <c r="BM42" s="78" t="s">
        <v>150</v>
      </c>
      <c r="BN42" s="78" t="s">
        <v>150</v>
      </c>
      <c r="BO42" s="78" t="s">
        <v>150</v>
      </c>
      <c r="BP42" s="78">
        <v>3</v>
      </c>
      <c r="BQ42" s="78">
        <v>1</v>
      </c>
      <c r="BR42" s="78">
        <v>34</v>
      </c>
      <c r="BS42" s="78">
        <f t="shared" si="6"/>
        <v>38</v>
      </c>
    </row>
    <row r="43" spans="1:71" s="78" customFormat="1">
      <c r="A43" s="130" t="s">
        <v>327</v>
      </c>
      <c r="B43" s="276">
        <v>5.1012934971415738E-4</v>
      </c>
      <c r="C43" s="276">
        <v>4.5455228220429335E-4</v>
      </c>
      <c r="D43" s="277">
        <f t="shared" si="0"/>
        <v>-5.5577067509864032E-5</v>
      </c>
      <c r="E43" s="78">
        <v>105185</v>
      </c>
      <c r="F43" s="78">
        <v>1712</v>
      </c>
      <c r="G43" s="78">
        <v>2069</v>
      </c>
      <c r="H43" s="78">
        <v>0</v>
      </c>
      <c r="I43" s="78">
        <v>-1076</v>
      </c>
      <c r="J43" s="78">
        <v>-11849</v>
      </c>
      <c r="K43" s="78">
        <v>-10998</v>
      </c>
      <c r="L43" s="78">
        <v>-4245</v>
      </c>
      <c r="M43" s="78">
        <f t="shared" si="1"/>
        <v>-24387</v>
      </c>
      <c r="N43" s="78">
        <f t="shared" si="2"/>
        <v>80798</v>
      </c>
      <c r="AA43" s="78">
        <v>92385</v>
      </c>
      <c r="AB43" s="78">
        <v>71059</v>
      </c>
      <c r="AC43" s="78">
        <v>80798</v>
      </c>
      <c r="AD43" s="78">
        <v>80798</v>
      </c>
      <c r="AE43" s="78">
        <f t="shared" si="3"/>
        <v>1712</v>
      </c>
      <c r="AF43" s="78">
        <f t="shared" si="4"/>
        <v>2069</v>
      </c>
      <c r="AG43" s="78" t="s">
        <v>347</v>
      </c>
      <c r="AH43" s="78" t="s">
        <v>347</v>
      </c>
      <c r="AI43" s="78" t="s">
        <v>347</v>
      </c>
      <c r="AJ43" s="78" t="s">
        <v>347</v>
      </c>
      <c r="AK43" s="78">
        <v>-706</v>
      </c>
      <c r="AL43" s="78">
        <v>-495</v>
      </c>
      <c r="AM43" s="78" t="s">
        <v>347</v>
      </c>
      <c r="AN43" s="78">
        <v>-269</v>
      </c>
      <c r="AO43" s="78">
        <f t="shared" si="5"/>
        <v>2311</v>
      </c>
      <c r="AP43" s="78" t="s">
        <v>347</v>
      </c>
      <c r="AQ43" s="78" t="s">
        <v>347</v>
      </c>
      <c r="AR43" s="78" t="s">
        <v>347</v>
      </c>
      <c r="AS43" s="78">
        <v>0</v>
      </c>
      <c r="AT43" s="78">
        <v>0</v>
      </c>
      <c r="AU43" s="78">
        <v>0</v>
      </c>
      <c r="AV43" s="78">
        <v>-5759</v>
      </c>
      <c r="AW43" s="78">
        <v>0</v>
      </c>
      <c r="AX43" s="78">
        <v>0</v>
      </c>
      <c r="AY43" s="78">
        <v>0</v>
      </c>
      <c r="BA43" s="78">
        <v>-944</v>
      </c>
      <c r="BB43" s="78">
        <v>-944</v>
      </c>
      <c r="BC43" s="78">
        <v>-944</v>
      </c>
      <c r="BD43" s="78">
        <v>-944</v>
      </c>
      <c r="BE43" s="78">
        <v>-944</v>
      </c>
      <c r="BF43" s="78">
        <v>-1039</v>
      </c>
      <c r="BG43" s="78" t="s">
        <v>150</v>
      </c>
      <c r="BH43" s="78" t="s">
        <v>150</v>
      </c>
      <c r="BI43" s="78" t="s">
        <v>150</v>
      </c>
      <c r="BJ43" s="78" t="s">
        <v>150</v>
      </c>
      <c r="BK43" s="78" t="s">
        <v>150</v>
      </c>
      <c r="BL43" s="78" t="s">
        <v>150</v>
      </c>
      <c r="BM43" s="78" t="s">
        <v>150</v>
      </c>
      <c r="BN43" s="78" t="s">
        <v>150</v>
      </c>
      <c r="BO43" s="78" t="s">
        <v>150</v>
      </c>
      <c r="BP43" s="78">
        <v>4</v>
      </c>
      <c r="BQ43" s="78">
        <v>3</v>
      </c>
      <c r="BR43" s="78">
        <v>51</v>
      </c>
      <c r="BS43" s="78">
        <f t="shared" si="6"/>
        <v>58</v>
      </c>
    </row>
    <row r="44" spans="1:71" s="78" customFormat="1">
      <c r="A44" s="130" t="s">
        <v>328</v>
      </c>
      <c r="B44" s="276">
        <v>2.6832168467258135E-4</v>
      </c>
      <c r="C44" s="276">
        <v>2.7553976184808878E-4</v>
      </c>
      <c r="D44" s="277">
        <f t="shared" si="0"/>
        <v>7.2180771755074374E-6</v>
      </c>
      <c r="E44" s="78">
        <v>55326</v>
      </c>
      <c r="F44" s="78">
        <v>1038</v>
      </c>
      <c r="G44" s="78">
        <v>1254</v>
      </c>
      <c r="H44" s="78">
        <v>0</v>
      </c>
      <c r="I44" s="78">
        <v>-652</v>
      </c>
      <c r="J44" s="78">
        <v>-7183</v>
      </c>
      <c r="K44" s="78">
        <v>1428</v>
      </c>
      <c r="L44" s="78">
        <v>-2233</v>
      </c>
      <c r="M44" s="78">
        <f t="shared" si="1"/>
        <v>-6348</v>
      </c>
      <c r="N44" s="78">
        <f t="shared" si="2"/>
        <v>48978</v>
      </c>
      <c r="AA44" s="78">
        <v>55320</v>
      </c>
      <c r="AB44" s="78">
        <v>43685</v>
      </c>
      <c r="AC44" s="78">
        <v>48978</v>
      </c>
      <c r="AD44" s="78">
        <v>48978</v>
      </c>
      <c r="AE44" s="78">
        <f t="shared" si="3"/>
        <v>1038</v>
      </c>
      <c r="AF44" s="78">
        <f t="shared" si="4"/>
        <v>1254</v>
      </c>
      <c r="AG44" s="78" t="s">
        <v>347</v>
      </c>
      <c r="AH44" s="78" t="s">
        <v>347</v>
      </c>
      <c r="AI44" s="78" t="s">
        <v>347</v>
      </c>
      <c r="AJ44" s="78" t="s">
        <v>347</v>
      </c>
      <c r="AK44" s="78">
        <v>-428</v>
      </c>
      <c r="AL44" s="78">
        <v>-301</v>
      </c>
      <c r="AM44" s="78" t="s">
        <v>347</v>
      </c>
      <c r="AN44" s="78">
        <v>-1660</v>
      </c>
      <c r="AO44" s="78">
        <f t="shared" si="5"/>
        <v>-97</v>
      </c>
      <c r="AP44" s="78" t="s">
        <v>347</v>
      </c>
      <c r="AQ44" s="78" t="s">
        <v>347</v>
      </c>
      <c r="AR44" s="78" t="s">
        <v>347</v>
      </c>
      <c r="AS44" s="78">
        <v>0</v>
      </c>
      <c r="AT44" s="78">
        <v>0</v>
      </c>
      <c r="AU44" s="78">
        <v>0</v>
      </c>
      <c r="AV44" s="78">
        <v>-4185</v>
      </c>
      <c r="AW44" s="78">
        <v>0</v>
      </c>
      <c r="AX44" s="78">
        <v>0</v>
      </c>
      <c r="AY44" s="78">
        <v>0</v>
      </c>
      <c r="BA44" s="78">
        <v>-686</v>
      </c>
      <c r="BB44" s="78">
        <v>-686</v>
      </c>
      <c r="BC44" s="78">
        <v>-686</v>
      </c>
      <c r="BD44" s="78">
        <v>-686</v>
      </c>
      <c r="BE44" s="78">
        <v>-686</v>
      </c>
      <c r="BF44" s="78">
        <v>-755</v>
      </c>
      <c r="BG44" s="78" t="s">
        <v>150</v>
      </c>
      <c r="BH44" s="78" t="s">
        <v>150</v>
      </c>
      <c r="BI44" s="78" t="s">
        <v>150</v>
      </c>
      <c r="BJ44" s="78" t="s">
        <v>150</v>
      </c>
      <c r="BK44" s="78" t="s">
        <v>150</v>
      </c>
      <c r="BL44" s="78" t="s">
        <v>150</v>
      </c>
      <c r="BM44" s="78" t="s">
        <v>150</v>
      </c>
      <c r="BN44" s="78" t="s">
        <v>150</v>
      </c>
      <c r="BO44" s="78" t="s">
        <v>150</v>
      </c>
      <c r="BP44" s="78">
        <v>6</v>
      </c>
      <c r="BQ44" s="78">
        <v>4</v>
      </c>
      <c r="BR44" s="78">
        <v>17</v>
      </c>
      <c r="BS44" s="78">
        <f t="shared" si="6"/>
        <v>27</v>
      </c>
    </row>
    <row r="45" spans="1:71" s="78" customFormat="1">
      <c r="A45" s="130" t="s">
        <v>329</v>
      </c>
      <c r="B45" s="276">
        <v>3.6815543153635402E-4</v>
      </c>
      <c r="C45" s="276">
        <v>3.7124563853884151E-4</v>
      </c>
      <c r="D45" s="277">
        <f t="shared" si="0"/>
        <v>3.0902070024874974E-6</v>
      </c>
      <c r="E45" s="78">
        <v>75911</v>
      </c>
      <c r="F45" s="78">
        <v>1399</v>
      </c>
      <c r="G45" s="78">
        <v>1689</v>
      </c>
      <c r="H45" s="78">
        <v>0</v>
      </c>
      <c r="I45" s="78">
        <v>-879</v>
      </c>
      <c r="J45" s="78">
        <v>-9678</v>
      </c>
      <c r="K45" s="78">
        <v>611</v>
      </c>
      <c r="L45" s="78">
        <v>-3063</v>
      </c>
      <c r="M45" s="78">
        <f t="shared" si="1"/>
        <v>-9921</v>
      </c>
      <c r="N45" s="78">
        <f t="shared" si="2"/>
        <v>65990</v>
      </c>
      <c r="AA45" s="78">
        <v>74655</v>
      </c>
      <c r="AB45" s="78">
        <v>58660</v>
      </c>
      <c r="AC45" s="78">
        <v>65990</v>
      </c>
      <c r="AD45" s="78">
        <v>65990</v>
      </c>
      <c r="AE45" s="78">
        <f t="shared" si="3"/>
        <v>1399</v>
      </c>
      <c r="AF45" s="78">
        <f t="shared" si="4"/>
        <v>1689</v>
      </c>
      <c r="AG45" s="78" t="s">
        <v>347</v>
      </c>
      <c r="AH45" s="78" t="s">
        <v>347</v>
      </c>
      <c r="AI45" s="78" t="s">
        <v>347</v>
      </c>
      <c r="AJ45" s="78" t="s">
        <v>347</v>
      </c>
      <c r="AK45" s="78">
        <v>-577</v>
      </c>
      <c r="AL45" s="78">
        <v>-404</v>
      </c>
      <c r="AM45" s="78" t="s">
        <v>347</v>
      </c>
      <c r="AN45" s="78">
        <v>-832</v>
      </c>
      <c r="AO45" s="78">
        <f t="shared" si="5"/>
        <v>1275</v>
      </c>
      <c r="AP45" s="78" t="s">
        <v>347</v>
      </c>
      <c r="AQ45" s="78" t="s">
        <v>347</v>
      </c>
      <c r="AR45" s="78" t="s">
        <v>347</v>
      </c>
      <c r="AS45" s="78">
        <v>0</v>
      </c>
      <c r="AT45" s="78">
        <v>0</v>
      </c>
      <c r="AU45" s="78">
        <v>0</v>
      </c>
      <c r="AV45" s="78">
        <v>-5008</v>
      </c>
      <c r="AW45" s="78">
        <v>0</v>
      </c>
      <c r="AX45" s="78">
        <v>0</v>
      </c>
      <c r="AY45" s="78">
        <v>0</v>
      </c>
      <c r="BA45" s="78">
        <v>-821</v>
      </c>
      <c r="BB45" s="78">
        <v>-821</v>
      </c>
      <c r="BC45" s="78">
        <v>-821</v>
      </c>
      <c r="BD45" s="78">
        <v>-821</v>
      </c>
      <c r="BE45" s="78">
        <v>-821</v>
      </c>
      <c r="BF45" s="78">
        <v>-903</v>
      </c>
      <c r="BG45" s="78" t="s">
        <v>150</v>
      </c>
      <c r="BH45" s="78" t="s">
        <v>150</v>
      </c>
      <c r="BI45" s="78" t="s">
        <v>150</v>
      </c>
      <c r="BJ45" s="78" t="s">
        <v>150</v>
      </c>
      <c r="BK45" s="78" t="s">
        <v>150</v>
      </c>
      <c r="BL45" s="78" t="s">
        <v>150</v>
      </c>
      <c r="BM45" s="78" t="s">
        <v>150</v>
      </c>
      <c r="BN45" s="78" t="s">
        <v>150</v>
      </c>
      <c r="BO45" s="78" t="s">
        <v>150</v>
      </c>
      <c r="BP45" s="78">
        <v>6</v>
      </c>
      <c r="BQ45" s="78">
        <v>2</v>
      </c>
      <c r="BR45" s="78">
        <v>25</v>
      </c>
      <c r="BS45" s="78">
        <f t="shared" si="6"/>
        <v>33</v>
      </c>
    </row>
    <row r="46" spans="1:71" s="78" customFormat="1">
      <c r="A46" s="130" t="s">
        <v>330</v>
      </c>
      <c r="B46" s="276">
        <v>4.2206613982577338E-4</v>
      </c>
      <c r="C46" s="276">
        <v>3.9899201661542234E-4</v>
      </c>
      <c r="D46" s="277">
        <f t="shared" si="0"/>
        <v>-2.3074123210351037E-5</v>
      </c>
      <c r="E46" s="78">
        <v>87027</v>
      </c>
      <c r="F46" s="78">
        <v>1503</v>
      </c>
      <c r="G46" s="78">
        <v>1815</v>
      </c>
      <c r="H46" s="78">
        <v>0</v>
      </c>
      <c r="I46" s="78">
        <v>-944</v>
      </c>
      <c r="J46" s="78">
        <v>-10401</v>
      </c>
      <c r="K46" s="78">
        <v>-4566</v>
      </c>
      <c r="L46" s="78">
        <v>-3512</v>
      </c>
      <c r="M46" s="78">
        <f t="shared" si="1"/>
        <v>-16105</v>
      </c>
      <c r="N46" s="78">
        <f t="shared" si="2"/>
        <v>70922</v>
      </c>
      <c r="AA46" s="78">
        <v>78998</v>
      </c>
      <c r="AB46" s="78">
        <v>64027</v>
      </c>
      <c r="AC46" s="78">
        <v>70922</v>
      </c>
      <c r="AD46" s="78">
        <v>70922</v>
      </c>
      <c r="AE46" s="78">
        <f t="shared" si="3"/>
        <v>1503</v>
      </c>
      <c r="AF46" s="78">
        <f t="shared" si="4"/>
        <v>1815</v>
      </c>
      <c r="AG46" s="78" t="s">
        <v>347</v>
      </c>
      <c r="AH46" s="78" t="s">
        <v>347</v>
      </c>
      <c r="AI46" s="78" t="s">
        <v>347</v>
      </c>
      <c r="AJ46" s="78" t="s">
        <v>347</v>
      </c>
      <c r="AK46" s="78">
        <v>-619</v>
      </c>
      <c r="AL46" s="78">
        <v>-435</v>
      </c>
      <c r="AM46" s="78" t="s">
        <v>347</v>
      </c>
      <c r="AN46" s="78">
        <v>554</v>
      </c>
      <c r="AO46" s="78">
        <f t="shared" si="5"/>
        <v>2818</v>
      </c>
      <c r="AP46" s="78" t="s">
        <v>347</v>
      </c>
      <c r="AQ46" s="78" t="s">
        <v>347</v>
      </c>
      <c r="AR46" s="78" t="s">
        <v>347</v>
      </c>
      <c r="AS46" s="78">
        <v>0</v>
      </c>
      <c r="AT46" s="78">
        <v>0</v>
      </c>
      <c r="AU46" s="78">
        <v>0</v>
      </c>
      <c r="AV46" s="78">
        <v>-4722</v>
      </c>
      <c r="AW46" s="78">
        <v>0</v>
      </c>
      <c r="AX46" s="78">
        <v>0</v>
      </c>
      <c r="AY46" s="78">
        <v>0</v>
      </c>
      <c r="BA46" s="78">
        <v>-774</v>
      </c>
      <c r="BB46" s="78">
        <v>-774</v>
      </c>
      <c r="BC46" s="78">
        <v>-774</v>
      </c>
      <c r="BD46" s="78">
        <v>-774</v>
      </c>
      <c r="BE46" s="78">
        <v>-774</v>
      </c>
      <c r="BF46" s="78">
        <v>-852</v>
      </c>
      <c r="BG46" s="78" t="s">
        <v>150</v>
      </c>
      <c r="BH46" s="78" t="s">
        <v>150</v>
      </c>
      <c r="BI46" s="78" t="s">
        <v>150</v>
      </c>
      <c r="BJ46" s="78" t="s">
        <v>150</v>
      </c>
      <c r="BK46" s="78" t="s">
        <v>150</v>
      </c>
      <c r="BL46" s="78" t="s">
        <v>150</v>
      </c>
      <c r="BM46" s="78" t="s">
        <v>150</v>
      </c>
      <c r="BN46" s="78" t="s">
        <v>150</v>
      </c>
      <c r="BO46" s="78" t="s">
        <v>150</v>
      </c>
      <c r="BP46" s="78">
        <v>5</v>
      </c>
      <c r="BQ46" s="78">
        <v>1</v>
      </c>
      <c r="BR46" s="78">
        <v>24</v>
      </c>
      <c r="BS46" s="78">
        <f t="shared" si="6"/>
        <v>30</v>
      </c>
    </row>
    <row r="47" spans="1:71" s="78" customFormat="1">
      <c r="A47" s="130" t="s">
        <v>331</v>
      </c>
      <c r="B47" s="276">
        <v>2.9152327053589389E-4</v>
      </c>
      <c r="C47" s="276">
        <v>2.9686711774596345E-4</v>
      </c>
      <c r="D47" s="277">
        <f t="shared" si="0"/>
        <v>5.3438472100695612E-6</v>
      </c>
      <c r="E47" s="78">
        <v>60110</v>
      </c>
      <c r="F47" s="78">
        <v>1118</v>
      </c>
      <c r="G47" s="78">
        <v>1351</v>
      </c>
      <c r="H47" s="78">
        <v>0</v>
      </c>
      <c r="I47" s="78">
        <v>-703</v>
      </c>
      <c r="J47" s="78">
        <v>-7739</v>
      </c>
      <c r="K47" s="78">
        <v>1058</v>
      </c>
      <c r="L47" s="78">
        <v>-2426</v>
      </c>
      <c r="M47" s="78">
        <f t="shared" si="1"/>
        <v>-7341</v>
      </c>
      <c r="N47" s="78">
        <f t="shared" si="2"/>
        <v>52769</v>
      </c>
      <c r="AA47" s="78">
        <v>60889</v>
      </c>
      <c r="AB47" s="78">
        <v>46022</v>
      </c>
      <c r="AC47" s="78">
        <v>52769</v>
      </c>
      <c r="AD47" s="78">
        <v>52769</v>
      </c>
      <c r="AE47" s="78">
        <f t="shared" si="3"/>
        <v>1118</v>
      </c>
      <c r="AF47" s="78">
        <f t="shared" si="4"/>
        <v>1351</v>
      </c>
      <c r="AG47" s="78" t="s">
        <v>347</v>
      </c>
      <c r="AH47" s="78" t="s">
        <v>347</v>
      </c>
      <c r="AI47" s="78" t="s">
        <v>347</v>
      </c>
      <c r="AJ47" s="78" t="s">
        <v>347</v>
      </c>
      <c r="AK47" s="78">
        <v>-461</v>
      </c>
      <c r="AL47" s="78">
        <v>-324</v>
      </c>
      <c r="AM47" s="78" t="s">
        <v>347</v>
      </c>
      <c r="AN47" s="78">
        <v>770</v>
      </c>
      <c r="AO47" s="78">
        <f t="shared" si="5"/>
        <v>2454</v>
      </c>
      <c r="AP47" s="78" t="s">
        <v>347</v>
      </c>
      <c r="AQ47" s="78" t="s">
        <v>347</v>
      </c>
      <c r="AR47" s="78" t="s">
        <v>347</v>
      </c>
      <c r="AS47" s="78">
        <v>0</v>
      </c>
      <c r="AT47" s="78">
        <v>0</v>
      </c>
      <c r="AU47" s="78">
        <v>0</v>
      </c>
      <c r="AV47" s="78">
        <v>-3355</v>
      </c>
      <c r="AW47" s="78">
        <v>0</v>
      </c>
      <c r="AX47" s="78">
        <v>0</v>
      </c>
      <c r="AY47" s="78">
        <v>0</v>
      </c>
      <c r="BA47" s="78">
        <v>-550</v>
      </c>
      <c r="BB47" s="78">
        <v>-550</v>
      </c>
      <c r="BC47" s="78">
        <v>-550</v>
      </c>
      <c r="BD47" s="78">
        <v>-550</v>
      </c>
      <c r="BE47" s="78">
        <v>-550</v>
      </c>
      <c r="BF47" s="78">
        <v>-605</v>
      </c>
      <c r="BG47" s="78" t="s">
        <v>150</v>
      </c>
      <c r="BH47" s="78" t="s">
        <v>150</v>
      </c>
      <c r="BI47" s="78" t="s">
        <v>150</v>
      </c>
      <c r="BJ47" s="78" t="s">
        <v>150</v>
      </c>
      <c r="BK47" s="78" t="s">
        <v>150</v>
      </c>
      <c r="BL47" s="78" t="s">
        <v>150</v>
      </c>
      <c r="BM47" s="78" t="s">
        <v>150</v>
      </c>
      <c r="BN47" s="78" t="s">
        <v>150</v>
      </c>
      <c r="BO47" s="78" t="s">
        <v>150</v>
      </c>
      <c r="BP47" s="78">
        <v>2</v>
      </c>
      <c r="BQ47" s="78">
        <v>2</v>
      </c>
      <c r="BR47" s="78">
        <v>24</v>
      </c>
      <c r="BS47" s="78">
        <f t="shared" si="6"/>
        <v>28</v>
      </c>
    </row>
    <row r="48" spans="1:71" s="78" customFormat="1">
      <c r="A48" s="130" t="s">
        <v>332</v>
      </c>
      <c r="B48" s="276">
        <v>1.7217380847271284E-4</v>
      </c>
      <c r="C48" s="276">
        <v>1.396320161923632E-4</v>
      </c>
      <c r="D48" s="277">
        <f t="shared" si="0"/>
        <v>-3.2541792280349642E-5</v>
      </c>
      <c r="E48" s="78">
        <v>35501</v>
      </c>
      <c r="F48" s="78">
        <v>526</v>
      </c>
      <c r="G48" s="78">
        <v>635</v>
      </c>
      <c r="H48" s="78">
        <v>0</v>
      </c>
      <c r="I48" s="78">
        <v>-330</v>
      </c>
      <c r="J48" s="78">
        <v>-3640</v>
      </c>
      <c r="K48" s="78">
        <v>-6439</v>
      </c>
      <c r="L48" s="78">
        <v>-1433</v>
      </c>
      <c r="M48" s="78">
        <f t="shared" si="1"/>
        <v>-10681</v>
      </c>
      <c r="N48" s="78">
        <f t="shared" si="2"/>
        <v>24820</v>
      </c>
      <c r="AA48" s="78">
        <v>28624</v>
      </c>
      <c r="AB48" s="78">
        <v>21711</v>
      </c>
      <c r="AC48" s="78">
        <v>24820</v>
      </c>
      <c r="AD48" s="78">
        <v>24820</v>
      </c>
      <c r="AE48" s="78">
        <f t="shared" si="3"/>
        <v>526</v>
      </c>
      <c r="AF48" s="78">
        <f t="shared" si="4"/>
        <v>635</v>
      </c>
      <c r="AG48" s="78" t="s">
        <v>347</v>
      </c>
      <c r="AH48" s="78" t="s">
        <v>347</v>
      </c>
      <c r="AI48" s="78" t="s">
        <v>347</v>
      </c>
      <c r="AJ48" s="78" t="s">
        <v>347</v>
      </c>
      <c r="AK48" s="78">
        <v>-216</v>
      </c>
      <c r="AL48" s="78">
        <v>-152</v>
      </c>
      <c r="AM48" s="78" t="s">
        <v>347</v>
      </c>
      <c r="AN48" s="78">
        <v>-2426</v>
      </c>
      <c r="AO48" s="78">
        <f t="shared" si="5"/>
        <v>-1633</v>
      </c>
      <c r="AP48" s="78" t="s">
        <v>347</v>
      </c>
      <c r="AQ48" s="78" t="s">
        <v>347</v>
      </c>
      <c r="AR48" s="78" t="s">
        <v>347</v>
      </c>
      <c r="AS48" s="78">
        <v>0</v>
      </c>
      <c r="AT48" s="78">
        <v>0</v>
      </c>
      <c r="AU48" s="78">
        <v>0</v>
      </c>
      <c r="AV48" s="78">
        <v>-2818</v>
      </c>
      <c r="AW48" s="78">
        <v>0</v>
      </c>
      <c r="AX48" s="78">
        <v>0</v>
      </c>
      <c r="AY48" s="78">
        <v>0</v>
      </c>
      <c r="BA48" s="78">
        <v>-462</v>
      </c>
      <c r="BB48" s="78">
        <v>-462</v>
      </c>
      <c r="BC48" s="78">
        <v>-462</v>
      </c>
      <c r="BD48" s="78">
        <v>-462</v>
      </c>
      <c r="BE48" s="78">
        <v>-462</v>
      </c>
      <c r="BF48" s="78">
        <v>-508</v>
      </c>
      <c r="BG48" s="78" t="s">
        <v>150</v>
      </c>
      <c r="BH48" s="78" t="s">
        <v>150</v>
      </c>
      <c r="BI48" s="78" t="s">
        <v>150</v>
      </c>
      <c r="BJ48" s="78" t="s">
        <v>150</v>
      </c>
      <c r="BK48" s="78" t="s">
        <v>150</v>
      </c>
      <c r="BL48" s="78" t="s">
        <v>150</v>
      </c>
      <c r="BM48" s="78" t="s">
        <v>150</v>
      </c>
      <c r="BN48" s="78" t="s">
        <v>150</v>
      </c>
      <c r="BO48" s="78" t="s">
        <v>150</v>
      </c>
      <c r="BP48" s="78">
        <v>5</v>
      </c>
      <c r="BQ48" s="78">
        <v>2</v>
      </c>
      <c r="BR48" s="78">
        <v>9</v>
      </c>
      <c r="BS48" s="78">
        <f t="shared" si="6"/>
        <v>16</v>
      </c>
    </row>
    <row r="49" spans="1:71" s="78" customFormat="1">
      <c r="A49" s="130" t="s">
        <v>333</v>
      </c>
      <c r="B49" s="276">
        <v>4.38526462237998E-4</v>
      </c>
      <c r="C49" s="276">
        <v>4.2739098590386103E-4</v>
      </c>
      <c r="D49" s="277">
        <f t="shared" si="0"/>
        <v>-1.1135476334136964E-5</v>
      </c>
      <c r="E49" s="78">
        <v>90421</v>
      </c>
      <c r="F49" s="78">
        <v>1610</v>
      </c>
      <c r="G49" s="78">
        <v>1943</v>
      </c>
      <c r="H49" s="78">
        <v>0</v>
      </c>
      <c r="I49" s="78">
        <v>-1011</v>
      </c>
      <c r="J49" s="78">
        <v>-11141</v>
      </c>
      <c r="K49" s="78">
        <v>-2203</v>
      </c>
      <c r="L49" s="78">
        <v>-3649</v>
      </c>
      <c r="M49" s="78">
        <f t="shared" si="1"/>
        <v>-14451</v>
      </c>
      <c r="N49" s="78">
        <f t="shared" si="2"/>
        <v>75970</v>
      </c>
      <c r="AA49" s="78">
        <v>85225</v>
      </c>
      <c r="AB49" s="78">
        <v>68122</v>
      </c>
      <c r="AC49" s="78">
        <v>75970</v>
      </c>
      <c r="AD49" s="78">
        <v>75970</v>
      </c>
      <c r="AE49" s="78">
        <f t="shared" si="3"/>
        <v>1610</v>
      </c>
      <c r="AF49" s="78">
        <f t="shared" si="4"/>
        <v>1943</v>
      </c>
      <c r="AG49" s="78" t="s">
        <v>347</v>
      </c>
      <c r="AH49" s="78" t="s">
        <v>347</v>
      </c>
      <c r="AI49" s="78" t="s">
        <v>347</v>
      </c>
      <c r="AJ49" s="78" t="s">
        <v>347</v>
      </c>
      <c r="AK49" s="78">
        <v>-663</v>
      </c>
      <c r="AL49" s="78">
        <v>-464</v>
      </c>
      <c r="AM49" s="78" t="s">
        <v>347</v>
      </c>
      <c r="AN49" s="78">
        <v>-176</v>
      </c>
      <c r="AO49" s="78">
        <f t="shared" si="5"/>
        <v>2250</v>
      </c>
      <c r="AP49" s="78" t="s">
        <v>347</v>
      </c>
      <c r="AQ49" s="78" t="s">
        <v>347</v>
      </c>
      <c r="AR49" s="78" t="s">
        <v>347</v>
      </c>
      <c r="AS49" s="78">
        <v>0</v>
      </c>
      <c r="AT49" s="78">
        <v>0</v>
      </c>
      <c r="AU49" s="78">
        <v>0</v>
      </c>
      <c r="AV49" s="78">
        <v>-5392</v>
      </c>
      <c r="AW49" s="78">
        <v>0</v>
      </c>
      <c r="AX49" s="78">
        <v>0</v>
      </c>
      <c r="AY49" s="78">
        <v>0</v>
      </c>
      <c r="BA49" s="78">
        <v>-884</v>
      </c>
      <c r="BB49" s="78">
        <v>-884</v>
      </c>
      <c r="BC49" s="78">
        <v>-884</v>
      </c>
      <c r="BD49" s="78">
        <v>-884</v>
      </c>
      <c r="BE49" s="78">
        <v>-884</v>
      </c>
      <c r="BF49" s="78">
        <v>-972</v>
      </c>
      <c r="BG49" s="78" t="s">
        <v>150</v>
      </c>
      <c r="BH49" s="78" t="s">
        <v>150</v>
      </c>
      <c r="BI49" s="78" t="s">
        <v>150</v>
      </c>
      <c r="BJ49" s="78" t="s">
        <v>150</v>
      </c>
      <c r="BK49" s="78" t="s">
        <v>150</v>
      </c>
      <c r="BL49" s="78" t="s">
        <v>150</v>
      </c>
      <c r="BM49" s="78" t="s">
        <v>150</v>
      </c>
      <c r="BN49" s="78" t="s">
        <v>150</v>
      </c>
      <c r="BO49" s="78" t="s">
        <v>150</v>
      </c>
      <c r="BP49" s="78">
        <v>6</v>
      </c>
      <c r="BQ49" s="78">
        <v>2</v>
      </c>
      <c r="BR49" s="78">
        <v>32</v>
      </c>
      <c r="BS49" s="78">
        <f t="shared" si="6"/>
        <v>40</v>
      </c>
    </row>
    <row r="50" spans="1:71" s="78" customFormat="1">
      <c r="A50" s="130" t="s">
        <v>334</v>
      </c>
      <c r="B50" s="276">
        <v>1.9520565029229294E-4</v>
      </c>
      <c r="C50" s="276">
        <v>1.9644683212816802E-4</v>
      </c>
      <c r="D50" s="277">
        <f t="shared" si="0"/>
        <v>1.241181835875076E-6</v>
      </c>
      <c r="E50" s="78">
        <v>40250</v>
      </c>
      <c r="F50" s="78">
        <v>740</v>
      </c>
      <c r="G50" s="78">
        <v>893</v>
      </c>
      <c r="H50" s="78">
        <v>0</v>
      </c>
      <c r="I50" s="78">
        <v>-465</v>
      </c>
      <c r="J50" s="78">
        <v>-5121</v>
      </c>
      <c r="K50" s="78">
        <v>246</v>
      </c>
      <c r="L50" s="78">
        <v>-1624</v>
      </c>
      <c r="M50" s="78">
        <f t="shared" si="1"/>
        <v>-5331</v>
      </c>
      <c r="N50" s="78">
        <f t="shared" si="2"/>
        <v>34919</v>
      </c>
      <c r="AA50" s="78">
        <v>39340</v>
      </c>
      <c r="AB50" s="78">
        <v>31166</v>
      </c>
      <c r="AC50" s="78">
        <v>34919</v>
      </c>
      <c r="AD50" s="78">
        <v>34919</v>
      </c>
      <c r="AE50" s="78">
        <f t="shared" si="3"/>
        <v>740</v>
      </c>
      <c r="AF50" s="78">
        <f t="shared" si="4"/>
        <v>893</v>
      </c>
      <c r="AG50" s="78" t="s">
        <v>347</v>
      </c>
      <c r="AH50" s="78" t="s">
        <v>347</v>
      </c>
      <c r="AI50" s="78" t="s">
        <v>347</v>
      </c>
      <c r="AJ50" s="78" t="s">
        <v>347</v>
      </c>
      <c r="AK50" s="78">
        <v>-305</v>
      </c>
      <c r="AL50" s="78">
        <v>-213</v>
      </c>
      <c r="AM50" s="78" t="s">
        <v>347</v>
      </c>
      <c r="AN50" s="78">
        <v>172</v>
      </c>
      <c r="AO50" s="78">
        <f t="shared" si="5"/>
        <v>1287</v>
      </c>
      <c r="AP50" s="78" t="s">
        <v>347</v>
      </c>
      <c r="AQ50" s="78" t="s">
        <v>347</v>
      </c>
      <c r="AR50" s="78" t="s">
        <v>347</v>
      </c>
      <c r="AS50" s="78">
        <v>0</v>
      </c>
      <c r="AT50" s="78">
        <v>0</v>
      </c>
      <c r="AU50" s="78">
        <v>0</v>
      </c>
      <c r="AV50" s="78">
        <v>-2385</v>
      </c>
      <c r="AW50" s="78">
        <v>0</v>
      </c>
      <c r="AX50" s="78">
        <v>0</v>
      </c>
      <c r="AY50" s="78">
        <v>0</v>
      </c>
      <c r="BA50" s="78">
        <v>-391</v>
      </c>
      <c r="BB50" s="78">
        <v>-391</v>
      </c>
      <c r="BC50" s="78">
        <v>-391</v>
      </c>
      <c r="BD50" s="78">
        <v>-391</v>
      </c>
      <c r="BE50" s="78">
        <v>-391</v>
      </c>
      <c r="BF50" s="78">
        <v>-430</v>
      </c>
      <c r="BG50" s="78" t="s">
        <v>150</v>
      </c>
      <c r="BH50" s="78" t="s">
        <v>150</v>
      </c>
      <c r="BI50" s="78" t="s">
        <v>150</v>
      </c>
      <c r="BJ50" s="78" t="s">
        <v>150</v>
      </c>
      <c r="BK50" s="78" t="s">
        <v>150</v>
      </c>
      <c r="BL50" s="78" t="s">
        <v>150</v>
      </c>
      <c r="BM50" s="78" t="s">
        <v>150</v>
      </c>
      <c r="BN50" s="78" t="s">
        <v>150</v>
      </c>
      <c r="BO50" s="78" t="s">
        <v>150</v>
      </c>
      <c r="BP50" s="78">
        <v>2</v>
      </c>
      <c r="BQ50" s="78">
        <v>1</v>
      </c>
      <c r="BR50" s="78">
        <v>15</v>
      </c>
      <c r="BS50" s="78">
        <f t="shared" si="6"/>
        <v>18</v>
      </c>
    </row>
    <row r="51" spans="1:71" s="78" customFormat="1">
      <c r="A51" s="130" t="s">
        <v>335</v>
      </c>
      <c r="B51" s="276">
        <v>0.18437717821012975</v>
      </c>
      <c r="C51" s="276">
        <v>0.1855794219538322</v>
      </c>
      <c r="D51" s="277">
        <f t="shared" si="0"/>
        <v>1.2022437437024525E-3</v>
      </c>
      <c r="E51" s="78">
        <v>38017247</v>
      </c>
      <c r="F51" s="78">
        <v>699112</v>
      </c>
      <c r="G51" s="78">
        <v>844140.99999999627</v>
      </c>
      <c r="H51" s="78">
        <v>0</v>
      </c>
      <c r="I51" s="78">
        <v>-439192</v>
      </c>
      <c r="J51" s="78">
        <v>-4837741</v>
      </c>
      <c r="K51" s="78">
        <v>237890</v>
      </c>
      <c r="L51" s="78">
        <v>-1534171</v>
      </c>
      <c r="M51" s="78">
        <f t="shared" si="1"/>
        <v>-5029961.0000000037</v>
      </c>
      <c r="N51" s="78">
        <f t="shared" si="2"/>
        <v>32987285.999999996</v>
      </c>
      <c r="AA51" s="78">
        <v>37183544</v>
      </c>
      <c r="AB51" s="78">
        <v>29456243</v>
      </c>
      <c r="AC51" s="78">
        <v>32987286</v>
      </c>
      <c r="AD51" s="78">
        <v>32987286</v>
      </c>
      <c r="AE51" s="78">
        <f t="shared" si="3"/>
        <v>699112</v>
      </c>
      <c r="AF51" s="78">
        <f t="shared" si="4"/>
        <v>844140.99999999627</v>
      </c>
      <c r="AG51" s="78" t="s">
        <v>347</v>
      </c>
      <c r="AH51" s="78" t="s">
        <v>347</v>
      </c>
      <c r="AI51" s="78" t="s">
        <v>347</v>
      </c>
      <c r="AJ51" s="78" t="s">
        <v>347</v>
      </c>
      <c r="AK51" s="78">
        <v>-288065</v>
      </c>
      <c r="AL51" s="78">
        <v>-201741</v>
      </c>
      <c r="AM51" s="78" t="s">
        <v>347</v>
      </c>
      <c r="AN51" s="78">
        <v>254142</v>
      </c>
      <c r="AO51" s="78">
        <f t="shared" si="5"/>
        <v>1307588.9999999963</v>
      </c>
      <c r="AP51" s="78" t="s">
        <v>347</v>
      </c>
      <c r="AQ51" s="78" t="s">
        <v>347</v>
      </c>
      <c r="AR51" s="78" t="s">
        <v>347</v>
      </c>
      <c r="AS51" s="78">
        <v>0</v>
      </c>
      <c r="AT51" s="78">
        <v>0</v>
      </c>
      <c r="AU51" s="78">
        <v>0</v>
      </c>
      <c r="AV51" s="78">
        <v>-2216899</v>
      </c>
      <c r="AW51" s="78">
        <v>0</v>
      </c>
      <c r="AX51" s="78">
        <v>0</v>
      </c>
      <c r="AY51" s="78">
        <v>0</v>
      </c>
      <c r="BA51" s="78">
        <v>-363426</v>
      </c>
      <c r="BB51" s="78">
        <v>-363426</v>
      </c>
      <c r="BC51" s="78">
        <v>-363426</v>
      </c>
      <c r="BD51" s="78">
        <v>-363426</v>
      </c>
      <c r="BE51" s="78">
        <v>-363426</v>
      </c>
      <c r="BF51" s="78">
        <v>-399769</v>
      </c>
      <c r="BG51" s="78" t="s">
        <v>150</v>
      </c>
      <c r="BH51" s="78" t="s">
        <v>150</v>
      </c>
      <c r="BI51" s="78" t="s">
        <v>150</v>
      </c>
      <c r="BJ51" s="78" t="s">
        <v>150</v>
      </c>
      <c r="BK51" s="78" t="s">
        <v>150</v>
      </c>
      <c r="BL51" s="78" t="s">
        <v>150</v>
      </c>
      <c r="BM51" s="78" t="s">
        <v>150</v>
      </c>
      <c r="BN51" s="78" t="s">
        <v>150</v>
      </c>
      <c r="BO51" s="78" t="s">
        <v>150</v>
      </c>
      <c r="BP51" s="78">
        <v>3143</v>
      </c>
      <c r="BQ51" s="78">
        <v>1081</v>
      </c>
      <c r="BR51" s="78">
        <v>10087</v>
      </c>
      <c r="BS51" s="78">
        <f t="shared" si="6"/>
        <v>14311</v>
      </c>
    </row>
    <row r="52" spans="1:71" s="78" customFormat="1">
      <c r="A52" s="130" t="s">
        <v>294</v>
      </c>
      <c r="B52" s="276">
        <v>2.845339867877638E-2</v>
      </c>
      <c r="C52" s="276">
        <v>2.9738851562109272E-2</v>
      </c>
      <c r="D52" s="277">
        <f t="shared" si="0"/>
        <v>1.2854528833328924E-3</v>
      </c>
      <c r="E52" s="78">
        <v>5866886</v>
      </c>
      <c r="F52" s="78">
        <v>112032</v>
      </c>
      <c r="G52" s="78">
        <v>135272</v>
      </c>
      <c r="H52" s="78">
        <v>0</v>
      </c>
      <c r="I52" s="78">
        <v>-70380</v>
      </c>
      <c r="J52" s="78">
        <v>-775241</v>
      </c>
      <c r="K52" s="78">
        <v>254355</v>
      </c>
      <c r="L52" s="78">
        <v>-236756</v>
      </c>
      <c r="M52" s="78">
        <f t="shared" si="1"/>
        <v>-580718</v>
      </c>
      <c r="N52" s="78">
        <f t="shared" si="2"/>
        <v>5286168</v>
      </c>
      <c r="AA52" s="78">
        <v>5926484</v>
      </c>
      <c r="AB52" s="78">
        <v>4744898</v>
      </c>
      <c r="AC52" s="78">
        <v>5286168</v>
      </c>
      <c r="AD52" s="78">
        <v>5286168</v>
      </c>
      <c r="AE52" s="78">
        <f t="shared" si="3"/>
        <v>112032</v>
      </c>
      <c r="AF52" s="78">
        <f t="shared" si="4"/>
        <v>135272</v>
      </c>
      <c r="AG52" s="78" t="s">
        <v>347</v>
      </c>
      <c r="AH52" s="78" t="s">
        <v>347</v>
      </c>
      <c r="AI52" s="78" t="s">
        <v>347</v>
      </c>
      <c r="AJ52" s="78" t="s">
        <v>347</v>
      </c>
      <c r="AK52" s="78">
        <v>-46162</v>
      </c>
      <c r="AL52" s="78">
        <v>-32330</v>
      </c>
      <c r="AM52" s="78" t="s">
        <v>347</v>
      </c>
      <c r="AN52" s="78">
        <v>56607</v>
      </c>
      <c r="AO52" s="78">
        <f t="shared" si="5"/>
        <v>225419</v>
      </c>
      <c r="AP52" s="78" t="s">
        <v>347</v>
      </c>
      <c r="AQ52" s="78" t="s">
        <v>347</v>
      </c>
      <c r="AR52" s="78" t="s">
        <v>347</v>
      </c>
      <c r="AS52" s="78">
        <v>0</v>
      </c>
      <c r="AT52" s="78">
        <v>0</v>
      </c>
      <c r="AU52" s="78">
        <v>0</v>
      </c>
      <c r="AV52" s="78">
        <v>-349091</v>
      </c>
      <c r="AW52" s="78">
        <v>0</v>
      </c>
      <c r="AX52" s="78">
        <v>0</v>
      </c>
      <c r="AY52" s="78">
        <v>0</v>
      </c>
      <c r="BA52" s="78">
        <v>-57228</v>
      </c>
      <c r="BB52" s="78">
        <v>-57228</v>
      </c>
      <c r="BC52" s="78">
        <v>-57228</v>
      </c>
      <c r="BD52" s="78">
        <v>-57228</v>
      </c>
      <c r="BE52" s="78">
        <v>-57228</v>
      </c>
      <c r="BF52" s="78">
        <v>-62951</v>
      </c>
      <c r="BG52" s="78" t="s">
        <v>150</v>
      </c>
      <c r="BH52" s="78" t="s">
        <v>150</v>
      </c>
      <c r="BI52" s="78" t="s">
        <v>150</v>
      </c>
      <c r="BJ52" s="78" t="s">
        <v>150</v>
      </c>
      <c r="BK52" s="78" t="s">
        <v>150</v>
      </c>
      <c r="BL52" s="78" t="s">
        <v>150</v>
      </c>
      <c r="BM52" s="78" t="s">
        <v>150</v>
      </c>
      <c r="BN52" s="78" t="s">
        <v>150</v>
      </c>
      <c r="BO52" s="78" t="s">
        <v>150</v>
      </c>
      <c r="BP52" s="78">
        <v>522</v>
      </c>
      <c r="BQ52" s="78">
        <v>109</v>
      </c>
      <c r="BR52" s="78">
        <v>2022</v>
      </c>
      <c r="BS52" s="78">
        <f t="shared" si="6"/>
        <v>2653</v>
      </c>
    </row>
    <row r="53" spans="1:71" s="78" customFormat="1">
      <c r="A53" s="130" t="s">
        <v>306</v>
      </c>
      <c r="B53" s="276">
        <v>4.8909127293396016E-3</v>
      </c>
      <c r="C53" s="276">
        <v>5.2835472247911748E-3</v>
      </c>
      <c r="D53" s="277">
        <f t="shared" si="0"/>
        <v>3.9263449545157321E-4</v>
      </c>
      <c r="E53" s="78">
        <v>1008471</v>
      </c>
      <c r="F53" s="78">
        <v>19904</v>
      </c>
      <c r="G53" s="78">
        <v>24033</v>
      </c>
      <c r="H53" s="78">
        <v>0</v>
      </c>
      <c r="I53" s="78">
        <v>-12504</v>
      </c>
      <c r="J53" s="78">
        <v>-137733</v>
      </c>
      <c r="K53" s="78">
        <v>77691</v>
      </c>
      <c r="L53" s="78">
        <v>-40696</v>
      </c>
      <c r="M53" s="78">
        <f t="shared" si="1"/>
        <v>-69305</v>
      </c>
      <c r="N53" s="78">
        <f t="shared" si="2"/>
        <v>939166</v>
      </c>
      <c r="AA53" s="78">
        <v>1061258</v>
      </c>
      <c r="AB53" s="78">
        <v>836378</v>
      </c>
      <c r="AC53" s="78">
        <v>939166</v>
      </c>
      <c r="AD53" s="78">
        <v>939166</v>
      </c>
      <c r="AE53" s="78">
        <f t="shared" si="3"/>
        <v>19904</v>
      </c>
      <c r="AF53" s="78">
        <f t="shared" si="4"/>
        <v>24033</v>
      </c>
      <c r="AG53" s="78" t="s">
        <v>347</v>
      </c>
      <c r="AH53" s="78" t="s">
        <v>347</v>
      </c>
      <c r="AI53" s="78" t="s">
        <v>347</v>
      </c>
      <c r="AJ53" s="78" t="s">
        <v>347</v>
      </c>
      <c r="AK53" s="78">
        <v>-8201</v>
      </c>
      <c r="AL53" s="78">
        <v>-5743</v>
      </c>
      <c r="AM53" s="78" t="s">
        <v>347</v>
      </c>
      <c r="AN53" s="78">
        <v>10117</v>
      </c>
      <c r="AO53" s="78">
        <f t="shared" si="5"/>
        <v>40110</v>
      </c>
      <c r="AP53" s="78" t="s">
        <v>347</v>
      </c>
      <c r="AQ53" s="78" t="s">
        <v>347</v>
      </c>
      <c r="AR53" s="78" t="s">
        <v>347</v>
      </c>
      <c r="AS53" s="78">
        <v>0</v>
      </c>
      <c r="AT53" s="78">
        <v>0</v>
      </c>
      <c r="AU53" s="78">
        <v>0</v>
      </c>
      <c r="AV53" s="78">
        <v>-62092</v>
      </c>
      <c r="AW53" s="78">
        <v>0</v>
      </c>
      <c r="AX53" s="78">
        <v>0</v>
      </c>
      <c r="AY53" s="78">
        <v>0</v>
      </c>
      <c r="BA53" s="78">
        <v>-10179</v>
      </c>
      <c r="BB53" s="78">
        <v>-10179</v>
      </c>
      <c r="BC53" s="78">
        <v>-10179</v>
      </c>
      <c r="BD53" s="78">
        <v>-10179</v>
      </c>
      <c r="BE53" s="78">
        <v>-10179</v>
      </c>
      <c r="BF53" s="78">
        <v>-11197</v>
      </c>
      <c r="BG53" s="78" t="s">
        <v>150</v>
      </c>
      <c r="BH53" s="78" t="s">
        <v>150</v>
      </c>
      <c r="BI53" s="78" t="s">
        <v>150</v>
      </c>
      <c r="BJ53" s="78" t="s">
        <v>150</v>
      </c>
      <c r="BK53" s="78" t="s">
        <v>150</v>
      </c>
      <c r="BL53" s="78" t="s">
        <v>150</v>
      </c>
      <c r="BM53" s="78" t="s">
        <v>150</v>
      </c>
      <c r="BN53" s="78" t="s">
        <v>150</v>
      </c>
      <c r="BO53" s="78" t="s">
        <v>150</v>
      </c>
      <c r="BP53" s="78">
        <v>76</v>
      </c>
      <c r="BQ53" s="78">
        <v>21</v>
      </c>
      <c r="BR53" s="78">
        <v>370</v>
      </c>
      <c r="BS53" s="78">
        <f t="shared" si="6"/>
        <v>467</v>
      </c>
    </row>
    <row r="54" spans="1:71" s="130" customFormat="1">
      <c r="A54" s="130" t="s">
        <v>307</v>
      </c>
      <c r="B54" s="278">
        <v>6.5131905040991681E-3</v>
      </c>
      <c r="C54" s="278">
        <v>6.6200990329667144E-3</v>
      </c>
      <c r="D54" s="277">
        <f t="shared" si="0"/>
        <v>1.0690852886754629E-4</v>
      </c>
      <c r="E54" s="78">
        <v>1342973</v>
      </c>
      <c r="F54" s="130">
        <v>24939</v>
      </c>
      <c r="G54" s="130">
        <v>30113</v>
      </c>
      <c r="H54" s="130">
        <v>0</v>
      </c>
      <c r="I54" s="130">
        <v>-15667</v>
      </c>
      <c r="J54" s="130">
        <v>-172575</v>
      </c>
      <c r="K54" s="130">
        <v>21154</v>
      </c>
      <c r="L54" s="130">
        <v>-54195</v>
      </c>
      <c r="M54" s="78">
        <f t="shared" si="1"/>
        <v>-166231</v>
      </c>
      <c r="N54" s="78">
        <f t="shared" si="2"/>
        <v>1176742</v>
      </c>
      <c r="AA54" s="130">
        <v>1327465</v>
      </c>
      <c r="AB54" s="130">
        <v>1049894</v>
      </c>
      <c r="AC54" s="130">
        <v>1176742</v>
      </c>
      <c r="AD54" s="130">
        <v>1176742</v>
      </c>
      <c r="AE54" s="78">
        <f t="shared" si="3"/>
        <v>24939</v>
      </c>
      <c r="AF54" s="78">
        <f t="shared" si="4"/>
        <v>30113</v>
      </c>
      <c r="AG54" s="78" t="s">
        <v>347</v>
      </c>
      <c r="AH54" s="78" t="s">
        <v>347</v>
      </c>
      <c r="AI54" s="78" t="s">
        <v>347</v>
      </c>
      <c r="AJ54" s="78" t="s">
        <v>347</v>
      </c>
      <c r="AK54" s="78">
        <v>-10275</v>
      </c>
      <c r="AL54" s="130">
        <v>-7196</v>
      </c>
      <c r="AM54" s="78" t="s">
        <v>347</v>
      </c>
      <c r="AN54" s="78">
        <v>11205</v>
      </c>
      <c r="AO54" s="78">
        <f t="shared" si="5"/>
        <v>48786</v>
      </c>
      <c r="AP54" s="78" t="s">
        <v>347</v>
      </c>
      <c r="AQ54" s="78" t="s">
        <v>347</v>
      </c>
      <c r="AR54" s="78" t="s">
        <v>347</v>
      </c>
      <c r="AS54" s="78">
        <v>0</v>
      </c>
      <c r="AT54" s="78">
        <v>0</v>
      </c>
      <c r="AU54" s="78">
        <v>0</v>
      </c>
      <c r="AV54" s="130">
        <v>-78007</v>
      </c>
      <c r="AW54" s="78">
        <v>0</v>
      </c>
      <c r="AX54" s="78">
        <v>0</v>
      </c>
      <c r="AY54" s="78">
        <v>0</v>
      </c>
      <c r="BA54" s="130">
        <v>-12788</v>
      </c>
      <c r="BB54" s="130">
        <v>-12788</v>
      </c>
      <c r="BC54" s="130">
        <v>-12788</v>
      </c>
      <c r="BD54" s="130">
        <v>-12788</v>
      </c>
      <c r="BE54" s="130">
        <v>-12788</v>
      </c>
      <c r="BF54" s="130">
        <v>-14067</v>
      </c>
      <c r="BG54" s="78" t="s">
        <v>150</v>
      </c>
      <c r="BH54" s="78" t="s">
        <v>150</v>
      </c>
      <c r="BI54" s="78" t="s">
        <v>150</v>
      </c>
      <c r="BJ54" s="78" t="s">
        <v>150</v>
      </c>
      <c r="BK54" s="78" t="s">
        <v>150</v>
      </c>
      <c r="BL54" s="78" t="s">
        <v>150</v>
      </c>
      <c r="BM54" s="78" t="s">
        <v>150</v>
      </c>
      <c r="BN54" s="78" t="s">
        <v>150</v>
      </c>
      <c r="BO54" s="78" t="s">
        <v>150</v>
      </c>
      <c r="BP54" s="130">
        <v>101</v>
      </c>
      <c r="BQ54" s="130">
        <v>28</v>
      </c>
      <c r="BR54" s="130">
        <v>387</v>
      </c>
      <c r="BS54" s="78">
        <f t="shared" si="6"/>
        <v>516</v>
      </c>
    </row>
    <row r="55" spans="1:71" s="193" customFormat="1">
      <c r="A55" s="110"/>
      <c r="B55" s="156"/>
      <c r="D55" s="279"/>
      <c r="E55" s="130">
        <f>SUM(E4:E54)</f>
        <v>80377287</v>
      </c>
      <c r="F55" s="130">
        <f t="shared" ref="F55:BS55" si="7">SUM(F4:F54)</f>
        <v>1479721</v>
      </c>
      <c r="G55" s="130">
        <f t="shared" si="7"/>
        <v>1786688.9999999963</v>
      </c>
      <c r="H55" s="130">
        <f t="shared" si="7"/>
        <v>0</v>
      </c>
      <c r="I55" s="130">
        <f t="shared" si="7"/>
        <v>-929582</v>
      </c>
      <c r="J55" s="130">
        <f t="shared" si="7"/>
        <v>-10239412</v>
      </c>
      <c r="K55" s="130">
        <f t="shared" si="7"/>
        <v>588752</v>
      </c>
      <c r="L55" s="130">
        <f t="shared" si="7"/>
        <v>-3243594</v>
      </c>
      <c r="M55" s="130">
        <f t="shared" si="7"/>
        <v>-10557426.000000004</v>
      </c>
      <c r="N55" s="130">
        <f t="shared" si="7"/>
        <v>69819861</v>
      </c>
      <c r="O55" s="130">
        <f t="shared" si="7"/>
        <v>0</v>
      </c>
      <c r="P55" s="130">
        <f t="shared" si="7"/>
        <v>0</v>
      </c>
      <c r="Q55" s="130">
        <f t="shared" si="7"/>
        <v>0</v>
      </c>
      <c r="R55" s="130">
        <f t="shared" si="7"/>
        <v>0</v>
      </c>
      <c r="S55" s="130">
        <f t="shared" si="7"/>
        <v>0</v>
      </c>
      <c r="T55" s="130">
        <f t="shared" si="7"/>
        <v>0</v>
      </c>
      <c r="U55" s="130">
        <f t="shared" si="7"/>
        <v>0</v>
      </c>
      <c r="V55" s="130">
        <f t="shared" si="7"/>
        <v>0</v>
      </c>
      <c r="W55" s="130">
        <f t="shared" si="7"/>
        <v>0</v>
      </c>
      <c r="X55" s="130">
        <f t="shared" si="7"/>
        <v>0</v>
      </c>
      <c r="Y55" s="130">
        <f t="shared" si="7"/>
        <v>0</v>
      </c>
      <c r="Z55" s="130">
        <f t="shared" si="7"/>
        <v>0</v>
      </c>
      <c r="AA55" s="130">
        <f t="shared" si="7"/>
        <v>78686648</v>
      </c>
      <c r="AB55" s="130">
        <f t="shared" si="7"/>
        <v>62350638</v>
      </c>
      <c r="AC55" s="130">
        <f t="shared" si="7"/>
        <v>69819861</v>
      </c>
      <c r="AD55" s="130">
        <f t="shared" si="7"/>
        <v>69819861</v>
      </c>
      <c r="AE55" s="130">
        <f t="shared" si="7"/>
        <v>1479721</v>
      </c>
      <c r="AF55" s="130">
        <f t="shared" si="7"/>
        <v>1786688.9999999963</v>
      </c>
      <c r="AG55" s="130">
        <f t="shared" si="7"/>
        <v>0</v>
      </c>
      <c r="AH55" s="130">
        <f t="shared" si="7"/>
        <v>0</v>
      </c>
      <c r="AI55" s="130">
        <f t="shared" si="7"/>
        <v>0</v>
      </c>
      <c r="AJ55" s="130">
        <f t="shared" si="7"/>
        <v>0</v>
      </c>
      <c r="AK55" s="130">
        <f t="shared" si="7"/>
        <v>-609713</v>
      </c>
      <c r="AL55" s="130">
        <f t="shared" si="7"/>
        <v>-427010</v>
      </c>
      <c r="AM55" s="130">
        <f t="shared" si="7"/>
        <v>0</v>
      </c>
      <c r="AN55" s="130">
        <f t="shared" si="7"/>
        <v>443168</v>
      </c>
      <c r="AO55" s="130">
        <f t="shared" si="7"/>
        <v>2672854.9999999963</v>
      </c>
      <c r="AP55" s="130">
        <f t="shared" si="7"/>
        <v>0</v>
      </c>
      <c r="AQ55" s="130">
        <f t="shared" si="7"/>
        <v>0</v>
      </c>
      <c r="AR55" s="130">
        <f t="shared" si="7"/>
        <v>0</v>
      </c>
      <c r="AS55" s="130">
        <f t="shared" si="7"/>
        <v>0</v>
      </c>
      <c r="AT55" s="130">
        <f t="shared" si="7"/>
        <v>0</v>
      </c>
      <c r="AU55" s="130">
        <f t="shared" si="7"/>
        <v>0</v>
      </c>
      <c r="AV55" s="130">
        <f t="shared" si="7"/>
        <v>-4734795</v>
      </c>
      <c r="AW55" s="130">
        <f t="shared" si="7"/>
        <v>0</v>
      </c>
      <c r="AX55" s="130">
        <f t="shared" si="7"/>
        <v>0</v>
      </c>
      <c r="AY55" s="130">
        <f t="shared" si="7"/>
        <v>0</v>
      </c>
      <c r="AZ55" s="130">
        <f t="shared" si="7"/>
        <v>0</v>
      </c>
      <c r="BA55" s="130">
        <f t="shared" si="7"/>
        <v>-776196</v>
      </c>
      <c r="BB55" s="130">
        <f t="shared" si="7"/>
        <v>-776196</v>
      </c>
      <c r="BC55" s="130">
        <f t="shared" si="7"/>
        <v>-776196</v>
      </c>
      <c r="BD55" s="130">
        <f t="shared" si="7"/>
        <v>-776196</v>
      </c>
      <c r="BE55" s="130">
        <f t="shared" si="7"/>
        <v>-776196</v>
      </c>
      <c r="BF55" s="130">
        <f>SUM(BF4:BF54)</f>
        <v>-853815</v>
      </c>
      <c r="BG55" s="130">
        <f t="shared" si="7"/>
        <v>0</v>
      </c>
      <c r="BH55" s="130">
        <f t="shared" si="7"/>
        <v>0</v>
      </c>
      <c r="BI55" s="130">
        <f t="shared" si="7"/>
        <v>0</v>
      </c>
      <c r="BJ55" s="130">
        <f t="shared" si="7"/>
        <v>0</v>
      </c>
      <c r="BK55" s="130">
        <f t="shared" si="7"/>
        <v>0</v>
      </c>
      <c r="BL55" s="130">
        <f t="shared" si="7"/>
        <v>0</v>
      </c>
      <c r="BM55" s="130">
        <f t="shared" si="7"/>
        <v>0</v>
      </c>
      <c r="BN55" s="130">
        <f t="shared" si="7"/>
        <v>0</v>
      </c>
      <c r="BO55" s="130">
        <f t="shared" si="7"/>
        <v>0</v>
      </c>
      <c r="BP55" s="130">
        <f t="shared" si="7"/>
        <v>6551</v>
      </c>
      <c r="BQ55" s="130">
        <f t="shared" si="7"/>
        <v>1914</v>
      </c>
      <c r="BR55" s="130">
        <f t="shared" si="7"/>
        <v>24049</v>
      </c>
      <c r="BS55" s="130">
        <f t="shared" si="7"/>
        <v>32514</v>
      </c>
    </row>
  </sheetData>
  <mergeCells count="11">
    <mergeCell ref="AP1:AR1"/>
    <mergeCell ref="AS1:AZ1"/>
    <mergeCell ref="BA1:BF1"/>
    <mergeCell ref="BG1:BL1"/>
    <mergeCell ref="BM1:BO1"/>
    <mergeCell ref="AE1:AO1"/>
    <mergeCell ref="B1:D1"/>
    <mergeCell ref="E1:N1"/>
    <mergeCell ref="O1:V1"/>
    <mergeCell ref="W1:Y1"/>
    <mergeCell ref="AA1:AD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9"/>
  <sheetViews>
    <sheetView workbookViewId="0">
      <selection activeCell="B25" sqref="B25"/>
    </sheetView>
  </sheetViews>
  <sheetFormatPr defaultColWidth="7.140625" defaultRowHeight="12.75"/>
  <cols>
    <col min="1" max="1" width="40.42578125" style="114" customWidth="1"/>
    <col min="2" max="2" width="18.5703125" style="112" customWidth="1"/>
    <col min="3" max="16384" width="7.140625" style="114"/>
  </cols>
  <sheetData>
    <row r="1" spans="1:2" s="150" customFormat="1">
      <c r="A1" s="150" t="s">
        <v>153</v>
      </c>
      <c r="B1" s="151"/>
    </row>
    <row r="2" spans="1:2" s="154" customFormat="1">
      <c r="A2" s="152"/>
      <c r="B2" s="153" t="s">
        <v>80</v>
      </c>
    </row>
    <row r="3" spans="1:2" s="154" customFormat="1" ht="6.75" customHeight="1">
      <c r="A3" s="152"/>
      <c r="B3" s="155"/>
    </row>
    <row r="4" spans="1:2">
      <c r="A4" s="110" t="s">
        <v>289</v>
      </c>
      <c r="B4" s="112">
        <v>5159622.4400000004</v>
      </c>
    </row>
    <row r="5" spans="1:2">
      <c r="A5" s="110" t="s">
        <v>290</v>
      </c>
      <c r="B5" s="112">
        <v>13234901.65</v>
      </c>
    </row>
    <row r="6" spans="1:2">
      <c r="A6" s="110" t="s">
        <v>291</v>
      </c>
      <c r="B6" s="112">
        <v>13317885.07</v>
      </c>
    </row>
    <row r="7" spans="1:2">
      <c r="A7" s="110" t="s">
        <v>292</v>
      </c>
      <c r="B7" s="112">
        <v>7240957.4199999999</v>
      </c>
    </row>
    <row r="8" spans="1:2">
      <c r="A8" s="110" t="s">
        <v>293</v>
      </c>
      <c r="B8" s="112">
        <v>7599258.3300000001</v>
      </c>
    </row>
    <row r="9" spans="1:2">
      <c r="A9" s="110" t="s">
        <v>294</v>
      </c>
      <c r="B9" s="112">
        <v>17012538.949999999</v>
      </c>
    </row>
    <row r="10" spans="1:2">
      <c r="A10" s="110" t="s">
        <v>295</v>
      </c>
      <c r="B10" s="112">
        <v>3047689.65</v>
      </c>
    </row>
    <row r="11" spans="1:2">
      <c r="A11" s="110" t="s">
        <v>296</v>
      </c>
      <c r="B11" s="112">
        <v>1718038</v>
      </c>
    </row>
    <row r="12" spans="1:2">
      <c r="A12" s="110" t="s">
        <v>297</v>
      </c>
      <c r="B12" s="112">
        <v>1702707.56</v>
      </c>
    </row>
    <row r="13" spans="1:2">
      <c r="A13" s="110" t="s">
        <v>298</v>
      </c>
      <c r="B13" s="112">
        <v>1220316.48</v>
      </c>
    </row>
    <row r="14" spans="1:2">
      <c r="A14" s="110" t="s">
        <v>299</v>
      </c>
      <c r="B14" s="112">
        <v>2103153.29</v>
      </c>
    </row>
    <row r="15" spans="1:2">
      <c r="A15" s="110" t="s">
        <v>300</v>
      </c>
      <c r="B15" s="112">
        <v>1536180.25</v>
      </c>
    </row>
    <row r="16" spans="1:2">
      <c r="A16" s="110" t="s">
        <v>301</v>
      </c>
      <c r="B16" s="112">
        <v>2798051.48</v>
      </c>
    </row>
    <row r="17" spans="1:4">
      <c r="A17" s="110" t="s">
        <v>302</v>
      </c>
      <c r="B17" s="112">
        <v>1882178.37</v>
      </c>
    </row>
    <row r="18" spans="1:4">
      <c r="A18" s="110" t="s">
        <v>303</v>
      </c>
      <c r="B18" s="112">
        <v>2707757.96</v>
      </c>
    </row>
    <row r="19" spans="1:4">
      <c r="A19" s="110" t="s">
        <v>304</v>
      </c>
      <c r="B19" s="112">
        <v>3236178.36</v>
      </c>
    </row>
    <row r="20" spans="1:4">
      <c r="A20" s="110" t="s">
        <v>305</v>
      </c>
      <c r="B20" s="112">
        <v>6877454.7800000003</v>
      </c>
    </row>
    <row r="21" spans="1:4">
      <c r="A21" s="110" t="s">
        <v>306</v>
      </c>
      <c r="B21" s="112">
        <v>2464934.2999999998</v>
      </c>
    </row>
    <row r="22" spans="1:4">
      <c r="A22" s="110" t="s">
        <v>307</v>
      </c>
      <c r="B22" s="112">
        <v>3363529.11</v>
      </c>
    </row>
    <row r="23" spans="1:4" s="111" customFormat="1">
      <c r="A23" s="110" t="s">
        <v>287</v>
      </c>
      <c r="B23" s="112">
        <v>2409551</v>
      </c>
      <c r="C23" s="113"/>
      <c r="D23" s="113"/>
    </row>
    <row r="24" spans="1:4" s="111" customFormat="1">
      <c r="A24" s="110" t="s">
        <v>288</v>
      </c>
      <c r="B24" s="112" t="s">
        <v>351</v>
      </c>
      <c r="C24" s="113"/>
      <c r="D24" s="113"/>
    </row>
    <row r="25" spans="1:4">
      <c r="A25" s="110" t="s">
        <v>308</v>
      </c>
      <c r="B25" s="112">
        <v>188468</v>
      </c>
    </row>
    <row r="26" spans="1:4">
      <c r="A26" s="110" t="s">
        <v>309</v>
      </c>
      <c r="B26" s="112">
        <v>186893.83000000002</v>
      </c>
    </row>
    <row r="27" spans="1:4">
      <c r="A27" s="110" t="s">
        <v>310</v>
      </c>
      <c r="B27" s="112">
        <v>102540.47</v>
      </c>
    </row>
    <row r="28" spans="1:4">
      <c r="A28" s="110" t="s">
        <v>311</v>
      </c>
      <c r="B28" s="112">
        <v>107392.08000000002</v>
      </c>
    </row>
    <row r="29" spans="1:4">
      <c r="A29" s="110" t="s">
        <v>312</v>
      </c>
      <c r="B29" s="112">
        <v>132415.07</v>
      </c>
    </row>
    <row r="30" spans="1:4">
      <c r="A30" s="110" t="s">
        <v>313</v>
      </c>
      <c r="B30" s="112">
        <v>180453.22999999998</v>
      </c>
    </row>
    <row r="31" spans="1:4">
      <c r="A31" s="110" t="s">
        <v>314</v>
      </c>
      <c r="B31" s="112">
        <v>173189.72999999998</v>
      </c>
    </row>
    <row r="32" spans="1:4">
      <c r="A32" s="110" t="s">
        <v>315</v>
      </c>
      <c r="B32" s="112">
        <v>150844.08000000002</v>
      </c>
    </row>
    <row r="33" spans="1:2">
      <c r="A33" s="110" t="s">
        <v>316</v>
      </c>
      <c r="B33" s="112">
        <v>137079.72999999998</v>
      </c>
    </row>
    <row r="34" spans="1:2">
      <c r="A34" s="110" t="s">
        <v>317</v>
      </c>
      <c r="B34" s="112">
        <v>227405.73</v>
      </c>
    </row>
    <row r="35" spans="1:2">
      <c r="A35" s="110" t="s">
        <v>318</v>
      </c>
      <c r="B35" s="112">
        <v>123983.65</v>
      </c>
    </row>
    <row r="36" spans="1:2">
      <c r="A36" s="110" t="s">
        <v>319</v>
      </c>
      <c r="B36" s="156">
        <v>211724.06</v>
      </c>
    </row>
    <row r="37" spans="1:2">
      <c r="A37" s="110" t="s">
        <v>320</v>
      </c>
      <c r="B37" s="112">
        <v>213064.85</v>
      </c>
    </row>
    <row r="38" spans="1:2">
      <c r="A38" s="110" t="s">
        <v>321</v>
      </c>
      <c r="B38" s="112">
        <v>273080.83</v>
      </c>
    </row>
    <row r="39" spans="1:2">
      <c r="A39" s="110" t="s">
        <v>322</v>
      </c>
      <c r="B39" s="112">
        <v>108190.25</v>
      </c>
    </row>
    <row r="40" spans="1:2">
      <c r="A40" s="110" t="s">
        <v>323</v>
      </c>
      <c r="B40" s="112">
        <v>93201.23</v>
      </c>
    </row>
    <row r="41" spans="1:2">
      <c r="A41" s="110" t="s">
        <v>324</v>
      </c>
      <c r="B41" s="112">
        <v>404257.06</v>
      </c>
    </row>
    <row r="42" spans="1:2">
      <c r="A42" s="110" t="s">
        <v>325</v>
      </c>
      <c r="B42" s="112">
        <v>288798.77999999997</v>
      </c>
    </row>
    <row r="43" spans="1:2">
      <c r="A43" s="110" t="s">
        <v>326</v>
      </c>
      <c r="B43" s="112">
        <v>124302.26000000001</v>
      </c>
    </row>
    <row r="44" spans="1:2">
      <c r="A44" s="110" t="s">
        <v>327</v>
      </c>
      <c r="B44" s="112">
        <v>372179.69999999995</v>
      </c>
    </row>
    <row r="45" spans="1:2">
      <c r="A45" s="110" t="s">
        <v>328</v>
      </c>
      <c r="B45" s="112">
        <v>100219.64</v>
      </c>
    </row>
    <row r="46" spans="1:2">
      <c r="A46" s="110" t="s">
        <v>329</v>
      </c>
      <c r="B46" s="112">
        <v>130932.23</v>
      </c>
    </row>
    <row r="47" spans="1:2">
      <c r="A47" s="110" t="s">
        <v>330</v>
      </c>
      <c r="B47" s="112">
        <v>214013.88</v>
      </c>
    </row>
    <row r="48" spans="1:2">
      <c r="A48" s="110" t="s">
        <v>331</v>
      </c>
      <c r="B48" s="112">
        <v>109777.29000000001</v>
      </c>
    </row>
    <row r="49" spans="1:2">
      <c r="A49" s="110" t="s">
        <v>332</v>
      </c>
      <c r="B49" s="112">
        <v>129917.72</v>
      </c>
    </row>
    <row r="50" spans="1:2">
      <c r="A50" s="110" t="s">
        <v>333</v>
      </c>
      <c r="B50" s="112">
        <v>126932.08</v>
      </c>
    </row>
    <row r="51" spans="1:2">
      <c r="A51" s="110" t="s">
        <v>334</v>
      </c>
      <c r="B51" s="112">
        <v>105074.19</v>
      </c>
    </row>
    <row r="52" spans="1:2">
      <c r="A52" s="110" t="s">
        <v>335</v>
      </c>
      <c r="B52" s="112">
        <v>110384090.26000001</v>
      </c>
    </row>
    <row r="53" spans="1:2">
      <c r="A53" s="110" t="s">
        <v>189</v>
      </c>
      <c r="B53" s="112">
        <v>1660623.6</v>
      </c>
    </row>
    <row r="54" spans="1:2">
      <c r="A54" s="110" t="s">
        <v>190</v>
      </c>
      <c r="B54" s="112">
        <v>441156.18</v>
      </c>
    </row>
    <row r="55" spans="1:2">
      <c r="A55" s="110"/>
    </row>
    <row r="166" s="114" customFormat="1"/>
    <row r="167" s="114" customFormat="1"/>
    <row r="168" s="114" customFormat="1"/>
    <row r="169" s="114" customFormat="1"/>
    <row r="170" s="114" customFormat="1"/>
    <row r="171" s="114" customFormat="1"/>
    <row r="172" s="114" customFormat="1"/>
    <row r="173" s="114" customFormat="1"/>
    <row r="174" s="114" customFormat="1"/>
    <row r="175" s="114" customFormat="1"/>
    <row r="176" s="114" customFormat="1"/>
    <row r="177" s="114" customFormat="1"/>
    <row r="178" s="114" customFormat="1"/>
    <row r="179" s="114" customFormat="1"/>
    <row r="180" s="114" customFormat="1"/>
    <row r="181" s="114" customFormat="1"/>
    <row r="182" s="114" customFormat="1"/>
    <row r="183" s="114" customFormat="1"/>
    <row r="184" s="114" customFormat="1"/>
    <row r="185" s="114" customFormat="1"/>
    <row r="186" s="114" customFormat="1"/>
    <row r="187" s="114" customFormat="1"/>
    <row r="188" s="114" customFormat="1"/>
    <row r="189" s="114" customFormat="1"/>
    <row r="190" s="114" customFormat="1"/>
    <row r="191" s="114" customFormat="1"/>
    <row r="192" s="114" customFormat="1"/>
    <row r="193" s="114" customFormat="1"/>
    <row r="194" s="114" customFormat="1"/>
    <row r="195" s="114" customFormat="1"/>
    <row r="196" s="114" customFormat="1"/>
    <row r="197" s="114" customFormat="1"/>
    <row r="198" s="114" customFormat="1"/>
    <row r="199" s="114" customFormat="1"/>
    <row r="200" s="114" customFormat="1"/>
    <row r="201" s="114" customFormat="1"/>
    <row r="202" s="114" customFormat="1"/>
    <row r="203" s="114" customFormat="1"/>
    <row r="204" s="114" customFormat="1"/>
    <row r="205" s="114" customFormat="1"/>
    <row r="206" s="114" customFormat="1"/>
    <row r="207" s="114" customFormat="1"/>
    <row r="208" s="114" customFormat="1"/>
    <row r="209" s="114" customFormat="1"/>
    <row r="210" s="114" customFormat="1"/>
    <row r="211" s="114" customFormat="1"/>
    <row r="212" s="114" customFormat="1"/>
    <row r="213" s="114" customFormat="1"/>
    <row r="214" s="114" customFormat="1"/>
    <row r="215" s="114" customFormat="1"/>
    <row r="216" s="114" customFormat="1"/>
    <row r="217" s="114" customFormat="1"/>
    <row r="218" s="114" customFormat="1"/>
    <row r="219" s="114"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3"/>
  <sheetViews>
    <sheetView workbookViewId="0">
      <selection activeCell="C51" sqref="C51"/>
    </sheetView>
  </sheetViews>
  <sheetFormatPr defaultRowHeight="12.75"/>
  <cols>
    <col min="1" max="1" width="43.28515625" style="94" bestFit="1" customWidth="1"/>
    <col min="2" max="2" width="43.28515625" style="94" customWidth="1"/>
    <col min="3" max="3" width="33.5703125" style="205" customWidth="1"/>
    <col min="4" max="4" width="14.28515625" style="94" customWidth="1"/>
    <col min="5" max="16384" width="9.140625" style="94"/>
  </cols>
  <sheetData>
    <row r="1" spans="1:4">
      <c r="B1" s="215" t="s">
        <v>640</v>
      </c>
      <c r="C1" s="215" t="s">
        <v>641</v>
      </c>
      <c r="D1" s="94" t="s">
        <v>59</v>
      </c>
    </row>
    <row r="2" spans="1:4">
      <c r="A2" s="110" t="s">
        <v>289</v>
      </c>
      <c r="B2" s="290"/>
      <c r="C2" s="291">
        <v>67550</v>
      </c>
      <c r="D2" s="216">
        <f>B2+C2</f>
        <v>67550</v>
      </c>
    </row>
    <row r="3" spans="1:4">
      <c r="A3" s="110" t="s">
        <v>290</v>
      </c>
      <c r="B3" s="290"/>
      <c r="C3" s="292">
        <v>162112.5</v>
      </c>
      <c r="D3" s="216">
        <f t="shared" ref="D3:D52" si="0">B3+C3</f>
        <v>162112.5</v>
      </c>
    </row>
    <row r="4" spans="1:4">
      <c r="A4" s="110" t="s">
        <v>291</v>
      </c>
      <c r="B4" s="290"/>
      <c r="C4" s="293">
        <v>164637.5</v>
      </c>
      <c r="D4" s="216">
        <f t="shared" si="0"/>
        <v>164637.5</v>
      </c>
    </row>
    <row r="5" spans="1:4">
      <c r="A5" s="110" t="s">
        <v>292</v>
      </c>
      <c r="B5" s="290"/>
      <c r="C5" s="294">
        <v>85812.5</v>
      </c>
      <c r="D5" s="216">
        <f t="shared" si="0"/>
        <v>85812.5</v>
      </c>
    </row>
    <row r="6" spans="1:4">
      <c r="A6" s="110" t="s">
        <v>293</v>
      </c>
      <c r="B6" s="290"/>
      <c r="C6" s="295">
        <v>144512.5</v>
      </c>
      <c r="D6" s="216">
        <f t="shared" si="0"/>
        <v>144512.5</v>
      </c>
    </row>
    <row r="7" spans="1:4">
      <c r="A7" s="110" t="s">
        <v>294</v>
      </c>
      <c r="B7" s="290"/>
      <c r="C7" s="296">
        <f>16850+205200</f>
        <v>222050</v>
      </c>
      <c r="D7" s="216">
        <f t="shared" si="0"/>
        <v>222050</v>
      </c>
    </row>
    <row r="8" spans="1:4">
      <c r="A8" s="110" t="s">
        <v>295</v>
      </c>
      <c r="B8" s="290"/>
      <c r="C8" s="297">
        <v>45262.5</v>
      </c>
      <c r="D8" s="216">
        <f t="shared" si="0"/>
        <v>45262.5</v>
      </c>
    </row>
    <row r="9" spans="1:4">
      <c r="A9" s="110" t="s">
        <v>296</v>
      </c>
      <c r="B9" s="290"/>
      <c r="C9" s="298">
        <v>27725</v>
      </c>
      <c r="D9" s="216">
        <f t="shared" si="0"/>
        <v>27725</v>
      </c>
    </row>
    <row r="10" spans="1:4">
      <c r="A10" s="110" t="s">
        <v>297</v>
      </c>
      <c r="B10" s="290"/>
      <c r="C10" s="298">
        <v>37237.5</v>
      </c>
      <c r="D10" s="216">
        <f t="shared" si="0"/>
        <v>37237.5</v>
      </c>
    </row>
    <row r="11" spans="1:4">
      <c r="A11" s="110" t="s">
        <v>298</v>
      </c>
      <c r="B11" s="290"/>
      <c r="C11" s="299">
        <v>18900</v>
      </c>
      <c r="D11" s="216">
        <f t="shared" si="0"/>
        <v>18900</v>
      </c>
    </row>
    <row r="12" spans="1:4">
      <c r="A12" s="110" t="s">
        <v>299</v>
      </c>
      <c r="B12" s="290"/>
      <c r="C12" s="300">
        <v>28800</v>
      </c>
      <c r="D12" s="216">
        <f t="shared" si="0"/>
        <v>28800</v>
      </c>
    </row>
    <row r="13" spans="1:4">
      <c r="A13" s="110" t="s">
        <v>300</v>
      </c>
      <c r="B13" s="290"/>
      <c r="C13" s="301">
        <v>31500</v>
      </c>
      <c r="D13" s="216">
        <f t="shared" si="0"/>
        <v>31500</v>
      </c>
    </row>
    <row r="14" spans="1:4">
      <c r="A14" s="110" t="s">
        <v>301</v>
      </c>
      <c r="B14" s="290"/>
      <c r="C14" s="302">
        <v>30325</v>
      </c>
      <c r="D14" s="216">
        <f t="shared" si="0"/>
        <v>30325</v>
      </c>
    </row>
    <row r="15" spans="1:4">
      <c r="A15" s="110" t="s">
        <v>302</v>
      </c>
      <c r="B15" s="290"/>
      <c r="C15" s="303">
        <v>21650</v>
      </c>
      <c r="D15" s="216">
        <f t="shared" si="0"/>
        <v>21650</v>
      </c>
    </row>
    <row r="16" spans="1:4">
      <c r="A16" s="110" t="s">
        <v>303</v>
      </c>
      <c r="B16" s="290"/>
      <c r="C16" s="304">
        <v>27200</v>
      </c>
      <c r="D16" s="216">
        <f t="shared" si="0"/>
        <v>27200</v>
      </c>
    </row>
    <row r="17" spans="1:4">
      <c r="A17" s="110" t="s">
        <v>304</v>
      </c>
      <c r="B17" s="290"/>
      <c r="C17" s="305">
        <v>35625</v>
      </c>
      <c r="D17" s="216">
        <f t="shared" si="0"/>
        <v>35625</v>
      </c>
    </row>
    <row r="18" spans="1:4">
      <c r="A18" s="110" t="s">
        <v>305</v>
      </c>
      <c r="B18" s="290"/>
      <c r="C18" s="306">
        <v>75187.5</v>
      </c>
      <c r="D18" s="216">
        <f t="shared" si="0"/>
        <v>75187.5</v>
      </c>
    </row>
    <row r="19" spans="1:4">
      <c r="A19" s="110" t="s">
        <v>306</v>
      </c>
      <c r="B19" s="290"/>
      <c r="C19" s="307">
        <v>36637.5</v>
      </c>
      <c r="D19" s="216">
        <f t="shared" si="0"/>
        <v>36637.5</v>
      </c>
    </row>
    <row r="20" spans="1:4">
      <c r="A20" s="110" t="s">
        <v>307</v>
      </c>
      <c r="B20" s="290"/>
      <c r="C20" s="308">
        <v>59950</v>
      </c>
      <c r="D20" s="216">
        <f t="shared" si="0"/>
        <v>59950</v>
      </c>
    </row>
    <row r="21" spans="1:4">
      <c r="A21" s="110" t="s">
        <v>287</v>
      </c>
      <c r="B21" s="290"/>
      <c r="C21" s="309">
        <v>10075</v>
      </c>
      <c r="D21" s="216">
        <f t="shared" si="0"/>
        <v>10075</v>
      </c>
    </row>
    <row r="22" spans="1:4">
      <c r="A22" s="110" t="s">
        <v>288</v>
      </c>
      <c r="B22" s="290"/>
      <c r="C22" s="205">
        <v>300</v>
      </c>
      <c r="D22" s="216">
        <f t="shared" si="0"/>
        <v>300</v>
      </c>
    </row>
    <row r="23" spans="1:4">
      <c r="A23" s="110" t="s">
        <v>308</v>
      </c>
      <c r="B23" s="290"/>
      <c r="C23" s="205">
        <v>3450</v>
      </c>
      <c r="D23" s="216">
        <f t="shared" si="0"/>
        <v>3450</v>
      </c>
    </row>
    <row r="24" spans="1:4">
      <c r="A24" s="110" t="s">
        <v>309</v>
      </c>
      <c r="B24" s="290"/>
      <c r="C24" s="205">
        <v>4237.5</v>
      </c>
      <c r="D24" s="216">
        <f t="shared" si="0"/>
        <v>4237.5</v>
      </c>
    </row>
    <row r="25" spans="1:4">
      <c r="A25" s="110" t="s">
        <v>310</v>
      </c>
      <c r="B25" s="290"/>
      <c r="C25" s="310">
        <v>1800</v>
      </c>
      <c r="D25" s="216">
        <f t="shared" si="0"/>
        <v>1800</v>
      </c>
    </row>
    <row r="26" spans="1:4">
      <c r="A26" s="110" t="s">
        <v>311</v>
      </c>
      <c r="B26" s="290"/>
      <c r="C26" s="311">
        <v>6450</v>
      </c>
      <c r="D26" s="216">
        <f t="shared" si="0"/>
        <v>6450</v>
      </c>
    </row>
    <row r="27" spans="1:4">
      <c r="A27" s="110" t="s">
        <v>312</v>
      </c>
      <c r="B27" s="290"/>
      <c r="C27" s="312">
        <v>4050</v>
      </c>
      <c r="D27" s="216">
        <f t="shared" si="0"/>
        <v>4050</v>
      </c>
    </row>
    <row r="28" spans="1:4">
      <c r="A28" s="110" t="s">
        <v>313</v>
      </c>
      <c r="B28" s="290"/>
      <c r="C28" s="205">
        <v>3900</v>
      </c>
      <c r="D28" s="216">
        <f t="shared" si="0"/>
        <v>3900</v>
      </c>
    </row>
    <row r="29" spans="1:4">
      <c r="A29" s="110" t="s">
        <v>314</v>
      </c>
      <c r="B29" s="290"/>
      <c r="C29" s="313">
        <v>3450</v>
      </c>
      <c r="D29" s="216">
        <f t="shared" si="0"/>
        <v>3450</v>
      </c>
    </row>
    <row r="30" spans="1:4">
      <c r="A30" s="110" t="s">
        <v>315</v>
      </c>
      <c r="B30" s="290"/>
      <c r="C30" s="314">
        <v>1800</v>
      </c>
      <c r="D30" s="216">
        <f t="shared" si="0"/>
        <v>1800</v>
      </c>
    </row>
    <row r="31" spans="1:4">
      <c r="A31" s="110" t="s">
        <v>316</v>
      </c>
      <c r="B31" s="290"/>
      <c r="C31" s="315">
        <v>3750</v>
      </c>
      <c r="D31" s="216">
        <f t="shared" si="0"/>
        <v>3750</v>
      </c>
    </row>
    <row r="32" spans="1:4">
      <c r="A32" s="110" t="s">
        <v>317</v>
      </c>
      <c r="B32" s="290"/>
      <c r="C32" s="316">
        <f>450+4350</f>
        <v>4800</v>
      </c>
      <c r="D32" s="216">
        <f t="shared" si="0"/>
        <v>4800</v>
      </c>
    </row>
    <row r="33" spans="1:4">
      <c r="A33" s="110" t="s">
        <v>318</v>
      </c>
      <c r="B33" s="290"/>
      <c r="C33" s="317">
        <v>4400</v>
      </c>
      <c r="D33" s="216">
        <f t="shared" si="0"/>
        <v>4400</v>
      </c>
    </row>
    <row r="34" spans="1:4">
      <c r="A34" s="110" t="s">
        <v>319</v>
      </c>
      <c r="B34" s="290"/>
      <c r="C34" s="205">
        <v>4987.5</v>
      </c>
      <c r="D34" s="216">
        <f t="shared" si="0"/>
        <v>4987.5</v>
      </c>
    </row>
    <row r="35" spans="1:4">
      <c r="A35" s="110" t="s">
        <v>320</v>
      </c>
      <c r="B35" s="290"/>
      <c r="C35" s="318">
        <v>10425</v>
      </c>
      <c r="D35" s="216">
        <f t="shared" si="0"/>
        <v>10425</v>
      </c>
    </row>
    <row r="36" spans="1:4">
      <c r="A36" s="110" t="s">
        <v>321</v>
      </c>
      <c r="B36" s="290"/>
      <c r="C36" s="319">
        <v>5875</v>
      </c>
      <c r="D36" s="216">
        <f t="shared" si="0"/>
        <v>5875</v>
      </c>
    </row>
    <row r="37" spans="1:4">
      <c r="A37" s="110" t="s">
        <v>322</v>
      </c>
      <c r="B37" s="290"/>
      <c r="C37" s="205">
        <v>2550</v>
      </c>
      <c r="D37" s="216">
        <f t="shared" si="0"/>
        <v>2550</v>
      </c>
    </row>
    <row r="38" spans="1:4">
      <c r="A38" s="110" t="s">
        <v>323</v>
      </c>
      <c r="B38" s="290"/>
      <c r="C38" s="320">
        <v>4187.5</v>
      </c>
      <c r="D38" s="216">
        <f t="shared" si="0"/>
        <v>4187.5</v>
      </c>
    </row>
    <row r="39" spans="1:4">
      <c r="A39" s="110" t="s">
        <v>324</v>
      </c>
      <c r="B39" s="290"/>
      <c r="C39" s="321">
        <v>7050</v>
      </c>
      <c r="D39" s="216">
        <f t="shared" si="0"/>
        <v>7050</v>
      </c>
    </row>
    <row r="40" spans="1:4">
      <c r="A40" s="110" t="s">
        <v>325</v>
      </c>
      <c r="B40" s="290"/>
      <c r="C40" s="322">
        <v>9150</v>
      </c>
      <c r="D40" s="216">
        <f t="shared" si="0"/>
        <v>9150</v>
      </c>
    </row>
    <row r="41" spans="1:4">
      <c r="A41" s="110" t="s">
        <v>326</v>
      </c>
      <c r="B41" s="290"/>
      <c r="C41" s="323">
        <v>5175</v>
      </c>
      <c r="D41" s="216">
        <f t="shared" si="0"/>
        <v>5175</v>
      </c>
    </row>
    <row r="42" spans="1:4">
      <c r="A42" s="110" t="s">
        <v>327</v>
      </c>
      <c r="B42" s="290"/>
      <c r="C42" s="205">
        <v>2775</v>
      </c>
      <c r="D42" s="216">
        <f t="shared" si="0"/>
        <v>2775</v>
      </c>
    </row>
    <row r="43" spans="1:4">
      <c r="A43" s="110" t="s">
        <v>328</v>
      </c>
      <c r="B43" s="290"/>
      <c r="C43" s="205">
        <v>3150</v>
      </c>
      <c r="D43" s="216">
        <f t="shared" si="0"/>
        <v>3150</v>
      </c>
    </row>
    <row r="44" spans="1:4">
      <c r="A44" s="110" t="s">
        <v>329</v>
      </c>
      <c r="B44" s="290"/>
      <c r="C44" s="324">
        <v>3037.5</v>
      </c>
      <c r="D44" s="216">
        <f t="shared" si="0"/>
        <v>3037.5</v>
      </c>
    </row>
    <row r="45" spans="1:4">
      <c r="A45" s="110" t="s">
        <v>330</v>
      </c>
      <c r="B45" s="290"/>
      <c r="C45" s="325">
        <v>4900</v>
      </c>
      <c r="D45" s="216">
        <f t="shared" si="0"/>
        <v>4900</v>
      </c>
    </row>
    <row r="46" spans="1:4">
      <c r="A46" s="110" t="s">
        <v>331</v>
      </c>
      <c r="B46" s="290"/>
      <c r="C46" s="326">
        <v>1400</v>
      </c>
      <c r="D46" s="216">
        <f t="shared" si="0"/>
        <v>1400</v>
      </c>
    </row>
    <row r="47" spans="1:4">
      <c r="A47" s="110" t="s">
        <v>332</v>
      </c>
      <c r="B47" s="290"/>
      <c r="C47" s="205">
        <v>2125</v>
      </c>
      <c r="D47" s="216">
        <f t="shared" si="0"/>
        <v>2125</v>
      </c>
    </row>
    <row r="48" spans="1:4">
      <c r="A48" s="110" t="s">
        <v>333</v>
      </c>
      <c r="B48" s="290"/>
      <c r="C48" s="327">
        <v>5062.5</v>
      </c>
      <c r="D48" s="216">
        <f t="shared" si="0"/>
        <v>5062.5</v>
      </c>
    </row>
    <row r="49" spans="1:4">
      <c r="A49" s="110" t="s">
        <v>334</v>
      </c>
      <c r="B49" s="290"/>
      <c r="C49" s="328">
        <v>1150</v>
      </c>
      <c r="D49" s="216">
        <f t="shared" si="0"/>
        <v>1150</v>
      </c>
    </row>
    <row r="50" spans="1:4">
      <c r="A50" s="110" t="s">
        <v>335</v>
      </c>
      <c r="B50" s="290"/>
      <c r="C50" s="205">
        <f>1157137.5</f>
        <v>1157137.5</v>
      </c>
      <c r="D50" s="216">
        <f t="shared" si="0"/>
        <v>1157137.5</v>
      </c>
    </row>
    <row r="51" spans="1:4" s="193" customFormat="1">
      <c r="A51" s="110" t="s">
        <v>189</v>
      </c>
      <c r="B51" s="290">
        <v>205122.13551388559</v>
      </c>
      <c r="C51" s="194">
        <v>10325</v>
      </c>
      <c r="D51" s="216">
        <f t="shared" si="0"/>
        <v>215447.13551388559</v>
      </c>
    </row>
    <row r="52" spans="1:4" s="193" customFormat="1">
      <c r="A52" s="110" t="s">
        <v>190</v>
      </c>
      <c r="B52" s="290">
        <v>62304.876313861329</v>
      </c>
      <c r="C52" s="194">
        <v>4000</v>
      </c>
      <c r="D52" s="216">
        <f t="shared" si="0"/>
        <v>66304.876313861329</v>
      </c>
    </row>
    <row r="53" spans="1:4">
      <c r="B53" s="205">
        <f>SUM(B2:B52)</f>
        <v>267427.01182774693</v>
      </c>
      <c r="C53" s="205">
        <f>SUM(C2:C52)</f>
        <v>2619600</v>
      </c>
      <c r="D53" s="205">
        <f>SUM(D2:D52)</f>
        <v>2887027.0118277469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workbookViewId="0">
      <pane xSplit="1" ySplit="1" topLeftCell="B13" activePane="bottomRight" state="frozen"/>
      <selection pane="topRight" activeCell="B1" sqref="B1"/>
      <selection pane="bottomLeft" activeCell="A2" sqref="A2"/>
      <selection pane="bottomRight" activeCell="G39" sqref="G39"/>
    </sheetView>
  </sheetViews>
  <sheetFormatPr defaultRowHeight="12.75"/>
  <cols>
    <col min="1" max="1" width="43.28515625" style="94" bestFit="1" customWidth="1"/>
    <col min="2" max="2" width="40.5703125" style="205" bestFit="1" customWidth="1"/>
    <col min="3" max="3" width="43.5703125" style="205" customWidth="1"/>
    <col min="4" max="4" width="50.42578125" style="94" customWidth="1"/>
    <col min="5" max="5" width="37" style="205" customWidth="1"/>
    <col min="6" max="6" width="31.85546875" style="94" customWidth="1"/>
    <col min="7" max="7" width="20" style="94" customWidth="1"/>
    <col min="8" max="16384" width="9.140625" style="94"/>
  </cols>
  <sheetData>
    <row r="1" spans="1:12">
      <c r="B1" s="215" t="s">
        <v>585</v>
      </c>
      <c r="C1" s="215" t="s">
        <v>642</v>
      </c>
      <c r="D1" s="96" t="s">
        <v>643</v>
      </c>
      <c r="E1" s="215" t="s">
        <v>644</v>
      </c>
      <c r="F1" s="96" t="s">
        <v>645</v>
      </c>
      <c r="G1" s="94" t="s">
        <v>488</v>
      </c>
    </row>
    <row r="2" spans="1:12">
      <c r="A2" s="110" t="s">
        <v>289</v>
      </c>
      <c r="B2" s="205">
        <v>1467034</v>
      </c>
      <c r="C2" s="205">
        <f>VLOOKUP(A2,'EGOP Valuation Results'!A:CY,19,FALSE)</f>
        <v>1467034</v>
      </c>
      <c r="D2" s="216">
        <f>B2-C2</f>
        <v>0</v>
      </c>
      <c r="E2" s="205">
        <v>1277085</v>
      </c>
      <c r="F2" s="216">
        <f>E2-D2</f>
        <v>1277085</v>
      </c>
      <c r="G2" s="380"/>
      <c r="H2" s="380"/>
      <c r="I2" s="380"/>
      <c r="J2" s="380"/>
      <c r="K2" s="380"/>
      <c r="L2" s="380"/>
    </row>
    <row r="3" spans="1:12">
      <c r="A3" s="110" t="s">
        <v>290</v>
      </c>
      <c r="B3" s="205">
        <v>3529725</v>
      </c>
      <c r="C3" s="205">
        <f>VLOOKUP(A3,'EGOP Valuation Results'!A:CY,19,FALSE)</f>
        <v>3529725</v>
      </c>
      <c r="D3" s="216">
        <f t="shared" ref="D3:D52" si="0">B3-C3</f>
        <v>0</v>
      </c>
      <c r="E3" s="205">
        <v>3272022</v>
      </c>
      <c r="F3" s="216">
        <f t="shared" ref="F3:F52" si="1">E3-D3</f>
        <v>3272022</v>
      </c>
      <c r="G3" s="380"/>
      <c r="H3" s="380"/>
      <c r="I3" s="380"/>
      <c r="J3" s="380"/>
      <c r="K3" s="380"/>
      <c r="L3" s="380"/>
    </row>
    <row r="4" spans="1:12">
      <c r="A4" s="110" t="s">
        <v>291</v>
      </c>
      <c r="B4" s="205">
        <v>3606692</v>
      </c>
      <c r="C4" s="205">
        <f>VLOOKUP(A4,'EGOP Valuation Results'!A:CY,19,FALSE)</f>
        <v>3606692</v>
      </c>
      <c r="D4" s="216">
        <f t="shared" si="0"/>
        <v>0</v>
      </c>
      <c r="E4" s="205">
        <v>3317328</v>
      </c>
      <c r="F4" s="216">
        <f t="shared" si="1"/>
        <v>3317328</v>
      </c>
      <c r="G4" s="380"/>
      <c r="H4" s="380"/>
      <c r="I4" s="380"/>
      <c r="J4" s="380"/>
      <c r="K4" s="380"/>
      <c r="L4" s="380"/>
    </row>
    <row r="5" spans="1:12">
      <c r="A5" s="110" t="s">
        <v>292</v>
      </c>
      <c r="B5" s="205">
        <v>1688245</v>
      </c>
      <c r="C5" s="205">
        <f>VLOOKUP(A5,'EGOP Valuation Results'!A:CY,19,FALSE)</f>
        <v>1688245</v>
      </c>
      <c r="D5" s="216">
        <f t="shared" si="0"/>
        <v>0</v>
      </c>
      <c r="E5" s="205">
        <v>1514312</v>
      </c>
      <c r="F5" s="216">
        <f t="shared" si="1"/>
        <v>1514312</v>
      </c>
      <c r="G5" s="380"/>
      <c r="H5" s="380"/>
      <c r="I5" s="380"/>
      <c r="J5" s="380"/>
      <c r="K5" s="380"/>
      <c r="L5" s="380"/>
    </row>
    <row r="6" spans="1:12">
      <c r="A6" s="110" t="s">
        <v>293</v>
      </c>
      <c r="B6" s="205">
        <v>2278581</v>
      </c>
      <c r="C6" s="205">
        <f>VLOOKUP(A6,'EGOP Valuation Results'!A:CY,19,FALSE)</f>
        <v>2278581</v>
      </c>
      <c r="D6" s="216">
        <f t="shared" si="0"/>
        <v>0</v>
      </c>
      <c r="E6" s="205">
        <v>2028559</v>
      </c>
      <c r="F6" s="216">
        <f t="shared" si="1"/>
        <v>2028559</v>
      </c>
      <c r="G6" s="380"/>
      <c r="H6" s="380"/>
      <c r="I6" s="380"/>
      <c r="J6" s="380"/>
      <c r="K6" s="380"/>
      <c r="L6" s="380"/>
    </row>
    <row r="7" spans="1:12">
      <c r="A7" s="110" t="s">
        <v>294</v>
      </c>
      <c r="B7" s="205">
        <v>3441007</v>
      </c>
      <c r="C7" s="205">
        <f>VLOOKUP(A7,'EGOP Valuation Results'!A:CY,19,FALSE)</f>
        <v>3441007</v>
      </c>
      <c r="D7" s="216">
        <f t="shared" si="0"/>
        <v>0</v>
      </c>
      <c r="E7" s="205">
        <v>3127668</v>
      </c>
      <c r="F7" s="216">
        <f t="shared" si="1"/>
        <v>3127668</v>
      </c>
      <c r="G7" s="380"/>
      <c r="H7" s="380"/>
      <c r="I7" s="380"/>
      <c r="J7" s="380"/>
      <c r="K7" s="380"/>
      <c r="L7" s="380"/>
    </row>
    <row r="8" spans="1:12">
      <c r="A8" s="110" t="s">
        <v>295</v>
      </c>
      <c r="B8" s="205">
        <v>882722</v>
      </c>
      <c r="C8" s="205">
        <f>VLOOKUP(A8,'EGOP Valuation Results'!A:CY,19,FALSE)</f>
        <v>882722</v>
      </c>
      <c r="D8" s="216">
        <f t="shared" si="0"/>
        <v>0</v>
      </c>
      <c r="E8" s="205">
        <v>784392</v>
      </c>
      <c r="F8" s="216">
        <f t="shared" si="1"/>
        <v>784392</v>
      </c>
      <c r="G8" s="380"/>
      <c r="H8" s="380"/>
      <c r="I8" s="380"/>
      <c r="J8" s="380"/>
      <c r="K8" s="380"/>
      <c r="L8" s="380"/>
    </row>
    <row r="9" spans="1:12">
      <c r="A9" s="110" t="s">
        <v>296</v>
      </c>
      <c r="B9" s="205">
        <v>357645</v>
      </c>
      <c r="C9" s="205">
        <f>VLOOKUP(A9,'EGOP Valuation Results'!A:CY,19,FALSE)</f>
        <v>357645</v>
      </c>
      <c r="D9" s="216">
        <f t="shared" si="0"/>
        <v>0</v>
      </c>
      <c r="E9" s="205">
        <v>324116</v>
      </c>
      <c r="F9" s="216">
        <f t="shared" si="1"/>
        <v>324116</v>
      </c>
      <c r="G9" s="380"/>
      <c r="H9" s="380"/>
      <c r="I9" s="380"/>
      <c r="J9" s="380"/>
      <c r="K9" s="380"/>
      <c r="L9" s="380"/>
    </row>
    <row r="10" spans="1:12">
      <c r="A10" s="110" t="s">
        <v>297</v>
      </c>
      <c r="B10" s="205">
        <v>477667</v>
      </c>
      <c r="C10" s="205">
        <f>VLOOKUP(A10,'EGOP Valuation Results'!A:CY,19,FALSE)</f>
        <v>477667</v>
      </c>
      <c r="D10" s="216">
        <f t="shared" si="0"/>
        <v>0</v>
      </c>
      <c r="E10" s="205">
        <v>399507</v>
      </c>
      <c r="F10" s="216">
        <f t="shared" si="1"/>
        <v>399507</v>
      </c>
      <c r="G10" s="380"/>
      <c r="H10" s="380"/>
      <c r="I10" s="380"/>
      <c r="J10" s="380"/>
      <c r="K10" s="380"/>
      <c r="L10" s="380"/>
    </row>
    <row r="11" spans="1:12">
      <c r="A11" s="110" t="s">
        <v>298</v>
      </c>
      <c r="B11" s="205">
        <v>338812</v>
      </c>
      <c r="C11" s="205">
        <f>VLOOKUP(A11,'EGOP Valuation Results'!A:CY,19,FALSE)</f>
        <v>338812</v>
      </c>
      <c r="D11" s="216">
        <f t="shared" si="0"/>
        <v>0</v>
      </c>
      <c r="E11" s="205">
        <v>324204</v>
      </c>
      <c r="F11" s="216">
        <f t="shared" si="1"/>
        <v>324204</v>
      </c>
    </row>
    <row r="12" spans="1:12">
      <c r="A12" s="110" t="s">
        <v>299</v>
      </c>
      <c r="B12" s="205">
        <v>614691</v>
      </c>
      <c r="C12" s="205">
        <f>VLOOKUP(A12,'EGOP Valuation Results'!A:CY,19,FALSE)</f>
        <v>614691</v>
      </c>
      <c r="D12" s="216">
        <f t="shared" si="0"/>
        <v>0</v>
      </c>
      <c r="E12" s="205">
        <v>452910</v>
      </c>
      <c r="F12" s="216">
        <f t="shared" si="1"/>
        <v>452910</v>
      </c>
    </row>
    <row r="13" spans="1:12">
      <c r="A13" s="110" t="s">
        <v>300</v>
      </c>
      <c r="B13" s="205">
        <v>435644</v>
      </c>
      <c r="C13" s="205">
        <f>VLOOKUP(A13,'EGOP Valuation Results'!A:CY,19,FALSE)</f>
        <v>435644</v>
      </c>
      <c r="D13" s="216">
        <f t="shared" si="0"/>
        <v>0</v>
      </c>
      <c r="E13" s="205">
        <v>349611</v>
      </c>
      <c r="F13" s="216">
        <f t="shared" si="1"/>
        <v>349611</v>
      </c>
    </row>
    <row r="14" spans="1:12">
      <c r="A14" s="110" t="s">
        <v>301</v>
      </c>
      <c r="B14" s="205">
        <v>525293</v>
      </c>
      <c r="C14" s="205">
        <f>VLOOKUP(A14,'EGOP Valuation Results'!A:CY,19,FALSE)</f>
        <v>525293</v>
      </c>
      <c r="D14" s="216">
        <f t="shared" si="0"/>
        <v>0</v>
      </c>
      <c r="E14" s="205">
        <v>455559</v>
      </c>
      <c r="F14" s="216">
        <f t="shared" si="1"/>
        <v>455559</v>
      </c>
    </row>
    <row r="15" spans="1:12">
      <c r="A15" s="110" t="s">
        <v>302</v>
      </c>
      <c r="B15" s="205">
        <v>605349</v>
      </c>
      <c r="C15" s="205">
        <f>VLOOKUP(A15,'EGOP Valuation Results'!A:CY,19,FALSE)</f>
        <v>605349</v>
      </c>
      <c r="D15" s="216">
        <f t="shared" si="0"/>
        <v>0</v>
      </c>
      <c r="E15" s="205">
        <v>522715</v>
      </c>
      <c r="F15" s="216">
        <f t="shared" si="1"/>
        <v>522715</v>
      </c>
    </row>
    <row r="16" spans="1:12">
      <c r="A16" s="110" t="s">
        <v>303</v>
      </c>
      <c r="B16" s="205">
        <v>828407</v>
      </c>
      <c r="C16" s="205">
        <f>VLOOKUP(A16,'EGOP Valuation Results'!A:CY,19,FALSE)</f>
        <v>828407</v>
      </c>
      <c r="D16" s="216">
        <f t="shared" si="0"/>
        <v>0</v>
      </c>
      <c r="E16" s="205">
        <v>800421</v>
      </c>
      <c r="F16" s="216">
        <f t="shared" si="1"/>
        <v>800421</v>
      </c>
    </row>
    <row r="17" spans="1:7">
      <c r="A17" s="110" t="s">
        <v>304</v>
      </c>
      <c r="B17" s="205">
        <v>695602</v>
      </c>
      <c r="C17" s="205">
        <f>VLOOKUP(A17,'EGOP Valuation Results'!A:CY,19,FALSE)</f>
        <v>695602</v>
      </c>
      <c r="D17" s="216">
        <f t="shared" si="0"/>
        <v>0</v>
      </c>
      <c r="E17" s="205">
        <v>561297</v>
      </c>
      <c r="F17" s="216">
        <f t="shared" si="1"/>
        <v>561297</v>
      </c>
    </row>
    <row r="18" spans="1:7">
      <c r="A18" s="110" t="s">
        <v>305</v>
      </c>
      <c r="B18" s="205">
        <v>815767</v>
      </c>
      <c r="C18" s="205">
        <f>VLOOKUP(A18,'EGOP Valuation Results'!A:CY,19,FALSE)</f>
        <v>815767</v>
      </c>
      <c r="D18" s="216">
        <f t="shared" si="0"/>
        <v>0</v>
      </c>
      <c r="E18" s="205">
        <v>617297</v>
      </c>
      <c r="F18" s="216">
        <f t="shared" si="1"/>
        <v>617297</v>
      </c>
    </row>
    <row r="19" spans="1:7">
      <c r="A19" s="110" t="s">
        <v>306</v>
      </c>
      <c r="B19" s="205">
        <v>693837</v>
      </c>
      <c r="C19" s="205">
        <f>VLOOKUP(A19,'EGOP Valuation Results'!A:CY,19,FALSE)</f>
        <v>693837</v>
      </c>
      <c r="D19" s="216">
        <f t="shared" si="0"/>
        <v>0</v>
      </c>
      <c r="E19" s="205">
        <v>606182</v>
      </c>
      <c r="F19" s="216">
        <f t="shared" si="1"/>
        <v>606182</v>
      </c>
    </row>
    <row r="20" spans="1:7">
      <c r="A20" s="110" t="s">
        <v>307</v>
      </c>
      <c r="B20" s="205">
        <v>905910</v>
      </c>
      <c r="C20" s="205">
        <f>VLOOKUP(A20,'EGOP Valuation Results'!A:CY,19,FALSE)</f>
        <v>905910</v>
      </c>
      <c r="D20" s="216">
        <f t="shared" si="0"/>
        <v>0</v>
      </c>
      <c r="E20" s="205">
        <v>816931</v>
      </c>
      <c r="F20" s="216">
        <f t="shared" si="1"/>
        <v>816931</v>
      </c>
    </row>
    <row r="21" spans="1:7">
      <c r="A21" s="110" t="s">
        <v>287</v>
      </c>
      <c r="B21" s="156">
        <v>279199</v>
      </c>
      <c r="C21" s="205">
        <f>VLOOKUP(A21,'EGOP Valuation Results'!A:CY,19,FALSE)</f>
        <v>279199</v>
      </c>
      <c r="D21" s="216">
        <f t="shared" si="0"/>
        <v>0</v>
      </c>
      <c r="E21" s="205">
        <v>337884</v>
      </c>
      <c r="F21" s="216">
        <f t="shared" si="1"/>
        <v>337884</v>
      </c>
      <c r="G21" s="83"/>
    </row>
    <row r="22" spans="1:7">
      <c r="A22" s="110" t="s">
        <v>288</v>
      </c>
      <c r="B22" s="156"/>
      <c r="C22" s="205">
        <f>VLOOKUP(A22,'EGOP Valuation Results'!A:CY,19,FALSE)</f>
        <v>0</v>
      </c>
      <c r="D22" s="216">
        <f t="shared" si="0"/>
        <v>0</v>
      </c>
      <c r="F22" s="216">
        <f t="shared" si="1"/>
        <v>0</v>
      </c>
      <c r="G22" s="83"/>
    </row>
    <row r="23" spans="1:7">
      <c r="A23" s="110" t="s">
        <v>308</v>
      </c>
      <c r="B23" s="205">
        <v>50454</v>
      </c>
      <c r="C23" s="205">
        <f>VLOOKUP(A23,'EGOP Valuation Results'!A:CY,19,FALSE)</f>
        <v>50454</v>
      </c>
      <c r="D23" s="216">
        <f t="shared" si="0"/>
        <v>0</v>
      </c>
      <c r="E23" s="205">
        <v>51451</v>
      </c>
      <c r="F23" s="216">
        <f t="shared" si="1"/>
        <v>51451</v>
      </c>
    </row>
    <row r="24" spans="1:7">
      <c r="A24" s="110" t="s">
        <v>309</v>
      </c>
      <c r="B24" s="205">
        <v>61028</v>
      </c>
      <c r="C24" s="205">
        <f>VLOOKUP(A24,'EGOP Valuation Results'!A:CY,19,FALSE)</f>
        <v>61028</v>
      </c>
      <c r="D24" s="216">
        <f t="shared" si="0"/>
        <v>0</v>
      </c>
      <c r="E24" s="205">
        <v>61581</v>
      </c>
      <c r="F24" s="216">
        <f t="shared" si="1"/>
        <v>61581</v>
      </c>
    </row>
    <row r="25" spans="1:7">
      <c r="A25" s="110" t="s">
        <v>310</v>
      </c>
      <c r="B25" s="205">
        <v>28806</v>
      </c>
      <c r="C25" s="205">
        <f>VLOOKUP(A25,'EGOP Valuation Results'!A:CY,19,FALSE)</f>
        <v>28806</v>
      </c>
      <c r="D25" s="216">
        <f t="shared" si="0"/>
        <v>0</v>
      </c>
      <c r="E25" s="205">
        <v>33843</v>
      </c>
      <c r="F25" s="216">
        <f t="shared" si="1"/>
        <v>33843</v>
      </c>
    </row>
    <row r="26" spans="1:7">
      <c r="A26" s="110" t="s">
        <v>311</v>
      </c>
      <c r="B26" s="205">
        <v>4618</v>
      </c>
      <c r="C26" s="205">
        <f>VLOOKUP(A26,'EGOP Valuation Results'!A:CY,19,FALSE)</f>
        <v>4618</v>
      </c>
      <c r="D26" s="216">
        <f t="shared" si="0"/>
        <v>0</v>
      </c>
      <c r="E26" s="205">
        <v>56870</v>
      </c>
      <c r="F26" s="216">
        <f t="shared" si="1"/>
        <v>56870</v>
      </c>
    </row>
    <row r="27" spans="1:7">
      <c r="A27" s="110" t="s">
        <v>312</v>
      </c>
      <c r="B27" s="205">
        <v>21833</v>
      </c>
      <c r="C27" s="205">
        <f>VLOOKUP(A27,'EGOP Valuation Results'!A:CY,19,FALSE)</f>
        <v>21833</v>
      </c>
      <c r="D27" s="216">
        <f t="shared" si="0"/>
        <v>0</v>
      </c>
      <c r="E27" s="205">
        <v>38104</v>
      </c>
      <c r="F27" s="216">
        <f t="shared" si="1"/>
        <v>38104</v>
      </c>
    </row>
    <row r="28" spans="1:7">
      <c r="A28" s="110" t="s">
        <v>313</v>
      </c>
      <c r="B28" s="205">
        <v>76554</v>
      </c>
      <c r="C28" s="205">
        <f>VLOOKUP(A28,'EGOP Valuation Results'!A:CY,19,FALSE)</f>
        <v>76554</v>
      </c>
      <c r="D28" s="216">
        <f t="shared" si="0"/>
        <v>0</v>
      </c>
      <c r="E28" s="205">
        <v>77510</v>
      </c>
      <c r="F28" s="216">
        <f t="shared" si="1"/>
        <v>77510</v>
      </c>
    </row>
    <row r="29" spans="1:7">
      <c r="A29" s="110" t="s">
        <v>314</v>
      </c>
      <c r="B29" s="205">
        <v>48681</v>
      </c>
      <c r="C29" s="205">
        <f>VLOOKUP(A29,'EGOP Valuation Results'!A:CY,19,FALSE)</f>
        <v>48681</v>
      </c>
      <c r="D29" s="216">
        <f t="shared" si="0"/>
        <v>0</v>
      </c>
      <c r="E29" s="205">
        <v>59436</v>
      </c>
      <c r="F29" s="216">
        <f t="shared" si="1"/>
        <v>59436</v>
      </c>
    </row>
    <row r="30" spans="1:7">
      <c r="A30" s="110" t="s">
        <v>315</v>
      </c>
      <c r="B30" s="205">
        <v>34933</v>
      </c>
      <c r="C30" s="205">
        <f>VLOOKUP(A30,'EGOP Valuation Results'!A:CY,19,FALSE)</f>
        <v>34933</v>
      </c>
      <c r="D30" s="216">
        <f t="shared" si="0"/>
        <v>0</v>
      </c>
      <c r="E30" s="205">
        <v>37883</v>
      </c>
      <c r="F30" s="216">
        <f t="shared" si="1"/>
        <v>37883</v>
      </c>
    </row>
    <row r="31" spans="1:7">
      <c r="A31" s="110" t="s">
        <v>316</v>
      </c>
      <c r="B31" s="205">
        <v>48118</v>
      </c>
      <c r="C31" s="205">
        <f>VLOOKUP(A31,'EGOP Valuation Results'!A:CY,19,FALSE)</f>
        <v>48118</v>
      </c>
      <c r="D31" s="216">
        <f t="shared" si="0"/>
        <v>0</v>
      </c>
      <c r="E31" s="205">
        <v>51756</v>
      </c>
      <c r="F31" s="216">
        <f t="shared" si="1"/>
        <v>51756</v>
      </c>
    </row>
    <row r="32" spans="1:7">
      <c r="A32" s="110" t="s">
        <v>317</v>
      </c>
      <c r="B32" s="205">
        <v>31838</v>
      </c>
      <c r="C32" s="205">
        <f>VLOOKUP(A32,'EGOP Valuation Results'!A:CY,19,FALSE)</f>
        <v>31838</v>
      </c>
      <c r="D32" s="216">
        <f t="shared" si="0"/>
        <v>0</v>
      </c>
      <c r="E32" s="205">
        <v>38779</v>
      </c>
      <c r="F32" s="216">
        <f t="shared" si="1"/>
        <v>38779</v>
      </c>
    </row>
    <row r="33" spans="1:6">
      <c r="A33" s="110" t="s">
        <v>318</v>
      </c>
      <c r="B33" s="205">
        <v>26081</v>
      </c>
      <c r="C33" s="205">
        <f>VLOOKUP(A33,'EGOP Valuation Results'!A:CY,19,FALSE)</f>
        <v>26081</v>
      </c>
      <c r="D33" s="216">
        <f t="shared" si="0"/>
        <v>0</v>
      </c>
      <c r="E33" s="205">
        <v>33758</v>
      </c>
      <c r="F33" s="216">
        <f t="shared" si="1"/>
        <v>33758</v>
      </c>
    </row>
    <row r="34" spans="1:6">
      <c r="A34" s="110" t="s">
        <v>319</v>
      </c>
      <c r="B34" s="205">
        <v>84200</v>
      </c>
      <c r="C34" s="205">
        <f>VLOOKUP(A34,'EGOP Valuation Results'!A:CY,19,FALSE)</f>
        <v>84200</v>
      </c>
      <c r="D34" s="216">
        <f t="shared" si="0"/>
        <v>0</v>
      </c>
      <c r="E34" s="205">
        <v>81488</v>
      </c>
      <c r="F34" s="216">
        <f t="shared" si="1"/>
        <v>81488</v>
      </c>
    </row>
    <row r="35" spans="1:6">
      <c r="A35" s="110" t="s">
        <v>320</v>
      </c>
      <c r="B35" s="205">
        <v>73191</v>
      </c>
      <c r="C35" s="205">
        <f>VLOOKUP(A35,'EGOP Valuation Results'!A:CY,19,FALSE)</f>
        <v>73191</v>
      </c>
      <c r="D35" s="216">
        <f t="shared" si="0"/>
        <v>0</v>
      </c>
      <c r="E35" s="205">
        <v>79431</v>
      </c>
      <c r="F35" s="216">
        <f t="shared" si="1"/>
        <v>79431</v>
      </c>
    </row>
    <row r="36" spans="1:6">
      <c r="A36" s="110" t="s">
        <v>321</v>
      </c>
      <c r="B36" s="205">
        <v>42423</v>
      </c>
      <c r="C36" s="205">
        <f>VLOOKUP(A36,'EGOP Valuation Results'!A:CY,19,FALSE)</f>
        <v>42423</v>
      </c>
      <c r="D36" s="216">
        <f t="shared" si="0"/>
        <v>0</v>
      </c>
      <c r="E36" s="205">
        <v>56802</v>
      </c>
      <c r="F36" s="216">
        <f t="shared" si="1"/>
        <v>56802</v>
      </c>
    </row>
    <row r="37" spans="1:6">
      <c r="A37" s="110" t="s">
        <v>322</v>
      </c>
      <c r="B37" s="205">
        <v>30456</v>
      </c>
      <c r="C37" s="205">
        <f>VLOOKUP(A37,'EGOP Valuation Results'!A:CY,19,FALSE)</f>
        <v>30456</v>
      </c>
      <c r="D37" s="216">
        <f t="shared" si="0"/>
        <v>0</v>
      </c>
      <c r="E37" s="205">
        <v>30175</v>
      </c>
      <c r="F37" s="216">
        <f t="shared" si="1"/>
        <v>30175</v>
      </c>
    </row>
    <row r="38" spans="1:6">
      <c r="A38" s="110" t="s">
        <v>323</v>
      </c>
      <c r="B38" s="205">
        <v>4738</v>
      </c>
      <c r="C38" s="205">
        <f>VLOOKUP(A38,'EGOP Valuation Results'!A:CY,19,FALSE)</f>
        <v>4738</v>
      </c>
      <c r="D38" s="216">
        <f t="shared" si="0"/>
        <v>0</v>
      </c>
      <c r="E38" s="205">
        <v>7479</v>
      </c>
      <c r="F38" s="216">
        <f t="shared" si="1"/>
        <v>7479</v>
      </c>
    </row>
    <row r="39" spans="1:6">
      <c r="A39" s="110" t="s">
        <v>324</v>
      </c>
      <c r="B39" s="205">
        <v>79025</v>
      </c>
      <c r="C39" s="205">
        <f>VLOOKUP(A39,'EGOP Valuation Results'!A:CY,19,FALSE)</f>
        <v>79025</v>
      </c>
      <c r="D39" s="216">
        <f t="shared" si="0"/>
        <v>0</v>
      </c>
      <c r="E39" s="205">
        <v>154493</v>
      </c>
      <c r="F39" s="216">
        <f t="shared" si="1"/>
        <v>154493</v>
      </c>
    </row>
    <row r="40" spans="1:6">
      <c r="A40" s="110" t="s">
        <v>325</v>
      </c>
      <c r="B40" s="205">
        <v>71904</v>
      </c>
      <c r="C40" s="205">
        <f>VLOOKUP(A40,'EGOP Valuation Results'!A:CY,19,FALSE)</f>
        <v>71904</v>
      </c>
      <c r="D40" s="216">
        <f t="shared" si="0"/>
        <v>0</v>
      </c>
      <c r="E40" s="205">
        <v>88917</v>
      </c>
      <c r="F40" s="216">
        <f t="shared" si="1"/>
        <v>88917</v>
      </c>
    </row>
    <row r="41" spans="1:6">
      <c r="A41" s="110" t="s">
        <v>326</v>
      </c>
      <c r="B41" s="205">
        <v>36187</v>
      </c>
      <c r="C41" s="205">
        <f>VLOOKUP(A41,'EGOP Valuation Results'!A:CY,19,FALSE)</f>
        <v>36187</v>
      </c>
      <c r="D41" s="216">
        <f t="shared" si="0"/>
        <v>0</v>
      </c>
      <c r="E41" s="205">
        <v>56230</v>
      </c>
      <c r="F41" s="216">
        <f t="shared" si="1"/>
        <v>56230</v>
      </c>
    </row>
    <row r="42" spans="1:6">
      <c r="A42" s="110" t="s">
        <v>327</v>
      </c>
      <c r="B42" s="205">
        <v>90443</v>
      </c>
      <c r="C42" s="205">
        <f>VLOOKUP(A42,'EGOP Valuation Results'!A:CY,19,FALSE)</f>
        <v>90443</v>
      </c>
      <c r="D42" s="216">
        <f t="shared" si="0"/>
        <v>0</v>
      </c>
      <c r="E42" s="205">
        <v>92974</v>
      </c>
      <c r="F42" s="216">
        <f t="shared" si="1"/>
        <v>92974</v>
      </c>
    </row>
    <row r="43" spans="1:6">
      <c r="A43" s="110" t="s">
        <v>328</v>
      </c>
      <c r="B43" s="205">
        <v>9778</v>
      </c>
      <c r="C43" s="205">
        <f>VLOOKUP(A43,'EGOP Valuation Results'!A:CY,19,FALSE)</f>
        <v>9778</v>
      </c>
      <c r="D43" s="216">
        <f t="shared" si="0"/>
        <v>0</v>
      </c>
      <c r="E43" s="205">
        <v>31897</v>
      </c>
      <c r="F43" s="216">
        <f t="shared" si="1"/>
        <v>31897</v>
      </c>
    </row>
    <row r="44" spans="1:6">
      <c r="A44" s="110" t="s">
        <v>329</v>
      </c>
      <c r="B44" s="205">
        <v>46893</v>
      </c>
      <c r="C44" s="205">
        <f>VLOOKUP(A44,'EGOP Valuation Results'!A:CY,19,FALSE)</f>
        <v>46893</v>
      </c>
      <c r="D44" s="216">
        <f t="shared" si="0"/>
        <v>0</v>
      </c>
      <c r="E44" s="205">
        <v>42049</v>
      </c>
      <c r="F44" s="216">
        <f t="shared" si="1"/>
        <v>42049</v>
      </c>
    </row>
    <row r="45" spans="1:6">
      <c r="A45" s="110" t="s">
        <v>330</v>
      </c>
      <c r="B45" s="205">
        <v>54096</v>
      </c>
      <c r="C45" s="205">
        <f>VLOOKUP(A45,'EGOP Valuation Results'!A:CY,19,FALSE)</f>
        <v>54096</v>
      </c>
      <c r="D45" s="216">
        <f t="shared" si="0"/>
        <v>0</v>
      </c>
      <c r="E45" s="205">
        <v>49254</v>
      </c>
      <c r="F45" s="216">
        <f t="shared" si="1"/>
        <v>49254</v>
      </c>
    </row>
    <row r="46" spans="1:6">
      <c r="A46" s="110" t="s">
        <v>331</v>
      </c>
      <c r="B46" s="205">
        <v>40918</v>
      </c>
      <c r="C46" s="205">
        <f>VLOOKUP(A46,'EGOP Valuation Results'!A:CY,19,FALSE)</f>
        <v>40918</v>
      </c>
      <c r="D46" s="216">
        <f t="shared" si="0"/>
        <v>0</v>
      </c>
      <c r="E46" s="205">
        <v>55997</v>
      </c>
      <c r="F46" s="216">
        <f t="shared" si="1"/>
        <v>55997</v>
      </c>
    </row>
    <row r="47" spans="1:6">
      <c r="A47" s="110" t="s">
        <v>332</v>
      </c>
      <c r="B47" s="205">
        <v>15381</v>
      </c>
      <c r="C47" s="205">
        <f>VLOOKUP(A47,'EGOP Valuation Results'!A:CY,19,FALSE)</f>
        <v>15381</v>
      </c>
      <c r="D47" s="216">
        <f t="shared" si="0"/>
        <v>0</v>
      </c>
      <c r="E47" s="205">
        <v>15595</v>
      </c>
      <c r="F47" s="216">
        <f t="shared" si="1"/>
        <v>15595</v>
      </c>
    </row>
    <row r="48" spans="1:6">
      <c r="A48" s="110" t="s">
        <v>333</v>
      </c>
      <c r="B48" s="205">
        <v>42094</v>
      </c>
      <c r="C48" s="205">
        <f>VLOOKUP(A48,'EGOP Valuation Results'!A:CY,19,FALSE)</f>
        <v>42094</v>
      </c>
      <c r="D48" s="216">
        <f t="shared" si="0"/>
        <v>0</v>
      </c>
      <c r="E48" s="205">
        <v>62561</v>
      </c>
      <c r="F48" s="216">
        <f t="shared" si="1"/>
        <v>62561</v>
      </c>
    </row>
    <row r="49" spans="1:6">
      <c r="A49" s="110" t="s">
        <v>334</v>
      </c>
      <c r="B49" s="205">
        <v>23196</v>
      </c>
      <c r="C49" s="205">
        <f>VLOOKUP(A49,'EGOP Valuation Results'!A:CY,19,FALSE)</f>
        <v>23196</v>
      </c>
      <c r="D49" s="216">
        <f t="shared" si="0"/>
        <v>0</v>
      </c>
      <c r="E49" s="205">
        <v>18894</v>
      </c>
      <c r="F49" s="216">
        <f t="shared" si="1"/>
        <v>18894</v>
      </c>
    </row>
    <row r="50" spans="1:6">
      <c r="A50" s="110" t="s">
        <v>335</v>
      </c>
      <c r="B50" s="205">
        <v>23686500</v>
      </c>
      <c r="C50" s="205">
        <f>VLOOKUP(A50,'EGOP Valuation Results'!A:CY,19,FALSE)</f>
        <v>23686500</v>
      </c>
      <c r="D50" s="216">
        <f t="shared" si="0"/>
        <v>0</v>
      </c>
      <c r="E50" s="205">
        <v>21130677</v>
      </c>
      <c r="F50" s="216">
        <f t="shared" si="1"/>
        <v>21130677</v>
      </c>
    </row>
    <row r="51" spans="1:6" s="193" customFormat="1">
      <c r="A51" s="110" t="s">
        <v>189</v>
      </c>
      <c r="B51" s="156">
        <v>139395.51999999999</v>
      </c>
      <c r="C51" s="205">
        <f>VLOOKUP(A51,'EGOP Valuation Results'!A:CY,19,FALSE)</f>
        <v>139396</v>
      </c>
      <c r="D51" s="216">
        <f t="shared" si="0"/>
        <v>-0.48000000001047738</v>
      </c>
      <c r="E51" s="194">
        <v>130201.22</v>
      </c>
      <c r="F51" s="216">
        <f t="shared" si="1"/>
        <v>130201.70000000001</v>
      </c>
    </row>
    <row r="52" spans="1:6" s="193" customFormat="1">
      <c r="A52" s="110" t="s">
        <v>190</v>
      </c>
      <c r="B52" s="156">
        <v>42090.16</v>
      </c>
      <c r="C52" s="205">
        <f>VLOOKUP(A52,'EGOP Valuation Results'!A:CY,19,FALSE)</f>
        <v>42090</v>
      </c>
      <c r="D52" s="216">
        <f t="shared" si="0"/>
        <v>0.16000000000349246</v>
      </c>
      <c r="E52" s="194">
        <v>39521.70999999989</v>
      </c>
      <c r="F52" s="216">
        <f t="shared" si="1"/>
        <v>39521.549999999886</v>
      </c>
    </row>
    <row r="53" spans="1:6">
      <c r="B53" s="205">
        <f>SUM(B2:B52)</f>
        <v>49513681.68</v>
      </c>
      <c r="C53" s="205">
        <f>SUM(C2:C52)</f>
        <v>49513682</v>
      </c>
      <c r="D53" s="205">
        <f t="shared" ref="D53:F53" si="2">SUM(D2:D52)</f>
        <v>-0.32000000000698492</v>
      </c>
      <c r="E53" s="205">
        <f t="shared" si="2"/>
        <v>44655606.93</v>
      </c>
      <c r="F53" s="205">
        <f t="shared" si="2"/>
        <v>44655607.25</v>
      </c>
    </row>
    <row r="54" spans="1:6">
      <c r="C54" s="205">
        <f>C53-'EGOP Valuation Results'!S55</f>
        <v>0</v>
      </c>
    </row>
  </sheetData>
  <mergeCells count="1">
    <mergeCell ref="G2:L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lpstr>EGOP Prop Share History</vt:lpstr>
      <vt:lpstr>TNP Prop Share History</vt:lpstr>
      <vt:lpstr>EGOP Deferral Balances</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2022-07-29T21:09:02Z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